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C:\Users\nilimal\AppData\Local\Microsoft\Windows\INetCache\Content.Outlook\0VXAPBW7\"/>
    </mc:Choice>
  </mc:AlternateContent>
  <xr:revisionPtr revIDLastSave="0" documentId="13_ncr:1_{8BA4E911-C97A-4528-8427-AA74E48D7DA9}" xr6:coauthVersionLast="47" xr6:coauthVersionMax="47" xr10:uidLastSave="{00000000-0000-0000-0000-000000000000}"/>
  <bookViews>
    <workbookView xWindow="-110" yWindow="-110" windowWidth="19420" windowHeight="10420" tabRatio="788" activeTab="7" xr2:uid="{00000000-000D-0000-FFFF-FFFF00000000}"/>
  </bookViews>
  <sheets>
    <sheet name="1_BOT" sheetId="9" r:id="rId1"/>
    <sheet name="4_TX" sheetId="26" r:id="rId2"/>
    <sheet name="2_M" sheetId="2" r:id="rId3"/>
    <sheet name="6_PrinX" sheetId="10" r:id="rId4"/>
    <sheet name="7_PrinM" sheetId="24" r:id="rId5"/>
    <sheet name="8_BOT_PC" sheetId="22" r:id="rId6"/>
    <sheet name="9_TradeRg" sheetId="21" r:id="rId7"/>
    <sheet name="10_Mode_Trspt" sheetId="19" r:id="rId8"/>
  </sheets>
  <definedNames>
    <definedName name="_xlnm.Print_Area" localSheetId="0">'1_BOT'!#REF!</definedName>
    <definedName name="_xlnm.Print_Area" localSheetId="2">'2_M'!#REF!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3" i="26" l="1"/>
  <c r="BR52" i="22"/>
  <c r="BR50" i="22"/>
  <c r="BR47" i="22"/>
  <c r="BR44" i="22"/>
  <c r="BR41" i="22"/>
  <c r="BR38" i="22"/>
  <c r="BR35" i="22"/>
  <c r="BR32" i="22"/>
  <c r="BR29" i="22"/>
  <c r="BR26" i="22"/>
  <c r="BR23" i="22"/>
  <c r="BR20" i="22"/>
  <c r="BR17" i="22"/>
  <c r="BR14" i="22"/>
  <c r="BR11" i="22"/>
  <c r="BR8" i="22"/>
  <c r="BR7" i="24"/>
  <c r="BR8" i="24"/>
  <c r="BR9" i="24"/>
  <c r="BR10" i="24"/>
  <c r="BR11" i="24"/>
  <c r="BR12" i="24"/>
  <c r="BR13" i="24"/>
  <c r="BR14" i="24"/>
  <c r="BR15" i="24"/>
  <c r="BR16" i="24"/>
  <c r="BR17" i="24"/>
  <c r="BR18" i="24"/>
  <c r="BR19" i="24"/>
  <c r="BR20" i="24"/>
  <c r="BR21" i="24"/>
  <c r="BR22" i="24"/>
  <c r="BR23" i="24"/>
  <c r="BR24" i="24"/>
  <c r="BR25" i="24"/>
  <c r="BR26" i="24"/>
  <c r="BR27" i="24"/>
  <c r="BR28" i="24"/>
  <c r="BR29" i="24"/>
  <c r="BR30" i="24"/>
  <c r="BR31" i="24"/>
  <c r="BR32" i="24"/>
  <c r="BR33" i="24"/>
  <c r="BR34" i="24"/>
  <c r="BR35" i="24"/>
  <c r="BR36" i="24"/>
  <c r="BR37" i="24"/>
  <c r="BR38" i="24"/>
  <c r="BR39" i="24"/>
  <c r="BR40" i="24"/>
  <c r="BR41" i="24"/>
  <c r="BR42" i="24"/>
  <c r="BR43" i="24"/>
  <c r="BR6" i="24"/>
  <c r="BQ45" i="24"/>
  <c r="BR51" i="22"/>
  <c r="X81" i="26"/>
  <c r="BQ51" i="22" l="1"/>
  <c r="BQ50" i="22"/>
  <c r="BQ47" i="22"/>
  <c r="BQ44" i="22"/>
  <c r="BQ41" i="22"/>
  <c r="BQ38" i="22"/>
  <c r="BQ35" i="22"/>
  <c r="BQ32" i="22"/>
  <c r="BQ29" i="22"/>
  <c r="BQ26" i="22"/>
  <c r="BQ23" i="22"/>
  <c r="BQ20" i="22"/>
  <c r="BQ17" i="22"/>
  <c r="BQ14" i="22"/>
  <c r="BQ11" i="22"/>
  <c r="BQ8" i="22"/>
  <c r="BQ52" i="22"/>
  <c r="BP45" i="24" l="1"/>
  <c r="BP52" i="22" l="1"/>
  <c r="BP50" i="22"/>
  <c r="BP47" i="22"/>
  <c r="BP44" i="22"/>
  <c r="BP41" i="22"/>
  <c r="BP38" i="22"/>
  <c r="BS38" i="22" s="1"/>
  <c r="BP35" i="22"/>
  <c r="BP32" i="22"/>
  <c r="BP29" i="22"/>
  <c r="BP26" i="22"/>
  <c r="BP23" i="22"/>
  <c r="BP20" i="22"/>
  <c r="BP17" i="22"/>
  <c r="BP14" i="22"/>
  <c r="BP11" i="22"/>
  <c r="BP8" i="22"/>
  <c r="BP51" i="22"/>
  <c r="BO45" i="24"/>
  <c r="X79" i="26"/>
  <c r="BM21" i="10"/>
  <c r="BL21" i="10"/>
  <c r="BK21" i="10"/>
  <c r="BN21" i="10" s="1"/>
  <c r="BN17" i="10"/>
  <c r="BN16" i="10"/>
  <c r="C74" i="9"/>
  <c r="F74" i="9"/>
  <c r="BN52" i="22"/>
  <c r="BN51" i="22"/>
  <c r="BN50" i="22"/>
  <c r="BN47" i="22"/>
  <c r="BN44" i="22"/>
  <c r="BN41" i="22"/>
  <c r="BN38" i="22"/>
  <c r="BN35" i="22"/>
  <c r="BN32" i="22"/>
  <c r="BN29" i="22"/>
  <c r="BN26" i="22"/>
  <c r="BN23" i="22"/>
  <c r="BN20" i="22"/>
  <c r="BN17" i="22"/>
  <c r="BO17" i="22" s="1"/>
  <c r="BN14" i="22"/>
  <c r="BN11" i="22"/>
  <c r="BN8" i="22"/>
  <c r="BM45" i="24"/>
  <c r="BM52" i="22"/>
  <c r="BM50" i="22"/>
  <c r="BM47" i="22"/>
  <c r="BM41" i="22"/>
  <c r="BO41" i="22" s="1"/>
  <c r="BM44" i="22"/>
  <c r="BM38" i="22"/>
  <c r="BM35" i="22"/>
  <c r="BM32" i="22"/>
  <c r="BM29" i="22"/>
  <c r="BM26" i="22"/>
  <c r="BM23" i="22"/>
  <c r="BM20" i="22"/>
  <c r="BM17" i="22"/>
  <c r="BM14" i="22"/>
  <c r="BM11" i="22"/>
  <c r="BM8" i="22"/>
  <c r="BM51" i="22"/>
  <c r="BL25" i="21"/>
  <c r="BL17" i="21"/>
  <c r="BL14" i="21"/>
  <c r="BL11" i="21"/>
  <c r="BL52" i="22"/>
  <c r="BL50" i="22"/>
  <c r="BL47" i="22"/>
  <c r="BL44" i="22"/>
  <c r="BL41" i="22"/>
  <c r="BL38" i="22"/>
  <c r="BL35" i="22"/>
  <c r="BL32" i="22"/>
  <c r="BL29" i="22"/>
  <c r="BL26" i="22"/>
  <c r="BL23" i="22"/>
  <c r="BL20" i="22"/>
  <c r="BL17" i="22"/>
  <c r="BL14" i="22"/>
  <c r="BL11" i="22"/>
  <c r="BO11" i="22" s="1"/>
  <c r="BL8" i="22"/>
  <c r="BL51" i="22"/>
  <c r="BK45" i="24"/>
  <c r="BL45" i="24"/>
  <c r="AN51" i="22"/>
  <c r="AT52" i="22"/>
  <c r="AU52" i="22" s="1"/>
  <c r="F52" i="22" s="1"/>
  <c r="AT51" i="22"/>
  <c r="AN52" i="22"/>
  <c r="BJ50" i="22"/>
  <c r="BJ47" i="22"/>
  <c r="BJ44" i="22"/>
  <c r="BJ41" i="22"/>
  <c r="BJ38" i="22"/>
  <c r="BJ35" i="22"/>
  <c r="BJ29" i="22"/>
  <c r="BJ32" i="22"/>
  <c r="BJ26" i="22"/>
  <c r="BJ23" i="22"/>
  <c r="BJ20" i="22"/>
  <c r="BJ17" i="22"/>
  <c r="BJ14" i="22"/>
  <c r="BJ11" i="22"/>
  <c r="BJ8" i="22"/>
  <c r="BJ52" i="22"/>
  <c r="AU6" i="21"/>
  <c r="BK7" i="22"/>
  <c r="BK9" i="22"/>
  <c r="BK10" i="22"/>
  <c r="BK11" i="22"/>
  <c r="BK12" i="22"/>
  <c r="BK13" i="22"/>
  <c r="BK15" i="22"/>
  <c r="BK16" i="22"/>
  <c r="BK18" i="22"/>
  <c r="BK19" i="22"/>
  <c r="BK21" i="22"/>
  <c r="BK22" i="22"/>
  <c r="BK24" i="22"/>
  <c r="BK25" i="22"/>
  <c r="BK27" i="22"/>
  <c r="BK28" i="21" s="1"/>
  <c r="BK30" i="21" s="1"/>
  <c r="BK28" i="22"/>
  <c r="BK30" i="22"/>
  <c r="BK31" i="22"/>
  <c r="BK33" i="22"/>
  <c r="BK34" i="22"/>
  <c r="BK35" i="22"/>
  <c r="BK36" i="22"/>
  <c r="BK37" i="22"/>
  <c r="BK39" i="22"/>
  <c r="BK40" i="22"/>
  <c r="BK42" i="22"/>
  <c r="BK43" i="22"/>
  <c r="BK45" i="22"/>
  <c r="BK46" i="22"/>
  <c r="BK48" i="22"/>
  <c r="BK49" i="22"/>
  <c r="BK52" i="22"/>
  <c r="BK6" i="22"/>
  <c r="AU9" i="22"/>
  <c r="AU10" i="22"/>
  <c r="AU12" i="22"/>
  <c r="AU13" i="22"/>
  <c r="AU15" i="22"/>
  <c r="AU51" i="22" s="1"/>
  <c r="F51" i="22" s="1"/>
  <c r="AU16" i="22"/>
  <c r="AU18" i="22"/>
  <c r="AU19" i="22"/>
  <c r="AU21" i="22"/>
  <c r="AU22" i="22"/>
  <c r="AU23" i="22"/>
  <c r="AU24" i="22"/>
  <c r="AU25" i="22"/>
  <c r="AU27" i="22"/>
  <c r="AU28" i="22"/>
  <c r="AU29" i="22"/>
  <c r="AU30" i="22"/>
  <c r="AU31" i="22"/>
  <c r="AU33" i="22"/>
  <c r="AU34" i="22"/>
  <c r="AU36" i="22"/>
  <c r="AU37" i="22"/>
  <c r="AU39" i="22"/>
  <c r="AU40" i="22"/>
  <c r="AU42" i="22"/>
  <c r="AU43" i="22"/>
  <c r="AU45" i="22"/>
  <c r="AU46" i="22"/>
  <c r="AU47" i="22"/>
  <c r="AU48" i="22"/>
  <c r="AU49" i="22"/>
  <c r="AU7" i="22"/>
  <c r="AU6" i="22"/>
  <c r="F6" i="22" s="1"/>
  <c r="AQ6" i="22"/>
  <c r="BG7" i="22"/>
  <c r="G7" i="22" s="1"/>
  <c r="BG9" i="22"/>
  <c r="BG10" i="22"/>
  <c r="BG12" i="22"/>
  <c r="BG13" i="22"/>
  <c r="BG15" i="22"/>
  <c r="G15" i="22" s="1"/>
  <c r="BG16" i="22"/>
  <c r="BG18" i="22"/>
  <c r="BG19" i="22"/>
  <c r="BG21" i="22"/>
  <c r="BG22" i="22"/>
  <c r="BG24" i="22"/>
  <c r="BG25" i="22"/>
  <c r="BG27" i="22"/>
  <c r="BG28" i="22"/>
  <c r="BG30" i="22"/>
  <c r="BG31" i="22"/>
  <c r="BG33" i="22"/>
  <c r="BG34" i="22"/>
  <c r="BG36" i="22"/>
  <c r="BG37" i="22"/>
  <c r="BG39" i="22"/>
  <c r="G39" i="22" s="1"/>
  <c r="BG40" i="22"/>
  <c r="BG42" i="22"/>
  <c r="BG43" i="22"/>
  <c r="BG45" i="22"/>
  <c r="BG46" i="22"/>
  <c r="BG47" i="22"/>
  <c r="BG48" i="22"/>
  <c r="BG49" i="22"/>
  <c r="BG6" i="22"/>
  <c r="AQ7" i="22"/>
  <c r="AQ9" i="22"/>
  <c r="AQ10" i="22"/>
  <c r="AQ12" i="22"/>
  <c r="AQ13" i="22"/>
  <c r="AQ15" i="22"/>
  <c r="AQ16" i="22"/>
  <c r="AQ18" i="22"/>
  <c r="AQ19" i="22"/>
  <c r="AQ21" i="22"/>
  <c r="AQ22" i="22"/>
  <c r="AQ24" i="22"/>
  <c r="AQ25" i="22"/>
  <c r="AQ27" i="22"/>
  <c r="AQ28" i="22"/>
  <c r="AQ30" i="22"/>
  <c r="AQ31" i="22"/>
  <c r="AQ33" i="22"/>
  <c r="AQ34" i="22"/>
  <c r="AQ36" i="22"/>
  <c r="AQ37" i="22"/>
  <c r="AQ39" i="22"/>
  <c r="AQ40" i="22"/>
  <c r="AQ42" i="22"/>
  <c r="AQ43" i="22"/>
  <c r="AQ45" i="22"/>
  <c r="AQ46" i="22"/>
  <c r="AQ48" i="22"/>
  <c r="AQ49" i="22"/>
  <c r="AQ51" i="22"/>
  <c r="AQ52" i="22"/>
  <c r="BI45" i="24"/>
  <c r="BI52" i="22"/>
  <c r="BI53" i="22" s="1"/>
  <c r="BI50" i="22"/>
  <c r="BI47" i="22"/>
  <c r="BK47" i="22" s="1"/>
  <c r="BI44" i="22"/>
  <c r="BI41" i="22"/>
  <c r="BI38" i="22"/>
  <c r="BI35" i="22"/>
  <c r="BI32" i="22"/>
  <c r="BI29" i="22"/>
  <c r="BI26" i="22"/>
  <c r="BI23" i="22"/>
  <c r="BK23" i="22" s="1"/>
  <c r="BI20" i="22"/>
  <c r="BI17" i="22"/>
  <c r="BI14" i="22"/>
  <c r="BI11" i="22"/>
  <c r="BI8" i="22"/>
  <c r="BH45" i="24"/>
  <c r="BH26" i="21"/>
  <c r="BH25" i="21"/>
  <c r="BH29" i="21"/>
  <c r="BH52" i="22"/>
  <c r="BH50" i="22"/>
  <c r="BK50" i="22" s="1"/>
  <c r="BH47" i="22"/>
  <c r="BH44" i="22"/>
  <c r="BK44" i="22" s="1"/>
  <c r="BH41" i="22"/>
  <c r="BK41" i="22" s="1"/>
  <c r="BH38" i="22"/>
  <c r="BK38" i="22" s="1"/>
  <c r="BH35" i="22"/>
  <c r="BH32" i="22"/>
  <c r="BK32" i="22" s="1"/>
  <c r="BH29" i="22"/>
  <c r="BK29" i="22" s="1"/>
  <c r="BH26" i="22"/>
  <c r="BK26" i="22" s="1"/>
  <c r="BH23" i="22"/>
  <c r="BH20" i="22"/>
  <c r="BK20" i="22" s="1"/>
  <c r="BH17" i="22"/>
  <c r="BK17" i="22" s="1"/>
  <c r="BH14" i="22"/>
  <c r="BK14" i="22" s="1"/>
  <c r="BH11" i="22"/>
  <c r="BH8" i="22"/>
  <c r="BK8" i="22" s="1"/>
  <c r="BI51" i="22"/>
  <c r="BJ51" i="22"/>
  <c r="BH51" i="22"/>
  <c r="BK51" i="22" s="1"/>
  <c r="BG45" i="24"/>
  <c r="BJ53" i="22"/>
  <c r="BF23" i="21"/>
  <c r="BF20" i="21"/>
  <c r="BF14" i="21"/>
  <c r="BF11" i="21"/>
  <c r="BG11" i="21" s="1"/>
  <c r="BF8" i="21"/>
  <c r="BF52" i="22"/>
  <c r="BF53" i="22" s="1"/>
  <c r="BF50" i="22"/>
  <c r="BF47" i="22"/>
  <c r="BF44" i="22"/>
  <c r="BF41" i="22"/>
  <c r="BF35" i="22"/>
  <c r="BF32" i="22"/>
  <c r="BF29" i="22"/>
  <c r="BF26" i="22"/>
  <c r="BF23" i="22"/>
  <c r="BF20" i="22"/>
  <c r="BF17" i="22"/>
  <c r="BF14" i="22"/>
  <c r="BF11" i="22"/>
  <c r="BF8" i="22"/>
  <c r="X69" i="26"/>
  <c r="BE23" i="21"/>
  <c r="BG23" i="21" s="1"/>
  <c r="BE20" i="21"/>
  <c r="BE14" i="21"/>
  <c r="BE11" i="21"/>
  <c r="BE52" i="22"/>
  <c r="BD52" i="22"/>
  <c r="BD51" i="22"/>
  <c r="BG51" i="22" s="1"/>
  <c r="BE50" i="22"/>
  <c r="BE47" i="22"/>
  <c r="BE44" i="22"/>
  <c r="BE41" i="22"/>
  <c r="BE35" i="22"/>
  <c r="BE32" i="22"/>
  <c r="BE29" i="22"/>
  <c r="BG29" i="22" s="1"/>
  <c r="BE26" i="22"/>
  <c r="BE23" i="22"/>
  <c r="BG23" i="22" s="1"/>
  <c r="BE20" i="22"/>
  <c r="BE17" i="22"/>
  <c r="BE14" i="22"/>
  <c r="BE11" i="22"/>
  <c r="BE8" i="22"/>
  <c r="BE51" i="22"/>
  <c r="BE53" i="22" s="1"/>
  <c r="BF51" i="22"/>
  <c r="BE45" i="24"/>
  <c r="BF45" i="24" s="1"/>
  <c r="BD45" i="24"/>
  <c r="BD50" i="22"/>
  <c r="BG50" i="22" s="1"/>
  <c r="G50" i="22" s="1"/>
  <c r="BD47" i="22"/>
  <c r="BD44" i="22"/>
  <c r="BG44" i="22" s="1"/>
  <c r="BD41" i="22"/>
  <c r="BG41" i="22" s="1"/>
  <c r="BD38" i="22"/>
  <c r="BG38" i="22" s="1"/>
  <c r="BD35" i="22"/>
  <c r="BG35" i="22" s="1"/>
  <c r="BD32" i="22"/>
  <c r="BG32" i="22" s="1"/>
  <c r="BD29" i="22"/>
  <c r="BD26" i="22"/>
  <c r="BG26" i="22" s="1"/>
  <c r="BD23" i="22"/>
  <c r="BD20" i="22"/>
  <c r="BG20" i="22" s="1"/>
  <c r="BD17" i="22"/>
  <c r="BG17" i="22" s="1"/>
  <c r="BD14" i="22"/>
  <c r="BG14" i="22" s="1"/>
  <c r="BD11" i="22"/>
  <c r="BG11" i="22" s="1"/>
  <c r="BD8" i="22"/>
  <c r="BG8" i="22" s="1"/>
  <c r="G8" i="22" s="1"/>
  <c r="BC45" i="24"/>
  <c r="BF7" i="24"/>
  <c r="N69" i="2"/>
  <c r="G152" i="19"/>
  <c r="F152" i="19"/>
  <c r="E152" i="19"/>
  <c r="D152" i="19"/>
  <c r="C152" i="19"/>
  <c r="G151" i="19"/>
  <c r="F151" i="19"/>
  <c r="E151" i="19"/>
  <c r="D151" i="19"/>
  <c r="C151" i="19"/>
  <c r="H150" i="19"/>
  <c r="H149" i="19"/>
  <c r="H148" i="19"/>
  <c r="H147" i="19"/>
  <c r="H146" i="19"/>
  <c r="H145" i="19"/>
  <c r="G144" i="19"/>
  <c r="F144" i="19"/>
  <c r="E144" i="19"/>
  <c r="D144" i="19"/>
  <c r="C144" i="19"/>
  <c r="G143" i="19"/>
  <c r="F143" i="19"/>
  <c r="E143" i="19"/>
  <c r="D143" i="19"/>
  <c r="C143" i="19"/>
  <c r="H142" i="19"/>
  <c r="H141" i="19"/>
  <c r="H140" i="19"/>
  <c r="H139" i="19"/>
  <c r="H138" i="19"/>
  <c r="H137" i="19"/>
  <c r="H143" i="19" s="1"/>
  <c r="G136" i="19"/>
  <c r="F136" i="19"/>
  <c r="E136" i="19"/>
  <c r="D136" i="19"/>
  <c r="C136" i="19"/>
  <c r="G135" i="19"/>
  <c r="F135" i="19"/>
  <c r="E135" i="19"/>
  <c r="D135" i="19"/>
  <c r="C135" i="19"/>
  <c r="H134" i="19"/>
  <c r="H133" i="19"/>
  <c r="H132" i="19"/>
  <c r="H131" i="19"/>
  <c r="H130" i="19"/>
  <c r="H129" i="19"/>
  <c r="G128" i="19"/>
  <c r="G17" i="19" s="1"/>
  <c r="F128" i="19"/>
  <c r="E128" i="19"/>
  <c r="E17" i="19" s="1"/>
  <c r="D128" i="19"/>
  <c r="C128" i="19"/>
  <c r="G127" i="19"/>
  <c r="G16" i="19" s="1"/>
  <c r="F127" i="19"/>
  <c r="E127" i="19"/>
  <c r="E16" i="19" s="1"/>
  <c r="D127" i="19"/>
  <c r="D16" i="19" s="1"/>
  <c r="C127" i="19"/>
  <c r="H126" i="19"/>
  <c r="H125" i="19"/>
  <c r="H124" i="19"/>
  <c r="H123" i="19"/>
  <c r="H122" i="19"/>
  <c r="H121" i="19"/>
  <c r="H127" i="19" s="1"/>
  <c r="BD8" i="21"/>
  <c r="BE8" i="21"/>
  <c r="BD11" i="21"/>
  <c r="BD14" i="21"/>
  <c r="BD17" i="21"/>
  <c r="BE17" i="21"/>
  <c r="BG17" i="21" s="1"/>
  <c r="BF17" i="21"/>
  <c r="BD20" i="21"/>
  <c r="BD23" i="21"/>
  <c r="BD24" i="21"/>
  <c r="BE24" i="21"/>
  <c r="BF24" i="21"/>
  <c r="BG24" i="21" s="1"/>
  <c r="BD25" i="21"/>
  <c r="BE25" i="21"/>
  <c r="BF25" i="21"/>
  <c r="BH8" i="21"/>
  <c r="BI8" i="21"/>
  <c r="BJ8" i="21"/>
  <c r="BH11" i="21"/>
  <c r="BI11" i="21"/>
  <c r="BK11" i="21" s="1"/>
  <c r="BJ11" i="21"/>
  <c r="BH14" i="21"/>
  <c r="BI14" i="21"/>
  <c r="BJ14" i="21"/>
  <c r="BH17" i="21"/>
  <c r="BI17" i="21"/>
  <c r="BJ17" i="21"/>
  <c r="BH20" i="21"/>
  <c r="BI20" i="21"/>
  <c r="BJ20" i="21"/>
  <c r="BH23" i="21"/>
  <c r="BI23" i="21"/>
  <c r="BJ23" i="21"/>
  <c r="BH24" i="21"/>
  <c r="BI24" i="21"/>
  <c r="BJ24" i="21"/>
  <c r="BK24" i="21" s="1"/>
  <c r="BI25" i="21"/>
  <c r="BJ25" i="21"/>
  <c r="BK25" i="21" s="1"/>
  <c r="BR29" i="21"/>
  <c r="BQ29" i="21"/>
  <c r="BP29" i="21"/>
  <c r="BN29" i="21"/>
  <c r="BM29" i="21"/>
  <c r="BL29" i="21"/>
  <c r="BL30" i="21" s="1"/>
  <c r="BJ29" i="21"/>
  <c r="BI29" i="21"/>
  <c r="BI30" i="21" s="1"/>
  <c r="BF29" i="21"/>
  <c r="BE29" i="21"/>
  <c r="BD29" i="21"/>
  <c r="BR28" i="21"/>
  <c r="BQ28" i="21"/>
  <c r="BP28" i="21"/>
  <c r="BP30" i="21" s="1"/>
  <c r="BN28" i="21"/>
  <c r="BM28" i="21"/>
  <c r="BL28" i="21"/>
  <c r="BJ28" i="21"/>
  <c r="BI28" i="21"/>
  <c r="BH28" i="21"/>
  <c r="BF28" i="21"/>
  <c r="BF30" i="21" s="1"/>
  <c r="BE28" i="21"/>
  <c r="BD28" i="21"/>
  <c r="BR25" i="21"/>
  <c r="BP25" i="21"/>
  <c r="BQ25" i="21"/>
  <c r="BN25" i="21"/>
  <c r="BM25" i="21"/>
  <c r="BR24" i="21"/>
  <c r="BQ24" i="21"/>
  <c r="BP24" i="21"/>
  <c r="BP26" i="21" s="1"/>
  <c r="BN24" i="21"/>
  <c r="BM24" i="21"/>
  <c r="BL24" i="21"/>
  <c r="BN23" i="21"/>
  <c r="BL23" i="21"/>
  <c r="BO23" i="21" s="1"/>
  <c r="BK23" i="21"/>
  <c r="BP22" i="21"/>
  <c r="BP23" i="21" s="1"/>
  <c r="BO22" i="21"/>
  <c r="BK22" i="21"/>
  <c r="BG22" i="21"/>
  <c r="BS21" i="21"/>
  <c r="BO21" i="21"/>
  <c r="BK21" i="21"/>
  <c r="BG21" i="21"/>
  <c r="G21" i="21" s="1"/>
  <c r="BR20" i="21"/>
  <c r="BP20" i="21"/>
  <c r="BQ20" i="21"/>
  <c r="BN20" i="21"/>
  <c r="BM20" i="21"/>
  <c r="BO20" i="21" s="1"/>
  <c r="BL20" i="21"/>
  <c r="BS19" i="21"/>
  <c r="G19" i="21" s="1"/>
  <c r="BS7" i="22"/>
  <c r="BS28" i="22"/>
  <c r="BO19" i="21"/>
  <c r="BK19" i="21"/>
  <c r="BG19" i="21"/>
  <c r="BS18" i="21"/>
  <c r="BS6" i="22"/>
  <c r="BS27" i="22"/>
  <c r="BO18" i="21"/>
  <c r="BK18" i="21"/>
  <c r="BG18" i="21"/>
  <c r="BR17" i="21"/>
  <c r="BP17" i="21"/>
  <c r="BQ17" i="21"/>
  <c r="BN17" i="21"/>
  <c r="BM17" i="21"/>
  <c r="BO17" i="21" s="1"/>
  <c r="BS16" i="21"/>
  <c r="G16" i="21" s="1"/>
  <c r="BO16" i="21"/>
  <c r="BK16" i="21"/>
  <c r="BG16" i="21"/>
  <c r="BS15" i="21"/>
  <c r="BO15" i="21"/>
  <c r="BK15" i="21"/>
  <c r="BG15" i="21"/>
  <c r="BR14" i="21"/>
  <c r="BS14" i="21" s="1"/>
  <c r="BQ14" i="21"/>
  <c r="BP14" i="21"/>
  <c r="BN14" i="21"/>
  <c r="BO14" i="21"/>
  <c r="BM14" i="21"/>
  <c r="BS13" i="21"/>
  <c r="G13" i="21" s="1"/>
  <c r="G14" i="21" s="1"/>
  <c r="BO13" i="21"/>
  <c r="BK13" i="21"/>
  <c r="BG13" i="21"/>
  <c r="BS12" i="21"/>
  <c r="BO12" i="21"/>
  <c r="BK12" i="21"/>
  <c r="G12" i="21" s="1"/>
  <c r="BG12" i="21"/>
  <c r="BR11" i="21"/>
  <c r="BS11" i="21" s="1"/>
  <c r="BQ11" i="21"/>
  <c r="BP11" i="21"/>
  <c r="BN11" i="21"/>
  <c r="BM11" i="21"/>
  <c r="BS10" i="21"/>
  <c r="BO10" i="21"/>
  <c r="BK10" i="21"/>
  <c r="BG10" i="21"/>
  <c r="G10" i="21" s="1"/>
  <c r="BS9" i="21"/>
  <c r="BO9" i="21"/>
  <c r="BK9" i="21"/>
  <c r="BG9" i="21"/>
  <c r="BR8" i="21"/>
  <c r="BQ8" i="21"/>
  <c r="BP8" i="21"/>
  <c r="BN8" i="21"/>
  <c r="BO8" i="21" s="1"/>
  <c r="BM8" i="21"/>
  <c r="BL8" i="21"/>
  <c r="BS7" i="21"/>
  <c r="BO7" i="21"/>
  <c r="BK7" i="21"/>
  <c r="BG7" i="21"/>
  <c r="G7" i="21" s="1"/>
  <c r="BS6" i="21"/>
  <c r="BO6" i="21"/>
  <c r="G6" i="21" s="1"/>
  <c r="BK6" i="21"/>
  <c r="BG6" i="21"/>
  <c r="BP53" i="22"/>
  <c r="BS52" i="22"/>
  <c r="BS51" i="22"/>
  <c r="BS50" i="22"/>
  <c r="BS49" i="22"/>
  <c r="BS48" i="22"/>
  <c r="G48" i="22" s="1"/>
  <c r="BS47" i="22"/>
  <c r="BS46" i="22"/>
  <c r="G46" i="22" s="1"/>
  <c r="BS45" i="22"/>
  <c r="BS44" i="22"/>
  <c r="BS43" i="22"/>
  <c r="BS42" i="22"/>
  <c r="BS41" i="22"/>
  <c r="BS40" i="22"/>
  <c r="G40" i="22" s="1"/>
  <c r="BS39" i="22"/>
  <c r="BS37" i="22"/>
  <c r="BS36" i="22"/>
  <c r="BS35" i="22"/>
  <c r="BS34" i="22"/>
  <c r="G34" i="22" s="1"/>
  <c r="BS33" i="22"/>
  <c r="BS32" i="22"/>
  <c r="BS31" i="22"/>
  <c r="BS30" i="22"/>
  <c r="BS29" i="22"/>
  <c r="BS26" i="22"/>
  <c r="BS25" i="22"/>
  <c r="BS24" i="22"/>
  <c r="G24" i="22" s="1"/>
  <c r="BS23" i="22"/>
  <c r="BS22" i="22"/>
  <c r="BS21" i="22"/>
  <c r="BS20" i="22"/>
  <c r="BS19" i="22"/>
  <c r="BS18" i="22"/>
  <c r="BS17" i="22"/>
  <c r="BS16" i="22"/>
  <c r="G16" i="22" s="1"/>
  <c r="BS15" i="22"/>
  <c r="BS14" i="22"/>
  <c r="G14" i="22" s="1"/>
  <c r="BS13" i="22"/>
  <c r="BS12" i="22"/>
  <c r="BS11" i="22"/>
  <c r="BS10" i="22"/>
  <c r="BS9" i="22"/>
  <c r="BS8" i="22"/>
  <c r="BR53" i="22"/>
  <c r="BQ53" i="22"/>
  <c r="BN53" i="22"/>
  <c r="BM53" i="22"/>
  <c r="BL53" i="22"/>
  <c r="BO52" i="22"/>
  <c r="BO51" i="22"/>
  <c r="BO50" i="22"/>
  <c r="BO49" i="22"/>
  <c r="BO48" i="22"/>
  <c r="BO47" i="22"/>
  <c r="BO46" i="22"/>
  <c r="BO45" i="22"/>
  <c r="BO44" i="22"/>
  <c r="BO43" i="22"/>
  <c r="BO42" i="22"/>
  <c r="G42" i="22" s="1"/>
  <c r="BO40" i="22"/>
  <c r="BO39" i="22"/>
  <c r="BO38" i="22"/>
  <c r="BO37" i="22"/>
  <c r="BO36" i="22"/>
  <c r="G36" i="22" s="1"/>
  <c r="BO35" i="22"/>
  <c r="BO34" i="22"/>
  <c r="BO33" i="22"/>
  <c r="BO32" i="22"/>
  <c r="BO31" i="22"/>
  <c r="BO30" i="22"/>
  <c r="BO29" i="22"/>
  <c r="BO28" i="22"/>
  <c r="BO27" i="22"/>
  <c r="BO26" i="22"/>
  <c r="BO25" i="22"/>
  <c r="BO24" i="22"/>
  <c r="BO23" i="22"/>
  <c r="BO22" i="22"/>
  <c r="BO21" i="22"/>
  <c r="BO20" i="22"/>
  <c r="BO19" i="22"/>
  <c r="BO18" i="22"/>
  <c r="BO16" i="22"/>
  <c r="BO15" i="22"/>
  <c r="BO14" i="22"/>
  <c r="BO13" i="22"/>
  <c r="BO12" i="22"/>
  <c r="BO10" i="22"/>
  <c r="BO9" i="22"/>
  <c r="BO8" i="22"/>
  <c r="BO7" i="22"/>
  <c r="BO6" i="22"/>
  <c r="BO28" i="21" s="1"/>
  <c r="BO30" i="21" s="1"/>
  <c r="BR45" i="24"/>
  <c r="BN45" i="24"/>
  <c r="BN43" i="24"/>
  <c r="BJ43" i="24"/>
  <c r="BF43" i="24"/>
  <c r="BN42" i="24"/>
  <c r="BJ42" i="24"/>
  <c r="BF42" i="24"/>
  <c r="BN41" i="24"/>
  <c r="BJ41" i="24"/>
  <c r="BF41" i="24"/>
  <c r="BN40" i="24"/>
  <c r="BJ40" i="24"/>
  <c r="BF40" i="24"/>
  <c r="BN39" i="24"/>
  <c r="BJ39" i="24"/>
  <c r="BF39" i="24"/>
  <c r="BN38" i="24"/>
  <c r="BJ38" i="24"/>
  <c r="BF38" i="24"/>
  <c r="BN37" i="24"/>
  <c r="BJ37" i="24"/>
  <c r="BF37" i="24"/>
  <c r="BN36" i="24"/>
  <c r="BJ36" i="24"/>
  <c r="BF36" i="24"/>
  <c r="BN35" i="24"/>
  <c r="BJ35" i="24"/>
  <c r="BF35" i="24"/>
  <c r="BN34" i="24"/>
  <c r="BJ34" i="24"/>
  <c r="BF34" i="24"/>
  <c r="BN33" i="24"/>
  <c r="BJ33" i="24"/>
  <c r="BF33" i="24"/>
  <c r="BN32" i="24"/>
  <c r="BJ32" i="24"/>
  <c r="BF32" i="24"/>
  <c r="BN31" i="24"/>
  <c r="BJ31" i="24"/>
  <c r="BF31" i="24"/>
  <c r="BN30" i="24"/>
  <c r="BJ30" i="24"/>
  <c r="BF30" i="24"/>
  <c r="BN29" i="24"/>
  <c r="BJ29" i="24"/>
  <c r="BF29" i="24"/>
  <c r="BN28" i="24"/>
  <c r="BJ28" i="24"/>
  <c r="BF28" i="24"/>
  <c r="BN27" i="24"/>
  <c r="BJ27" i="24"/>
  <c r="BF27" i="24"/>
  <c r="BN26" i="24"/>
  <c r="BJ26" i="24"/>
  <c r="BF26" i="24"/>
  <c r="BN25" i="24"/>
  <c r="BJ25" i="24"/>
  <c r="BF25" i="24"/>
  <c r="BN24" i="24"/>
  <c r="BJ24" i="24"/>
  <c r="BF24" i="24"/>
  <c r="BN23" i="24"/>
  <c r="BJ23" i="24"/>
  <c r="BF23" i="24"/>
  <c r="BN22" i="24"/>
  <c r="BJ22" i="24"/>
  <c r="BF22" i="24"/>
  <c r="BN21" i="24"/>
  <c r="BJ21" i="24"/>
  <c r="BF21" i="24"/>
  <c r="BN20" i="24"/>
  <c r="BJ20" i="24"/>
  <c r="BF20" i="24"/>
  <c r="BN19" i="24"/>
  <c r="BJ19" i="24"/>
  <c r="BF19" i="24"/>
  <c r="BN18" i="24"/>
  <c r="BJ18" i="24"/>
  <c r="BF18" i="24"/>
  <c r="BN17" i="24"/>
  <c r="BJ17" i="24"/>
  <c r="BF17" i="24"/>
  <c r="BN16" i="24"/>
  <c r="BJ16" i="24"/>
  <c r="BF16" i="24"/>
  <c r="BN15" i="24"/>
  <c r="BJ15" i="24"/>
  <c r="BF15" i="24"/>
  <c r="BN14" i="24"/>
  <c r="BJ14" i="24"/>
  <c r="BF14" i="24"/>
  <c r="BN13" i="24"/>
  <c r="BJ13" i="24"/>
  <c r="BF13" i="24"/>
  <c r="BN12" i="24"/>
  <c r="BJ12" i="24"/>
  <c r="BF12" i="24"/>
  <c r="BN11" i="24"/>
  <c r="BJ11" i="24"/>
  <c r="BF11" i="24"/>
  <c r="BN10" i="24"/>
  <c r="BJ10" i="24"/>
  <c r="BF10" i="24"/>
  <c r="BN9" i="24"/>
  <c r="BJ9" i="24"/>
  <c r="BF9" i="24"/>
  <c r="BN8" i="24"/>
  <c r="BJ8" i="24"/>
  <c r="BF8" i="24"/>
  <c r="F7" i="24"/>
  <c r="BN7" i="24"/>
  <c r="BJ7" i="24"/>
  <c r="BN6" i="24"/>
  <c r="BJ6" i="24"/>
  <c r="BF6" i="24"/>
  <c r="F6" i="24" s="1"/>
  <c r="BR17" i="10"/>
  <c r="BJ17" i="10"/>
  <c r="BF17" i="10"/>
  <c r="BR16" i="10"/>
  <c r="BJ16" i="10"/>
  <c r="BF16" i="10"/>
  <c r="BR15" i="10"/>
  <c r="BN15" i="10"/>
  <c r="BJ15" i="10"/>
  <c r="BF15" i="10"/>
  <c r="BR14" i="10"/>
  <c r="F14" i="10" s="1"/>
  <c r="BN14" i="10"/>
  <c r="BJ14" i="10"/>
  <c r="BF14" i="10"/>
  <c r="BR13" i="10"/>
  <c r="BN13" i="10"/>
  <c r="BJ13" i="10"/>
  <c r="BF13" i="10"/>
  <c r="BR12" i="10"/>
  <c r="BN12" i="10"/>
  <c r="BJ12" i="10"/>
  <c r="BF12" i="10"/>
  <c r="BR11" i="10"/>
  <c r="BN11" i="10"/>
  <c r="BJ11" i="10"/>
  <c r="BF11" i="10"/>
  <c r="BR10" i="10"/>
  <c r="BN10" i="10"/>
  <c r="BJ10" i="10"/>
  <c r="BF10" i="10"/>
  <c r="BR8" i="10"/>
  <c r="BN8" i="10"/>
  <c r="BJ8" i="10"/>
  <c r="BF8" i="10"/>
  <c r="BR7" i="10"/>
  <c r="BN7" i="10"/>
  <c r="BJ7" i="10"/>
  <c r="BF7" i="10"/>
  <c r="W82" i="26"/>
  <c r="V82" i="26"/>
  <c r="U82" i="26"/>
  <c r="T82" i="26"/>
  <c r="T13" i="26" s="1"/>
  <c r="S82" i="26"/>
  <c r="R82" i="26"/>
  <c r="R13" i="26" s="1"/>
  <c r="Q82" i="26"/>
  <c r="P82" i="26"/>
  <c r="O82" i="26"/>
  <c r="N82" i="26"/>
  <c r="M82" i="26"/>
  <c r="L82" i="26"/>
  <c r="L13" i="26" s="1"/>
  <c r="K82" i="26"/>
  <c r="J82" i="26"/>
  <c r="J13" i="26" s="1"/>
  <c r="I82" i="26"/>
  <c r="H82" i="26"/>
  <c r="G82" i="26"/>
  <c r="F82" i="26"/>
  <c r="E82" i="26"/>
  <c r="D82" i="26"/>
  <c r="D13" i="26" s="1"/>
  <c r="C82" i="26"/>
  <c r="X82" i="26"/>
  <c r="X80" i="26"/>
  <c r="W78" i="26"/>
  <c r="V78" i="26"/>
  <c r="U78" i="26"/>
  <c r="T78" i="26"/>
  <c r="S78" i="26"/>
  <c r="R78" i="26"/>
  <c r="Q78" i="26"/>
  <c r="P78" i="26"/>
  <c r="O78" i="26"/>
  <c r="N78" i="26"/>
  <c r="M78" i="26"/>
  <c r="L78" i="26"/>
  <c r="K78" i="26"/>
  <c r="J78" i="26"/>
  <c r="I78" i="26"/>
  <c r="H78" i="26"/>
  <c r="G78" i="26"/>
  <c r="F78" i="26"/>
  <c r="E78" i="26"/>
  <c r="D78" i="26"/>
  <c r="C78" i="26"/>
  <c r="X77" i="26"/>
  <c r="X76" i="26"/>
  <c r="X78" i="26" s="1"/>
  <c r="X75" i="26"/>
  <c r="W74" i="26"/>
  <c r="V74" i="26"/>
  <c r="U74" i="26"/>
  <c r="T74" i="26"/>
  <c r="S74" i="26"/>
  <c r="R74" i="26"/>
  <c r="Q74" i="26"/>
  <c r="P74" i="26"/>
  <c r="O74" i="26"/>
  <c r="N74" i="26"/>
  <c r="M74" i="26"/>
  <c r="L74" i="26"/>
  <c r="K74" i="26"/>
  <c r="J74" i="26"/>
  <c r="I74" i="26"/>
  <c r="H74" i="26"/>
  <c r="G74" i="26"/>
  <c r="F74" i="26"/>
  <c r="E74" i="26"/>
  <c r="D74" i="26"/>
  <c r="C74" i="26"/>
  <c r="X73" i="26"/>
  <c r="X72" i="26"/>
  <c r="X71" i="26"/>
  <c r="W70" i="26"/>
  <c r="V70" i="26"/>
  <c r="U70" i="26"/>
  <c r="T70" i="26"/>
  <c r="S70" i="26"/>
  <c r="R70" i="26"/>
  <c r="Q70" i="26"/>
  <c r="P70" i="26"/>
  <c r="O70" i="26"/>
  <c r="N70" i="26"/>
  <c r="M70" i="26"/>
  <c r="L70" i="26"/>
  <c r="K70" i="26"/>
  <c r="J70" i="26"/>
  <c r="I70" i="26"/>
  <c r="H70" i="26"/>
  <c r="G70" i="26"/>
  <c r="F70" i="26"/>
  <c r="E70" i="26"/>
  <c r="D70" i="26"/>
  <c r="C70" i="26"/>
  <c r="X68" i="26"/>
  <c r="X67" i="26"/>
  <c r="X70" i="26" s="1"/>
  <c r="X81" i="2"/>
  <c r="W81" i="2"/>
  <c r="W12" i="2" s="1"/>
  <c r="V81" i="2"/>
  <c r="U81" i="2"/>
  <c r="T81" i="2"/>
  <c r="S81" i="2"/>
  <c r="R81" i="2"/>
  <c r="Q81" i="2"/>
  <c r="Q12" i="2" s="1"/>
  <c r="P81" i="2"/>
  <c r="O81" i="2"/>
  <c r="O12" i="2" s="1"/>
  <c r="N81" i="2"/>
  <c r="M81" i="2"/>
  <c r="L81" i="2"/>
  <c r="K81" i="2"/>
  <c r="J81" i="2"/>
  <c r="I81" i="2"/>
  <c r="I12" i="2" s="1"/>
  <c r="H81" i="2"/>
  <c r="G81" i="2"/>
  <c r="G12" i="2" s="1"/>
  <c r="F81" i="2"/>
  <c r="E81" i="2"/>
  <c r="D81" i="2"/>
  <c r="C81" i="2"/>
  <c r="Y80" i="2"/>
  <c r="Y79" i="2"/>
  <c r="Y78" i="2"/>
  <c r="X77" i="2"/>
  <c r="W77" i="2"/>
  <c r="V77" i="2"/>
  <c r="U77" i="2"/>
  <c r="T77" i="2"/>
  <c r="S77" i="2"/>
  <c r="R77" i="2"/>
  <c r="Q77" i="2"/>
  <c r="P77" i="2"/>
  <c r="O77" i="2"/>
  <c r="N77" i="2"/>
  <c r="M77" i="2"/>
  <c r="L77" i="2"/>
  <c r="K77" i="2"/>
  <c r="J77" i="2"/>
  <c r="I77" i="2"/>
  <c r="H77" i="2"/>
  <c r="G77" i="2"/>
  <c r="F77" i="2"/>
  <c r="E77" i="2"/>
  <c r="D77" i="2"/>
  <c r="C77" i="2"/>
  <c r="Y76" i="2"/>
  <c r="Y75" i="2"/>
  <c r="Y74" i="2"/>
  <c r="X73" i="2"/>
  <c r="W73" i="2"/>
  <c r="V73" i="2"/>
  <c r="U73" i="2"/>
  <c r="T73" i="2"/>
  <c r="S73" i="2"/>
  <c r="R73" i="2"/>
  <c r="Q73" i="2"/>
  <c r="P73" i="2"/>
  <c r="O73" i="2"/>
  <c r="N73" i="2"/>
  <c r="M73" i="2"/>
  <c r="L73" i="2"/>
  <c r="K73" i="2"/>
  <c r="J73" i="2"/>
  <c r="I73" i="2"/>
  <c r="H73" i="2"/>
  <c r="G73" i="2"/>
  <c r="F73" i="2"/>
  <c r="E73" i="2"/>
  <c r="D73" i="2"/>
  <c r="C73" i="2"/>
  <c r="Y72" i="2"/>
  <c r="Y71" i="2"/>
  <c r="Y70" i="2"/>
  <c r="X69" i="2"/>
  <c r="W69" i="2"/>
  <c r="V69" i="2"/>
  <c r="U69" i="2"/>
  <c r="T69" i="2"/>
  <c r="T12" i="2" s="1"/>
  <c r="S69" i="2"/>
  <c r="R69" i="2"/>
  <c r="Q69" i="2"/>
  <c r="P69" i="2"/>
  <c r="O69" i="2"/>
  <c r="M69" i="2"/>
  <c r="L69" i="2"/>
  <c r="K69" i="2"/>
  <c r="J69" i="2"/>
  <c r="I69" i="2"/>
  <c r="H69" i="2"/>
  <c r="G69" i="2"/>
  <c r="F69" i="2"/>
  <c r="E69" i="2"/>
  <c r="E12" i="2" s="1"/>
  <c r="D69" i="2"/>
  <c r="C69" i="2"/>
  <c r="Y68" i="2"/>
  <c r="Y67" i="2"/>
  <c r="Y66" i="2"/>
  <c r="F78" i="9"/>
  <c r="C78" i="9"/>
  <c r="E77" i="9"/>
  <c r="G77" i="9" s="1"/>
  <c r="E76" i="9"/>
  <c r="G76" i="9" s="1"/>
  <c r="E75" i="9"/>
  <c r="G75" i="9" s="1"/>
  <c r="E73" i="9"/>
  <c r="G73" i="9" s="1"/>
  <c r="E72" i="9"/>
  <c r="G72" i="9" s="1"/>
  <c r="E71" i="9"/>
  <c r="F70" i="9"/>
  <c r="C70" i="9"/>
  <c r="E69" i="9"/>
  <c r="G69" i="9" s="1"/>
  <c r="E68" i="9"/>
  <c r="G68" i="9" s="1"/>
  <c r="E67" i="9"/>
  <c r="G67" i="9"/>
  <c r="G70" i="9" s="1"/>
  <c r="F66" i="9"/>
  <c r="C66" i="9"/>
  <c r="E65" i="9"/>
  <c r="G65" i="9" s="1"/>
  <c r="E64" i="9"/>
  <c r="G63" i="9"/>
  <c r="BO25" i="21"/>
  <c r="BO11" i="21"/>
  <c r="BN30" i="21"/>
  <c r="BO24" i="21"/>
  <c r="BM30" i="21"/>
  <c r="BO53" i="22"/>
  <c r="N13" i="26"/>
  <c r="BO29" i="21"/>
  <c r="U12" i="2"/>
  <c r="F9" i="9"/>
  <c r="BK17" i="21"/>
  <c r="F16" i="10"/>
  <c r="V13" i="26"/>
  <c r="G13" i="26"/>
  <c r="G10" i="22"/>
  <c r="F10" i="10"/>
  <c r="O13" i="26"/>
  <c r="X74" i="26"/>
  <c r="Y73" i="2"/>
  <c r="G22" i="22"/>
  <c r="BK29" i="21"/>
  <c r="G51" i="22"/>
  <c r="G30" i="22"/>
  <c r="F12" i="10"/>
  <c r="F7" i="10"/>
  <c r="W13" i="26"/>
  <c r="E13" i="26"/>
  <c r="BG8" i="21"/>
  <c r="BG28" i="21"/>
  <c r="G18" i="21"/>
  <c r="BG20" i="21"/>
  <c r="BG29" i="21"/>
  <c r="BG30" i="21" s="1"/>
  <c r="BK14" i="21"/>
  <c r="BG14" i="21"/>
  <c r="BM26" i="21"/>
  <c r="BN26" i="21"/>
  <c r="BI26" i="21"/>
  <c r="BF26" i="21"/>
  <c r="BK8" i="21"/>
  <c r="BD26" i="21"/>
  <c r="BJ30" i="21"/>
  <c r="BH30" i="21"/>
  <c r="BD30" i="21"/>
  <c r="BE30" i="21"/>
  <c r="BL26" i="21"/>
  <c r="BD21" i="10"/>
  <c r="BC21" i="10"/>
  <c r="BF21" i="10" s="1"/>
  <c r="Y69" i="2"/>
  <c r="E78" i="9"/>
  <c r="E70" i="9"/>
  <c r="BO26" i="21"/>
  <c r="BE21" i="10"/>
  <c r="BF9" i="10"/>
  <c r="BC43" i="22"/>
  <c r="BB53" i="22"/>
  <c r="BA53" i="22"/>
  <c r="AX53" i="22"/>
  <c r="AW53" i="22"/>
  <c r="AV53" i="22"/>
  <c r="AS53" i="22"/>
  <c r="AR53" i="22"/>
  <c r="AP53" i="22"/>
  <c r="AO53" i="22"/>
  <c r="AN53" i="22"/>
  <c r="AQ53" i="22"/>
  <c r="AZ52" i="22"/>
  <c r="AZ53" i="22"/>
  <c r="BC53" i="22" s="1"/>
  <c r="AY52" i="22"/>
  <c r="BC51" i="22"/>
  <c r="AY51" i="22"/>
  <c r="BB50" i="22"/>
  <c r="BA50" i="22"/>
  <c r="AZ50" i="22"/>
  <c r="BC50" i="22" s="1"/>
  <c r="AX50" i="22"/>
  <c r="AW50" i="22"/>
  <c r="AV50" i="22"/>
  <c r="AT50" i="22"/>
  <c r="AS50" i="22"/>
  <c r="AR50" i="22"/>
  <c r="AU50" i="22" s="1"/>
  <c r="AP50" i="22"/>
  <c r="AO50" i="22"/>
  <c r="AN50" i="22"/>
  <c r="AQ50" i="22" s="1"/>
  <c r="BC49" i="22"/>
  <c r="AY49" i="22"/>
  <c r="BC48" i="22"/>
  <c r="AY48" i="22"/>
  <c r="BB47" i="22"/>
  <c r="BA47" i="22"/>
  <c r="AZ47" i="22"/>
  <c r="AX47" i="22"/>
  <c r="AW47" i="22"/>
  <c r="AV47" i="22"/>
  <c r="AT47" i="22"/>
  <c r="AS47" i="22"/>
  <c r="AR47" i="22"/>
  <c r="AP47" i="22"/>
  <c r="AO47" i="22"/>
  <c r="AQ47" i="22" s="1"/>
  <c r="F47" i="22" s="1"/>
  <c r="AN47" i="22"/>
  <c r="BC46" i="22"/>
  <c r="AY46" i="22"/>
  <c r="BC45" i="22"/>
  <c r="AY45" i="22"/>
  <c r="BB44" i="22"/>
  <c r="BA44" i="22"/>
  <c r="AZ44" i="22"/>
  <c r="BC44" i="22" s="1"/>
  <c r="AX44" i="22"/>
  <c r="AW44" i="22"/>
  <c r="AV44" i="22"/>
  <c r="AT44" i="22"/>
  <c r="AS44" i="22"/>
  <c r="AR44" i="22"/>
  <c r="AU44" i="22" s="1"/>
  <c r="AP44" i="22"/>
  <c r="AO44" i="22"/>
  <c r="AN44" i="22"/>
  <c r="AQ44" i="22" s="1"/>
  <c r="AY43" i="22"/>
  <c r="F43" i="22" s="1"/>
  <c r="BC42" i="22"/>
  <c r="AY42" i="22"/>
  <c r="BB41" i="22"/>
  <c r="BA41" i="22"/>
  <c r="AZ41" i="22"/>
  <c r="AX41" i="22"/>
  <c r="AW41" i="22"/>
  <c r="AV41" i="22"/>
  <c r="AT41" i="22"/>
  <c r="AS41" i="22"/>
  <c r="AR41" i="22"/>
  <c r="AU41" i="22" s="1"/>
  <c r="AP41" i="22"/>
  <c r="AO41" i="22"/>
  <c r="AN41" i="22"/>
  <c r="AQ41" i="22" s="1"/>
  <c r="BC40" i="22"/>
  <c r="AY40" i="22"/>
  <c r="BC39" i="22"/>
  <c r="AY39" i="22"/>
  <c r="BB38" i="22"/>
  <c r="BC38" i="22" s="1"/>
  <c r="BA38" i="22"/>
  <c r="AZ38" i="22"/>
  <c r="AX38" i="22"/>
  <c r="AW38" i="22"/>
  <c r="AV38" i="22"/>
  <c r="AT38" i="22"/>
  <c r="AS38" i="22"/>
  <c r="AR38" i="22"/>
  <c r="AU38" i="22" s="1"/>
  <c r="F38" i="22" s="1"/>
  <c r="AP38" i="22"/>
  <c r="AO38" i="22"/>
  <c r="AN38" i="22"/>
  <c r="AQ38" i="22" s="1"/>
  <c r="BC37" i="22"/>
  <c r="AY37" i="22"/>
  <c r="BC36" i="22"/>
  <c r="F36" i="22" s="1"/>
  <c r="AY36" i="22"/>
  <c r="BB35" i="22"/>
  <c r="BA35" i="22"/>
  <c r="AZ35" i="22"/>
  <c r="AX35" i="22"/>
  <c r="AW35" i="22"/>
  <c r="AV35" i="22"/>
  <c r="AY35" i="22" s="1"/>
  <c r="AT35" i="22"/>
  <c r="AS35" i="22"/>
  <c r="AR35" i="22"/>
  <c r="AU35" i="22" s="1"/>
  <c r="AP35" i="22"/>
  <c r="AO35" i="22"/>
  <c r="AN35" i="22"/>
  <c r="AQ35" i="22" s="1"/>
  <c r="BC34" i="22"/>
  <c r="AY34" i="22"/>
  <c r="F34" i="22" s="1"/>
  <c r="BC33" i="22"/>
  <c r="AY33" i="22"/>
  <c r="BB32" i="22"/>
  <c r="BA32" i="22"/>
  <c r="AZ32" i="22"/>
  <c r="AX32" i="22"/>
  <c r="AW32" i="22"/>
  <c r="AV32" i="22"/>
  <c r="AY32" i="22" s="1"/>
  <c r="AT32" i="22"/>
  <c r="AS32" i="22"/>
  <c r="AR32" i="22"/>
  <c r="AU32" i="22" s="1"/>
  <c r="F32" i="22" s="1"/>
  <c r="AP32" i="22"/>
  <c r="AO32" i="22"/>
  <c r="AN32" i="22"/>
  <c r="AQ32" i="22" s="1"/>
  <c r="BC31" i="22"/>
  <c r="AY31" i="22"/>
  <c r="BC30" i="22"/>
  <c r="F30" i="22" s="1"/>
  <c r="AY30" i="22"/>
  <c r="BB29" i="22"/>
  <c r="BC29" i="22" s="1"/>
  <c r="F29" i="22" s="1"/>
  <c r="BA29" i="22"/>
  <c r="AZ29" i="22"/>
  <c r="AX29" i="22"/>
  <c r="AW29" i="22"/>
  <c r="AV29" i="22"/>
  <c r="AY29" i="22" s="1"/>
  <c r="AT29" i="22"/>
  <c r="AS29" i="22"/>
  <c r="AR29" i="22"/>
  <c r="AP29" i="22"/>
  <c r="AO29" i="22"/>
  <c r="AQ29" i="22" s="1"/>
  <c r="AN29" i="22"/>
  <c r="BC28" i="22"/>
  <c r="AY28" i="22"/>
  <c r="BC27" i="22"/>
  <c r="AY27" i="22"/>
  <c r="BB26" i="22"/>
  <c r="BA26" i="22"/>
  <c r="AZ26" i="22"/>
  <c r="BC26" i="22" s="1"/>
  <c r="AX26" i="22"/>
  <c r="AW26" i="22"/>
  <c r="AV26" i="22"/>
  <c r="AT26" i="22"/>
  <c r="AS26" i="22"/>
  <c r="AR26" i="22"/>
  <c r="AU26" i="22" s="1"/>
  <c r="F26" i="22" s="1"/>
  <c r="AP26" i="22"/>
  <c r="AO26" i="22"/>
  <c r="AN26" i="22"/>
  <c r="AQ26" i="22" s="1"/>
  <c r="BC25" i="22"/>
  <c r="F25" i="22" s="1"/>
  <c r="AY25" i="22"/>
  <c r="BC24" i="22"/>
  <c r="AY24" i="22"/>
  <c r="BB23" i="22"/>
  <c r="BA23" i="22"/>
  <c r="AZ23" i="22"/>
  <c r="BC23" i="22" s="1"/>
  <c r="AX23" i="22"/>
  <c r="AW23" i="22"/>
  <c r="AV23" i="22"/>
  <c r="AT23" i="22"/>
  <c r="AS23" i="22"/>
  <c r="AR23" i="22"/>
  <c r="AP23" i="22"/>
  <c r="AO23" i="22"/>
  <c r="AQ23" i="22" s="1"/>
  <c r="F23" i="22" s="1"/>
  <c r="AN23" i="22"/>
  <c r="BC22" i="22"/>
  <c r="F22" i="22" s="1"/>
  <c r="AY22" i="22"/>
  <c r="BC21" i="22"/>
  <c r="AY21" i="22"/>
  <c r="BB20" i="22"/>
  <c r="BA20" i="22"/>
  <c r="AZ20" i="22"/>
  <c r="BC20" i="22" s="1"/>
  <c r="AX20" i="22"/>
  <c r="AW20" i="22"/>
  <c r="AY20" i="22" s="1"/>
  <c r="AV20" i="22"/>
  <c r="AT20" i="22"/>
  <c r="AS20" i="22"/>
  <c r="AR20" i="22"/>
  <c r="AU20" i="22" s="1"/>
  <c r="F20" i="22" s="1"/>
  <c r="AP20" i="22"/>
  <c r="AO20" i="22"/>
  <c r="AN20" i="22"/>
  <c r="AQ20" i="22" s="1"/>
  <c r="BC19" i="22"/>
  <c r="AY19" i="22"/>
  <c r="BC18" i="22"/>
  <c r="AY18" i="22"/>
  <c r="BB17" i="22"/>
  <c r="BA17" i="22"/>
  <c r="AZ17" i="22"/>
  <c r="BC17" i="22" s="1"/>
  <c r="AX17" i="22"/>
  <c r="AW17" i="22"/>
  <c r="AY17" i="22" s="1"/>
  <c r="AV17" i="22"/>
  <c r="AT17" i="22"/>
  <c r="AS17" i="22"/>
  <c r="AR17" i="22"/>
  <c r="AU17" i="22" s="1"/>
  <c r="F17" i="22" s="1"/>
  <c r="AP17" i="22"/>
  <c r="AO17" i="22"/>
  <c r="AN17" i="22"/>
  <c r="AQ17" i="22" s="1"/>
  <c r="BC16" i="22"/>
  <c r="F16" i="22" s="1"/>
  <c r="AY16" i="22"/>
  <c r="BC15" i="22"/>
  <c r="AY15" i="22"/>
  <c r="BB14" i="22"/>
  <c r="BA14" i="22"/>
  <c r="BC14" i="22"/>
  <c r="AZ14" i="22"/>
  <c r="AX14" i="22"/>
  <c r="AY14" i="22" s="1"/>
  <c r="AW14" i="22"/>
  <c r="AV14" i="22"/>
  <c r="AT14" i="22"/>
  <c r="AS14" i="22"/>
  <c r="AR14" i="22"/>
  <c r="AU14" i="22" s="1"/>
  <c r="AP14" i="22"/>
  <c r="AO14" i="22"/>
  <c r="AN14" i="22"/>
  <c r="AQ14" i="22" s="1"/>
  <c r="BC13" i="22"/>
  <c r="AY13" i="22"/>
  <c r="BC12" i="22"/>
  <c r="AY12" i="22"/>
  <c r="BB11" i="22"/>
  <c r="BA11" i="22"/>
  <c r="BC11" i="22" s="1"/>
  <c r="AZ11" i="22"/>
  <c r="AX11" i="22"/>
  <c r="AW11" i="22"/>
  <c r="AV11" i="22"/>
  <c r="AY11" i="22" s="1"/>
  <c r="AT11" i="22"/>
  <c r="AS11" i="22"/>
  <c r="AR11" i="22"/>
  <c r="AU11" i="22" s="1"/>
  <c r="AP11" i="22"/>
  <c r="AO11" i="22"/>
  <c r="AN11" i="22"/>
  <c r="AQ11" i="22" s="1"/>
  <c r="BC10" i="22"/>
  <c r="AY10" i="22"/>
  <c r="BC9" i="22"/>
  <c r="AY9" i="22"/>
  <c r="BB8" i="22"/>
  <c r="BA8" i="22"/>
  <c r="AZ8" i="22"/>
  <c r="AX8" i="22"/>
  <c r="AW8" i="22"/>
  <c r="AV8" i="22"/>
  <c r="AT8" i="22"/>
  <c r="AS8" i="22"/>
  <c r="AR8" i="22"/>
  <c r="AU8" i="22" s="1"/>
  <c r="AP8" i="22"/>
  <c r="AO8" i="22"/>
  <c r="AN8" i="22"/>
  <c r="AQ8" i="22" s="1"/>
  <c r="BC7" i="22"/>
  <c r="AY7" i="22"/>
  <c r="BC6" i="22"/>
  <c r="AY6" i="22"/>
  <c r="BB45" i="24"/>
  <c r="AX45" i="24"/>
  <c r="AT45" i="24"/>
  <c r="AP45" i="24"/>
  <c r="E45" i="24" s="1"/>
  <c r="V45" i="24"/>
  <c r="R45" i="24"/>
  <c r="N45" i="24"/>
  <c r="J45" i="24"/>
  <c r="D45" i="24"/>
  <c r="BA43" i="24"/>
  <c r="AZ43" i="24"/>
  <c r="AY43" i="24"/>
  <c r="AW43" i="24"/>
  <c r="AV43" i="24"/>
  <c r="AU43" i="24"/>
  <c r="AS43" i="24"/>
  <c r="AR43" i="24"/>
  <c r="AQ43" i="24"/>
  <c r="AO43" i="24"/>
  <c r="AN43" i="24"/>
  <c r="AM43" i="24"/>
  <c r="AK43" i="24"/>
  <c r="AJ43" i="24"/>
  <c r="AI43" i="24"/>
  <c r="AG43" i="24"/>
  <c r="AF43" i="24"/>
  <c r="AE43" i="24"/>
  <c r="AC43" i="24"/>
  <c r="AB43" i="24"/>
  <c r="AA43" i="24"/>
  <c r="Y43" i="24"/>
  <c r="X43" i="24"/>
  <c r="W43" i="24"/>
  <c r="U43" i="24"/>
  <c r="V43" i="24" s="1"/>
  <c r="T43" i="24"/>
  <c r="S43" i="24"/>
  <c r="Q43" i="24"/>
  <c r="P43" i="24"/>
  <c r="O43" i="24"/>
  <c r="M43" i="24"/>
  <c r="L43" i="24"/>
  <c r="K43" i="24"/>
  <c r="I43" i="24"/>
  <c r="H43" i="24"/>
  <c r="G43" i="24"/>
  <c r="J43" i="24" s="1"/>
  <c r="B43" i="24"/>
  <c r="BB42" i="24"/>
  <c r="AX42" i="24"/>
  <c r="AT42" i="24"/>
  <c r="AP42" i="24"/>
  <c r="AL42" i="24"/>
  <c r="AH42" i="24"/>
  <c r="AD42" i="24"/>
  <c r="Z42" i="24"/>
  <c r="D42" i="24" s="1"/>
  <c r="V42" i="24"/>
  <c r="R42" i="24"/>
  <c r="N42" i="24"/>
  <c r="J42" i="24"/>
  <c r="BB41" i="24"/>
  <c r="AX41" i="24"/>
  <c r="AT41" i="24"/>
  <c r="AP41" i="24"/>
  <c r="AL41" i="24"/>
  <c r="AH41" i="24"/>
  <c r="AD41" i="24"/>
  <c r="Z41" i="24"/>
  <c r="V41" i="24"/>
  <c r="R41" i="24"/>
  <c r="N41" i="24"/>
  <c r="J41" i="24"/>
  <c r="BB40" i="24"/>
  <c r="AX40" i="24"/>
  <c r="AT40" i="24"/>
  <c r="AP40" i="24"/>
  <c r="AL40" i="24"/>
  <c r="AH40" i="24"/>
  <c r="AD40" i="24"/>
  <c r="Z40" i="24"/>
  <c r="V40" i="24"/>
  <c r="R40" i="24"/>
  <c r="N40" i="24"/>
  <c r="J40" i="24"/>
  <c r="BB39" i="24"/>
  <c r="AX39" i="24"/>
  <c r="AT39" i="24"/>
  <c r="AP39" i="24"/>
  <c r="AL39" i="24"/>
  <c r="AH39" i="24"/>
  <c r="AD39" i="24"/>
  <c r="Z39" i="24"/>
  <c r="V39" i="24"/>
  <c r="R39" i="24"/>
  <c r="N39" i="24"/>
  <c r="J39" i="24"/>
  <c r="BB38" i="24"/>
  <c r="AX38" i="24"/>
  <c r="AT38" i="24"/>
  <c r="AP38" i="24"/>
  <c r="AL38" i="24"/>
  <c r="AH38" i="24"/>
  <c r="AD38" i="24"/>
  <c r="Z38" i="24"/>
  <c r="V38" i="24"/>
  <c r="R38" i="24"/>
  <c r="N38" i="24"/>
  <c r="J38" i="24"/>
  <c r="BB37" i="24"/>
  <c r="AX37" i="24"/>
  <c r="E37" i="24" s="1"/>
  <c r="AT37" i="24"/>
  <c r="AP37" i="24"/>
  <c r="AL37" i="24"/>
  <c r="AH37" i="24"/>
  <c r="AD37" i="24"/>
  <c r="Z37" i="24"/>
  <c r="V37" i="24"/>
  <c r="R37" i="24"/>
  <c r="N37" i="24"/>
  <c r="J37" i="24"/>
  <c r="BB36" i="24"/>
  <c r="AX36" i="24"/>
  <c r="AT36" i="24"/>
  <c r="AP36" i="24"/>
  <c r="AL36" i="24"/>
  <c r="AH36" i="24"/>
  <c r="AD36" i="24"/>
  <c r="Z36" i="24"/>
  <c r="V36" i="24"/>
  <c r="R36" i="24"/>
  <c r="N36" i="24"/>
  <c r="J36" i="24"/>
  <c r="BB35" i="24"/>
  <c r="AX35" i="24"/>
  <c r="AT35" i="24"/>
  <c r="AP35" i="24"/>
  <c r="AL35" i="24"/>
  <c r="AH35" i="24"/>
  <c r="AD35" i="24"/>
  <c r="Z35" i="24"/>
  <c r="V35" i="24"/>
  <c r="R35" i="24"/>
  <c r="N35" i="24"/>
  <c r="J35" i="24"/>
  <c r="BB34" i="24"/>
  <c r="AX34" i="24"/>
  <c r="AT34" i="24"/>
  <c r="AP34" i="24"/>
  <c r="AL34" i="24"/>
  <c r="AH34" i="24"/>
  <c r="AD34" i="24"/>
  <c r="Z34" i="24"/>
  <c r="V34" i="24"/>
  <c r="R34" i="24"/>
  <c r="N34" i="24"/>
  <c r="J34" i="24"/>
  <c r="BB33" i="24"/>
  <c r="AX33" i="24"/>
  <c r="AT33" i="24"/>
  <c r="AP33" i="24"/>
  <c r="AL33" i="24"/>
  <c r="AH33" i="24"/>
  <c r="AD33" i="24"/>
  <c r="Z33" i="24"/>
  <c r="V33" i="24"/>
  <c r="R33" i="24"/>
  <c r="N33" i="24"/>
  <c r="J33" i="24"/>
  <c r="BB32" i="24"/>
  <c r="AX32" i="24"/>
  <c r="AT32" i="24"/>
  <c r="AP32" i="24"/>
  <c r="AL32" i="24"/>
  <c r="AH32" i="24"/>
  <c r="AD32" i="24"/>
  <c r="Z32" i="24"/>
  <c r="D32" i="24" s="1"/>
  <c r="V32" i="24"/>
  <c r="R32" i="24"/>
  <c r="N32" i="24"/>
  <c r="J32" i="24"/>
  <c r="BB31" i="24"/>
  <c r="AX31" i="24"/>
  <c r="AT31" i="24"/>
  <c r="AP31" i="24"/>
  <c r="E31" i="24" s="1"/>
  <c r="AL31" i="24"/>
  <c r="AH31" i="24"/>
  <c r="AD31" i="24"/>
  <c r="Z31" i="24"/>
  <c r="V31" i="24"/>
  <c r="R31" i="24"/>
  <c r="N31" i="24"/>
  <c r="J31" i="24"/>
  <c r="BB30" i="24"/>
  <c r="AX30" i="24"/>
  <c r="AT30" i="24"/>
  <c r="AP30" i="24"/>
  <c r="AL30" i="24"/>
  <c r="AH30" i="24"/>
  <c r="AD30" i="24"/>
  <c r="Z30" i="24"/>
  <c r="D30" i="24" s="1"/>
  <c r="V30" i="24"/>
  <c r="R30" i="24"/>
  <c r="N30" i="24"/>
  <c r="J30" i="24"/>
  <c r="BB29" i="24"/>
  <c r="AX29" i="24"/>
  <c r="AT29" i="24"/>
  <c r="AP29" i="24"/>
  <c r="AL29" i="24"/>
  <c r="AH29" i="24"/>
  <c r="AD29" i="24"/>
  <c r="Z29" i="24"/>
  <c r="V29" i="24"/>
  <c r="R29" i="24"/>
  <c r="N29" i="24"/>
  <c r="J29" i="24"/>
  <c r="BB28" i="24"/>
  <c r="AX28" i="24"/>
  <c r="AT28" i="24"/>
  <c r="AP28" i="24"/>
  <c r="AL28" i="24"/>
  <c r="AH28" i="24"/>
  <c r="AD28" i="24"/>
  <c r="Z28" i="24"/>
  <c r="V28" i="24"/>
  <c r="R28" i="24"/>
  <c r="N28" i="24"/>
  <c r="J28" i="24"/>
  <c r="BB27" i="24"/>
  <c r="AX27" i="24"/>
  <c r="AT27" i="24"/>
  <c r="AP27" i="24"/>
  <c r="AL27" i="24"/>
  <c r="AH27" i="24"/>
  <c r="AD27" i="24"/>
  <c r="Z27" i="24"/>
  <c r="V27" i="24"/>
  <c r="R27" i="24"/>
  <c r="N27" i="24"/>
  <c r="J27" i="24"/>
  <c r="BB26" i="24"/>
  <c r="AX26" i="24"/>
  <c r="AT26" i="24"/>
  <c r="AP26" i="24"/>
  <c r="AL26" i="24"/>
  <c r="AH26" i="24"/>
  <c r="AD26" i="24"/>
  <c r="Z26" i="24"/>
  <c r="D26" i="24" s="1"/>
  <c r="V26" i="24"/>
  <c r="R26" i="24"/>
  <c r="N26" i="24"/>
  <c r="J26" i="24"/>
  <c r="BB25" i="24"/>
  <c r="AX25" i="24"/>
  <c r="AT25" i="24"/>
  <c r="AP25" i="24"/>
  <c r="AL25" i="24"/>
  <c r="AH25" i="24"/>
  <c r="AD25" i="24"/>
  <c r="Z25" i="24"/>
  <c r="V25" i="24"/>
  <c r="R25" i="24"/>
  <c r="N25" i="24"/>
  <c r="J25" i="24"/>
  <c r="C25" i="24" s="1"/>
  <c r="BB24" i="24"/>
  <c r="AX24" i="24"/>
  <c r="AT24" i="24"/>
  <c r="AP24" i="24"/>
  <c r="AL24" i="24"/>
  <c r="AH24" i="24"/>
  <c r="AD24" i="24"/>
  <c r="Z24" i="24"/>
  <c r="V24" i="24"/>
  <c r="R24" i="24"/>
  <c r="N24" i="24"/>
  <c r="J24" i="24"/>
  <c r="BB23" i="24"/>
  <c r="AX23" i="24"/>
  <c r="AT23" i="24"/>
  <c r="AP23" i="24"/>
  <c r="E23" i="24" s="1"/>
  <c r="AL23" i="24"/>
  <c r="AL43" i="24" s="1"/>
  <c r="AH23" i="24"/>
  <c r="AD23" i="24"/>
  <c r="Z23" i="24"/>
  <c r="V23" i="24"/>
  <c r="R23" i="24"/>
  <c r="N23" i="24"/>
  <c r="J23" i="24"/>
  <c r="C23" i="24" s="1"/>
  <c r="BB22" i="24"/>
  <c r="E22" i="24" s="1"/>
  <c r="AX22" i="24"/>
  <c r="AT22" i="24"/>
  <c r="AP22" i="24"/>
  <c r="AL22" i="24"/>
  <c r="AH22" i="24"/>
  <c r="AD22" i="24"/>
  <c r="Z22" i="24"/>
  <c r="D22" i="24" s="1"/>
  <c r="V22" i="24"/>
  <c r="R22" i="24"/>
  <c r="C22" i="24" s="1"/>
  <c r="N22" i="24"/>
  <c r="J22" i="24"/>
  <c r="BB21" i="24"/>
  <c r="AX21" i="24"/>
  <c r="AT21" i="24"/>
  <c r="AP21" i="24"/>
  <c r="AL21" i="24"/>
  <c r="AH21" i="24"/>
  <c r="D21" i="24" s="1"/>
  <c r="AD21" i="24"/>
  <c r="Z21" i="24"/>
  <c r="V21" i="24"/>
  <c r="R21" i="24"/>
  <c r="N21" i="24"/>
  <c r="J21" i="24"/>
  <c r="C21" i="24" s="1"/>
  <c r="BB20" i="24"/>
  <c r="AX20" i="24"/>
  <c r="AT20" i="24"/>
  <c r="AP20" i="24"/>
  <c r="AL20" i="24"/>
  <c r="AH20" i="24"/>
  <c r="AD20" i="24"/>
  <c r="Z20" i="24"/>
  <c r="D20" i="24" s="1"/>
  <c r="V20" i="24"/>
  <c r="R20" i="24"/>
  <c r="C20" i="24" s="1"/>
  <c r="N20" i="24"/>
  <c r="J20" i="24"/>
  <c r="BB19" i="24"/>
  <c r="AX19" i="24"/>
  <c r="AT19" i="24"/>
  <c r="AP19" i="24"/>
  <c r="E19" i="24" s="1"/>
  <c r="AL19" i="24"/>
  <c r="AH19" i="24"/>
  <c r="D19" i="24" s="1"/>
  <c r="AD19" i="24"/>
  <c r="Z19" i="24"/>
  <c r="V19" i="24"/>
  <c r="R19" i="24"/>
  <c r="N19" i="24"/>
  <c r="J19" i="24"/>
  <c r="C19" i="24" s="1"/>
  <c r="BB18" i="24"/>
  <c r="AX18" i="24"/>
  <c r="E18" i="24" s="1"/>
  <c r="AT18" i="24"/>
  <c r="AP18" i="24"/>
  <c r="AL18" i="24"/>
  <c r="AH18" i="24"/>
  <c r="AD18" i="24"/>
  <c r="Z18" i="24"/>
  <c r="D18" i="24" s="1"/>
  <c r="V18" i="24"/>
  <c r="R18" i="24"/>
  <c r="N18" i="24"/>
  <c r="J18" i="24"/>
  <c r="BB17" i="24"/>
  <c r="AX17" i="24"/>
  <c r="AT17" i="24"/>
  <c r="AP17" i="24"/>
  <c r="E17" i="24" s="1"/>
  <c r="AL17" i="24"/>
  <c r="AH17" i="24"/>
  <c r="AD17" i="24"/>
  <c r="Z17" i="24"/>
  <c r="V17" i="24"/>
  <c r="R17" i="24"/>
  <c r="N17" i="24"/>
  <c r="J17" i="24"/>
  <c r="C17" i="24" s="1"/>
  <c r="BB16" i="24"/>
  <c r="AX16" i="24"/>
  <c r="AT16" i="24"/>
  <c r="AP16" i="24"/>
  <c r="AL16" i="24"/>
  <c r="AH16" i="24"/>
  <c r="AD16" i="24"/>
  <c r="Z16" i="24"/>
  <c r="D16" i="24" s="1"/>
  <c r="V16" i="24"/>
  <c r="R16" i="24"/>
  <c r="N16" i="24"/>
  <c r="J16" i="24"/>
  <c r="BB15" i="24"/>
  <c r="AX15" i="24"/>
  <c r="AT15" i="24"/>
  <c r="AP15" i="24"/>
  <c r="E15" i="24" s="1"/>
  <c r="AL15" i="24"/>
  <c r="AH15" i="24"/>
  <c r="AD15" i="24"/>
  <c r="Z15" i="24"/>
  <c r="V15" i="24"/>
  <c r="R15" i="24"/>
  <c r="N15" i="24"/>
  <c r="J15" i="24"/>
  <c r="C15" i="24" s="1"/>
  <c r="BB14" i="24"/>
  <c r="AX14" i="24"/>
  <c r="AT14" i="24"/>
  <c r="AP14" i="24"/>
  <c r="AL14" i="24"/>
  <c r="AH14" i="24"/>
  <c r="AD14" i="24"/>
  <c r="Z14" i="24"/>
  <c r="V14" i="24"/>
  <c r="R14" i="24"/>
  <c r="N14" i="24"/>
  <c r="J14" i="24"/>
  <c r="BB13" i="24"/>
  <c r="AX13" i="24"/>
  <c r="AT13" i="24"/>
  <c r="AP13" i="24"/>
  <c r="AL13" i="24"/>
  <c r="AH13" i="24"/>
  <c r="AD13" i="24"/>
  <c r="Z13" i="24"/>
  <c r="V13" i="24"/>
  <c r="R13" i="24"/>
  <c r="N13" i="24"/>
  <c r="J13" i="24"/>
  <c r="BB12" i="24"/>
  <c r="AX12" i="24"/>
  <c r="AT12" i="24"/>
  <c r="AP12" i="24"/>
  <c r="AL12" i="24"/>
  <c r="AH12" i="24"/>
  <c r="AD12" i="24"/>
  <c r="Z12" i="24"/>
  <c r="V12" i="24"/>
  <c r="R12" i="24"/>
  <c r="C12" i="24" s="1"/>
  <c r="N12" i="24"/>
  <c r="J12" i="24"/>
  <c r="BB11" i="24"/>
  <c r="AX11" i="24"/>
  <c r="AT11" i="24"/>
  <c r="AP11" i="24"/>
  <c r="AL11" i="24"/>
  <c r="AH11" i="24"/>
  <c r="D11" i="24" s="1"/>
  <c r="AD11" i="24"/>
  <c r="Z11" i="24"/>
  <c r="V11" i="24"/>
  <c r="R11" i="24"/>
  <c r="N11" i="24"/>
  <c r="J11" i="24"/>
  <c r="C11" i="24" s="1"/>
  <c r="BB10" i="24"/>
  <c r="AX10" i="24"/>
  <c r="E10" i="24" s="1"/>
  <c r="AT10" i="24"/>
  <c r="AP10" i="24"/>
  <c r="AL10" i="24"/>
  <c r="AH10" i="24"/>
  <c r="AD10" i="24"/>
  <c r="Z10" i="24"/>
  <c r="V10" i="24"/>
  <c r="R10" i="24"/>
  <c r="C10" i="24" s="1"/>
  <c r="N10" i="24"/>
  <c r="J10" i="24"/>
  <c r="BB9" i="24"/>
  <c r="AX9" i="24"/>
  <c r="AT9" i="24"/>
  <c r="AP9" i="24"/>
  <c r="E9" i="24" s="1"/>
  <c r="AL9" i="24"/>
  <c r="AH9" i="24"/>
  <c r="D9" i="24" s="1"/>
  <c r="AD9" i="24"/>
  <c r="Z9" i="24"/>
  <c r="V9" i="24"/>
  <c r="R9" i="24"/>
  <c r="N9" i="24"/>
  <c r="J9" i="24"/>
  <c r="C9" i="24" s="1"/>
  <c r="BB8" i="24"/>
  <c r="AX8" i="24"/>
  <c r="AT8" i="24"/>
  <c r="AP8" i="24"/>
  <c r="AL8" i="24"/>
  <c r="AH8" i="24"/>
  <c r="AD8" i="24"/>
  <c r="Z8" i="24"/>
  <c r="V8" i="24"/>
  <c r="R8" i="24"/>
  <c r="N8" i="24"/>
  <c r="J8" i="24"/>
  <c r="BB7" i="24"/>
  <c r="AX7" i="24"/>
  <c r="AT7" i="24"/>
  <c r="AP7" i="24"/>
  <c r="E7" i="24" s="1"/>
  <c r="AL7" i="24"/>
  <c r="AH7" i="24"/>
  <c r="AD7" i="24"/>
  <c r="Z7" i="24"/>
  <c r="V7" i="24"/>
  <c r="R7" i="24"/>
  <c r="N7" i="24"/>
  <c r="J7" i="24"/>
  <c r="C7" i="24" s="1"/>
  <c r="BB6" i="24"/>
  <c r="AX6" i="24"/>
  <c r="AT6" i="24"/>
  <c r="AP6" i="24"/>
  <c r="AL6" i="24"/>
  <c r="AH6" i="24"/>
  <c r="AD6" i="24"/>
  <c r="Z6" i="24"/>
  <c r="Z43" i="24" s="1"/>
  <c r="V6" i="24"/>
  <c r="R6" i="24"/>
  <c r="N6" i="24"/>
  <c r="J6" i="24"/>
  <c r="G119" i="19"/>
  <c r="F119" i="19"/>
  <c r="E119" i="19"/>
  <c r="D119" i="19"/>
  <c r="C119" i="19"/>
  <c r="G118" i="19"/>
  <c r="F118" i="19"/>
  <c r="E118" i="19"/>
  <c r="D118" i="19"/>
  <c r="C118" i="19"/>
  <c r="G111" i="19"/>
  <c r="F111" i="19"/>
  <c r="E111" i="19"/>
  <c r="D111" i="19"/>
  <c r="C111" i="19"/>
  <c r="G110" i="19"/>
  <c r="F110" i="19"/>
  <c r="E110" i="19"/>
  <c r="D110" i="19"/>
  <c r="C110" i="19"/>
  <c r="G103" i="19"/>
  <c r="F103" i="19"/>
  <c r="E103" i="19"/>
  <c r="D103" i="19"/>
  <c r="C103" i="19"/>
  <c r="G102" i="19"/>
  <c r="F102" i="19"/>
  <c r="F14" i="19" s="1"/>
  <c r="E102" i="19"/>
  <c r="D102" i="19"/>
  <c r="C102" i="19"/>
  <c r="G95" i="19"/>
  <c r="F95" i="19"/>
  <c r="E95" i="19"/>
  <c r="D95" i="19"/>
  <c r="C95" i="19"/>
  <c r="G94" i="19"/>
  <c r="G14" i="19" s="1"/>
  <c r="F94" i="19"/>
  <c r="E94" i="19"/>
  <c r="D94" i="19"/>
  <c r="D14" i="19" s="1"/>
  <c r="C94" i="19"/>
  <c r="H117" i="19"/>
  <c r="H116" i="19"/>
  <c r="H115" i="19"/>
  <c r="H114" i="19"/>
  <c r="H113" i="19"/>
  <c r="H112" i="19"/>
  <c r="H109" i="19"/>
  <c r="H108" i="19"/>
  <c r="H107" i="19"/>
  <c r="H106" i="19"/>
  <c r="H105" i="19"/>
  <c r="H104" i="19"/>
  <c r="H101" i="19"/>
  <c r="H100" i="19"/>
  <c r="H99" i="19"/>
  <c r="H103" i="19" s="1"/>
  <c r="H98" i="19"/>
  <c r="H97" i="19"/>
  <c r="H96" i="19"/>
  <c r="H93" i="19"/>
  <c r="H92" i="19"/>
  <c r="H91" i="19"/>
  <c r="H90" i="19"/>
  <c r="H89" i="19"/>
  <c r="H88" i="19"/>
  <c r="G53" i="19"/>
  <c r="F53" i="19"/>
  <c r="E53" i="19"/>
  <c r="D53" i="19"/>
  <c r="C53" i="19"/>
  <c r="G52" i="19"/>
  <c r="F52" i="19"/>
  <c r="E52" i="19"/>
  <c r="D52" i="19"/>
  <c r="C52" i="19"/>
  <c r="G45" i="19"/>
  <c r="F45" i="19"/>
  <c r="E45" i="19"/>
  <c r="D45" i="19"/>
  <c r="C45" i="19"/>
  <c r="G44" i="19"/>
  <c r="F44" i="19"/>
  <c r="E44" i="19"/>
  <c r="D44" i="19"/>
  <c r="C44" i="19"/>
  <c r="G37" i="19"/>
  <c r="F37" i="19"/>
  <c r="E37" i="19"/>
  <c r="E11" i="19" s="1"/>
  <c r="D37" i="19"/>
  <c r="C37" i="19"/>
  <c r="G36" i="19"/>
  <c r="F36" i="19"/>
  <c r="E36" i="19"/>
  <c r="D36" i="19"/>
  <c r="C36" i="19"/>
  <c r="G29" i="19"/>
  <c r="G11" i="19" s="1"/>
  <c r="F29" i="19"/>
  <c r="E29" i="19"/>
  <c r="D29" i="19"/>
  <c r="C29" i="19"/>
  <c r="G28" i="19"/>
  <c r="F28" i="19"/>
  <c r="E28" i="19"/>
  <c r="C28" i="19"/>
  <c r="E24" i="21"/>
  <c r="E26" i="21" s="1"/>
  <c r="E25" i="21"/>
  <c r="D27" i="21"/>
  <c r="E27" i="21"/>
  <c r="F27" i="21"/>
  <c r="BC7" i="21"/>
  <c r="BC6" i="21"/>
  <c r="AY7" i="21"/>
  <c r="F7" i="21" s="1"/>
  <c r="AY6" i="21"/>
  <c r="AU7" i="21"/>
  <c r="AQ7" i="21"/>
  <c r="AQ6" i="21"/>
  <c r="AS28" i="21"/>
  <c r="AT28" i="21"/>
  <c r="AV28" i="21"/>
  <c r="AW28" i="21"/>
  <c r="AX28" i="21"/>
  <c r="AZ28" i="21"/>
  <c r="BA28" i="21"/>
  <c r="BB28" i="21"/>
  <c r="AS29" i="21"/>
  <c r="AT29" i="21"/>
  <c r="AV29" i="21"/>
  <c r="AW29" i="21"/>
  <c r="AX29" i="21"/>
  <c r="AZ29" i="21"/>
  <c r="BA29" i="21"/>
  <c r="BB29" i="21"/>
  <c r="AH28" i="21"/>
  <c r="AJ28" i="21"/>
  <c r="AK28" i="21"/>
  <c r="AL28" i="21"/>
  <c r="AN28" i="21"/>
  <c r="AO28" i="21"/>
  <c r="AP28" i="21"/>
  <c r="AR28" i="21"/>
  <c r="AH29" i="21"/>
  <c r="AJ29" i="21"/>
  <c r="AK29" i="21"/>
  <c r="AL29" i="21"/>
  <c r="AN29" i="21"/>
  <c r="AO29" i="21"/>
  <c r="AP29" i="21"/>
  <c r="AR29" i="21"/>
  <c r="X28" i="21"/>
  <c r="Y28" i="21"/>
  <c r="Z28" i="21"/>
  <c r="AB28" i="21"/>
  <c r="AC28" i="21"/>
  <c r="AD28" i="21"/>
  <c r="AF28" i="21"/>
  <c r="AG28" i="21"/>
  <c r="X29" i="21"/>
  <c r="Y29" i="21"/>
  <c r="Z29" i="21"/>
  <c r="AB29" i="21"/>
  <c r="AC29" i="21"/>
  <c r="AD29" i="21"/>
  <c r="AF29" i="21"/>
  <c r="AG29" i="21"/>
  <c r="M28" i="21"/>
  <c r="N28" i="21"/>
  <c r="P28" i="21"/>
  <c r="Q28" i="21"/>
  <c r="R28" i="21"/>
  <c r="T28" i="21"/>
  <c r="U28" i="21"/>
  <c r="V28" i="21"/>
  <c r="M29" i="21"/>
  <c r="N29" i="21"/>
  <c r="P29" i="21"/>
  <c r="Q29" i="21"/>
  <c r="R29" i="21"/>
  <c r="T29" i="21"/>
  <c r="U29" i="21"/>
  <c r="V29" i="21"/>
  <c r="I28" i="21"/>
  <c r="J28" i="21"/>
  <c r="J30" i="21" s="1"/>
  <c r="L28" i="21"/>
  <c r="I29" i="21"/>
  <c r="J29" i="21"/>
  <c r="L29" i="21"/>
  <c r="H29" i="21"/>
  <c r="H28" i="21"/>
  <c r="BC21" i="21"/>
  <c r="BC19" i="21"/>
  <c r="BC18" i="21"/>
  <c r="BC28" i="21" s="1"/>
  <c r="BC16" i="21"/>
  <c r="BC15" i="21"/>
  <c r="BC13" i="21"/>
  <c r="BC12" i="21"/>
  <c r="BC10" i="21"/>
  <c r="BC9" i="21"/>
  <c r="F9" i="21" s="1"/>
  <c r="F11" i="21" s="1"/>
  <c r="AY22" i="21"/>
  <c r="AY21" i="21"/>
  <c r="AY19" i="21"/>
  <c r="AY18" i="21"/>
  <c r="AY16" i="21"/>
  <c r="AY15" i="21"/>
  <c r="F15" i="21" s="1"/>
  <c r="AY13" i="21"/>
  <c r="AY12" i="21"/>
  <c r="AY10" i="21"/>
  <c r="AY9" i="21"/>
  <c r="AU22" i="21"/>
  <c r="AU21" i="21"/>
  <c r="AU19" i="21"/>
  <c r="AU29" i="21"/>
  <c r="AU30" i="21" s="1"/>
  <c r="AU18" i="21"/>
  <c r="AU16" i="21"/>
  <c r="F16" i="21" s="1"/>
  <c r="AU15" i="21"/>
  <c r="AU13" i="21"/>
  <c r="AU12" i="21"/>
  <c r="AU10" i="21"/>
  <c r="AU9" i="21"/>
  <c r="AQ10" i="21"/>
  <c r="F10" i="21" s="1"/>
  <c r="AQ12" i="21"/>
  <c r="F12" i="21"/>
  <c r="AQ13" i="21"/>
  <c r="F13" i="21" s="1"/>
  <c r="AQ15" i="21"/>
  <c r="AQ16" i="21"/>
  <c r="AQ18" i="21"/>
  <c r="F18" i="21" s="1"/>
  <c r="AQ19" i="21"/>
  <c r="AQ21" i="21"/>
  <c r="F21" i="21" s="1"/>
  <c r="AQ22" i="21"/>
  <c r="AQ9" i="21"/>
  <c r="BB25" i="21"/>
  <c r="BC25" i="21" s="1"/>
  <c r="BA25" i="21"/>
  <c r="BA22" i="21"/>
  <c r="BA23" i="21" s="1"/>
  <c r="AZ25" i="21"/>
  <c r="AZ22" i="21" s="1"/>
  <c r="AX25" i="21"/>
  <c r="AX26" i="21" s="1"/>
  <c r="AW25" i="21"/>
  <c r="AV25" i="21"/>
  <c r="AT25" i="21"/>
  <c r="AS25" i="21"/>
  <c r="AR25" i="21"/>
  <c r="AU25" i="21"/>
  <c r="AP25" i="21"/>
  <c r="AO25" i="21"/>
  <c r="AN25" i="21"/>
  <c r="AQ25" i="21" s="1"/>
  <c r="BB24" i="21"/>
  <c r="BA24" i="21"/>
  <c r="AZ24" i="21"/>
  <c r="AX24" i="21"/>
  <c r="AW24" i="21"/>
  <c r="AV24" i="21"/>
  <c r="AT24" i="21"/>
  <c r="AU24" i="21" s="1"/>
  <c r="AS24" i="21"/>
  <c r="AR24" i="21"/>
  <c r="AP24" i="21"/>
  <c r="AO24" i="21"/>
  <c r="AN24" i="21"/>
  <c r="AX23" i="21"/>
  <c r="AV23" i="21"/>
  <c r="AY23" i="21"/>
  <c r="AT23" i="21"/>
  <c r="AS23" i="21"/>
  <c r="AR23" i="21"/>
  <c r="AP23" i="21"/>
  <c r="AO23" i="21"/>
  <c r="AN23" i="21"/>
  <c r="AQ23" i="21" s="1"/>
  <c r="BB20" i="21"/>
  <c r="BA20" i="21"/>
  <c r="BC20" i="21" s="1"/>
  <c r="AZ20" i="21"/>
  <c r="AX20" i="21"/>
  <c r="AW20" i="21"/>
  <c r="AV20" i="21"/>
  <c r="AT20" i="21"/>
  <c r="AS20" i="21"/>
  <c r="AU20" i="21" s="1"/>
  <c r="AR20" i="21"/>
  <c r="AP20" i="21"/>
  <c r="AQ20" i="21" s="1"/>
  <c r="AO20" i="21"/>
  <c r="AN20" i="21"/>
  <c r="BB17" i="21"/>
  <c r="BA17" i="21"/>
  <c r="AZ17" i="21"/>
  <c r="BC17" i="21" s="1"/>
  <c r="AX17" i="21"/>
  <c r="AW17" i="21"/>
  <c r="AV17" i="21"/>
  <c r="AT17" i="21"/>
  <c r="AS17" i="21"/>
  <c r="AR17" i="21"/>
  <c r="AP17" i="21"/>
  <c r="AO17" i="21"/>
  <c r="AN17" i="21"/>
  <c r="BB14" i="21"/>
  <c r="BA14" i="21"/>
  <c r="AZ14" i="21"/>
  <c r="AX14" i="21"/>
  <c r="AW14" i="21"/>
  <c r="AV14" i="21"/>
  <c r="AY14" i="21" s="1"/>
  <c r="AT14" i="21"/>
  <c r="AS14" i="21"/>
  <c r="AR14" i="21"/>
  <c r="AU14" i="21" s="1"/>
  <c r="AP14" i="21"/>
  <c r="AO14" i="21"/>
  <c r="AN14" i="21"/>
  <c r="AQ14" i="21"/>
  <c r="BB11" i="21"/>
  <c r="BA11" i="21"/>
  <c r="BC11" i="21" s="1"/>
  <c r="AZ11" i="21"/>
  <c r="AX11" i="21"/>
  <c r="AW11" i="21"/>
  <c r="AV11" i="21"/>
  <c r="AY11" i="21"/>
  <c r="AT11" i="21"/>
  <c r="AS11" i="21"/>
  <c r="AR11" i="21"/>
  <c r="AP11" i="21"/>
  <c r="AO11" i="21"/>
  <c r="AN11" i="21"/>
  <c r="BB8" i="21"/>
  <c r="BA8" i="21"/>
  <c r="AZ8" i="21"/>
  <c r="BC8" i="21" s="1"/>
  <c r="AX8" i="21"/>
  <c r="AY8" i="21" s="1"/>
  <c r="AW8" i="21"/>
  <c r="AV8" i="21"/>
  <c r="AT8" i="21"/>
  <c r="AS8" i="21"/>
  <c r="AR8" i="21"/>
  <c r="AP8" i="21"/>
  <c r="AO8" i="21"/>
  <c r="AN8" i="21"/>
  <c r="W25" i="21"/>
  <c r="W24" i="21"/>
  <c r="W19" i="21"/>
  <c r="W18" i="21"/>
  <c r="W16" i="21"/>
  <c r="W15" i="21"/>
  <c r="W13" i="21"/>
  <c r="W12" i="21"/>
  <c r="W10" i="21"/>
  <c r="W9" i="21"/>
  <c r="W7" i="21"/>
  <c r="W6" i="21"/>
  <c r="S25" i="21"/>
  <c r="S24" i="21"/>
  <c r="D24" i="21" s="1"/>
  <c r="D26" i="21" s="1"/>
  <c r="S19" i="21"/>
  <c r="S18" i="21"/>
  <c r="S16" i="21"/>
  <c r="S15" i="21"/>
  <c r="S13" i="21"/>
  <c r="S12" i="21"/>
  <c r="S10" i="21"/>
  <c r="S9" i="21"/>
  <c r="D9" i="21" s="1"/>
  <c r="D11" i="21" s="1"/>
  <c r="S7" i="21"/>
  <c r="S6" i="21"/>
  <c r="O25" i="21"/>
  <c r="O24" i="21"/>
  <c r="O19" i="21"/>
  <c r="O18" i="21"/>
  <c r="O16" i="21"/>
  <c r="O15" i="21"/>
  <c r="O13" i="21"/>
  <c r="O12" i="21"/>
  <c r="D12" i="21" s="1"/>
  <c r="D14" i="21" s="1"/>
  <c r="O10" i="21"/>
  <c r="O9" i="21"/>
  <c r="O7" i="21"/>
  <c r="O6" i="21"/>
  <c r="K7" i="21"/>
  <c r="D7" i="21"/>
  <c r="K9" i="21"/>
  <c r="K10" i="21"/>
  <c r="D10" i="21" s="1"/>
  <c r="K12" i="21"/>
  <c r="K13" i="21"/>
  <c r="D13" i="21"/>
  <c r="K15" i="21"/>
  <c r="K16" i="21"/>
  <c r="D16" i="21" s="1"/>
  <c r="K18" i="21"/>
  <c r="K19" i="21"/>
  <c r="D19" i="21" s="1"/>
  <c r="K24" i="21"/>
  <c r="K25" i="21"/>
  <c r="D25" i="21" s="1"/>
  <c r="E51" i="22"/>
  <c r="E52" i="22"/>
  <c r="W52" i="22"/>
  <c r="W51" i="22"/>
  <c r="W46" i="22"/>
  <c r="W45" i="22"/>
  <c r="W43" i="22"/>
  <c r="W42" i="22"/>
  <c r="W40" i="22"/>
  <c r="W39" i="22"/>
  <c r="W37" i="22"/>
  <c r="W36" i="22"/>
  <c r="W34" i="22"/>
  <c r="W33" i="22"/>
  <c r="W31" i="22"/>
  <c r="W30" i="22"/>
  <c r="W28" i="22"/>
  <c r="W27" i="22"/>
  <c r="W25" i="22"/>
  <c r="W24" i="22"/>
  <c r="W22" i="22"/>
  <c r="W21" i="22"/>
  <c r="W19" i="22"/>
  <c r="W18" i="22"/>
  <c r="W16" i="22"/>
  <c r="W15" i="22"/>
  <c r="W13" i="22"/>
  <c r="W12" i="22"/>
  <c r="W10" i="22"/>
  <c r="W9" i="22"/>
  <c r="W7" i="22"/>
  <c r="W29" i="21" s="1"/>
  <c r="W30" i="21" s="1"/>
  <c r="W6" i="22"/>
  <c r="W28" i="21" s="1"/>
  <c r="S52" i="22"/>
  <c r="S51" i="22"/>
  <c r="S46" i="22"/>
  <c r="S45" i="22"/>
  <c r="S43" i="22"/>
  <c r="S42" i="22"/>
  <c r="S40" i="22"/>
  <c r="S39" i="22"/>
  <c r="S37" i="22"/>
  <c r="S36" i="22"/>
  <c r="S34" i="22"/>
  <c r="S33" i="22"/>
  <c r="S31" i="22"/>
  <c r="D31" i="22" s="1"/>
  <c r="S30" i="22"/>
  <c r="S28" i="22"/>
  <c r="S27" i="22"/>
  <c r="S25" i="22"/>
  <c r="S24" i="22"/>
  <c r="S22" i="22"/>
  <c r="S21" i="22"/>
  <c r="S19" i="22"/>
  <c r="S18" i="22"/>
  <c r="S16" i="22"/>
  <c r="S15" i="22"/>
  <c r="S13" i="22"/>
  <c r="S12" i="22"/>
  <c r="S10" i="22"/>
  <c r="S9" i="22"/>
  <c r="S7" i="22"/>
  <c r="S6" i="22"/>
  <c r="O52" i="22"/>
  <c r="O51" i="22"/>
  <c r="O46" i="22"/>
  <c r="O45" i="22"/>
  <c r="O43" i="22"/>
  <c r="O42" i="22"/>
  <c r="D42" i="22" s="1"/>
  <c r="O40" i="22"/>
  <c r="O39" i="22"/>
  <c r="D39" i="22" s="1"/>
  <c r="O37" i="22"/>
  <c r="O36" i="22"/>
  <c r="O34" i="22"/>
  <c r="O33" i="22"/>
  <c r="O31" i="22"/>
  <c r="O30" i="22"/>
  <c r="D30" i="22" s="1"/>
  <c r="O28" i="22"/>
  <c r="O27" i="22"/>
  <c r="O25" i="22"/>
  <c r="O24" i="22"/>
  <c r="O22" i="22"/>
  <c r="O21" i="22"/>
  <c r="O19" i="22"/>
  <c r="O18" i="22"/>
  <c r="D18" i="22" s="1"/>
  <c r="O16" i="22"/>
  <c r="O15" i="22"/>
  <c r="D15" i="22" s="1"/>
  <c r="O13" i="22"/>
  <c r="O12" i="22"/>
  <c r="O10" i="22"/>
  <c r="O9" i="22"/>
  <c r="O7" i="22"/>
  <c r="O6" i="22"/>
  <c r="K7" i="22"/>
  <c r="K9" i="22"/>
  <c r="D9" i="22" s="1"/>
  <c r="K10" i="22"/>
  <c r="D10" i="22" s="1"/>
  <c r="K12" i="22"/>
  <c r="K13" i="22"/>
  <c r="K15" i="22"/>
  <c r="K16" i="22"/>
  <c r="K18" i="22"/>
  <c r="K19" i="22"/>
  <c r="D19" i="22" s="1"/>
  <c r="K21" i="22"/>
  <c r="K22" i="22"/>
  <c r="D22" i="22" s="1"/>
  <c r="K24" i="22"/>
  <c r="K25" i="22"/>
  <c r="D25" i="22" s="1"/>
  <c r="K27" i="22"/>
  <c r="K28" i="22"/>
  <c r="K30" i="22"/>
  <c r="K31" i="22"/>
  <c r="K33" i="22"/>
  <c r="D33" i="22" s="1"/>
  <c r="K34" i="22"/>
  <c r="D34" i="22"/>
  <c r="K36" i="22"/>
  <c r="K37" i="22"/>
  <c r="D37" i="22"/>
  <c r="K39" i="22"/>
  <c r="K40" i="22"/>
  <c r="D40" i="22"/>
  <c r="K42" i="22"/>
  <c r="K43" i="22"/>
  <c r="K45" i="22"/>
  <c r="K46" i="22"/>
  <c r="D46" i="22" s="1"/>
  <c r="K51" i="22"/>
  <c r="K52" i="22"/>
  <c r="D52" i="22" s="1"/>
  <c r="K6" i="22"/>
  <c r="BB17" i="10"/>
  <c r="BB16" i="10"/>
  <c r="BB15" i="10"/>
  <c r="BB14" i="10"/>
  <c r="BB13" i="10"/>
  <c r="BB12" i="10"/>
  <c r="BB11" i="10"/>
  <c r="E11" i="10" s="1"/>
  <c r="BB10" i="10"/>
  <c r="BB8" i="10"/>
  <c r="BB7" i="10"/>
  <c r="AX17" i="10"/>
  <c r="AX16" i="10"/>
  <c r="E16" i="10" s="1"/>
  <c r="AX15" i="10"/>
  <c r="AX14" i="10"/>
  <c r="AX13" i="10"/>
  <c r="E13" i="10" s="1"/>
  <c r="AX12" i="10"/>
  <c r="AX11" i="10"/>
  <c r="AX10" i="10"/>
  <c r="AX8" i="10"/>
  <c r="AX7" i="10"/>
  <c r="AT17" i="10"/>
  <c r="AT16" i="10"/>
  <c r="AT15" i="10"/>
  <c r="E15" i="10" s="1"/>
  <c r="AT14" i="10"/>
  <c r="AT13" i="10"/>
  <c r="AT12" i="10"/>
  <c r="AT11" i="10"/>
  <c r="AT10" i="10"/>
  <c r="E10" i="10" s="1"/>
  <c r="AT8" i="10"/>
  <c r="AT7" i="10"/>
  <c r="AP8" i="10"/>
  <c r="E8" i="10" s="1"/>
  <c r="AP10" i="10"/>
  <c r="AP11" i="10"/>
  <c r="AP12" i="10"/>
  <c r="AP13" i="10"/>
  <c r="AP14" i="10"/>
  <c r="AP15" i="10"/>
  <c r="AP16" i="10"/>
  <c r="AP17" i="10"/>
  <c r="E17" i="10" s="1"/>
  <c r="AP7" i="10"/>
  <c r="E7" i="10" s="1"/>
  <c r="V21" i="10"/>
  <c r="V16" i="10"/>
  <c r="V15" i="10"/>
  <c r="V14" i="10"/>
  <c r="V13" i="10"/>
  <c r="V12" i="10"/>
  <c r="V11" i="10"/>
  <c r="V10" i="10"/>
  <c r="V9" i="10"/>
  <c r="C9" i="10" s="1"/>
  <c r="V8" i="10"/>
  <c r="V7" i="10"/>
  <c r="AL21" i="10"/>
  <c r="R21" i="10"/>
  <c r="R16" i="10"/>
  <c r="R15" i="10"/>
  <c r="R14" i="10"/>
  <c r="R13" i="10"/>
  <c r="C13" i="10" s="1"/>
  <c r="R12" i="10"/>
  <c r="R11" i="10"/>
  <c r="C11" i="10" s="1"/>
  <c r="R10" i="10"/>
  <c r="R9" i="10"/>
  <c r="R8" i="10"/>
  <c r="R7" i="10"/>
  <c r="AH21" i="10"/>
  <c r="N21" i="10"/>
  <c r="C21" i="10" s="1"/>
  <c r="N16" i="10"/>
  <c r="N15" i="10"/>
  <c r="N14" i="10"/>
  <c r="N13" i="10"/>
  <c r="N12" i="10"/>
  <c r="N11" i="10"/>
  <c r="N10" i="10"/>
  <c r="C10" i="10" s="1"/>
  <c r="N9" i="10"/>
  <c r="N8" i="10"/>
  <c r="C8" i="10" s="1"/>
  <c r="N7" i="10"/>
  <c r="AD21" i="10"/>
  <c r="Z21" i="10"/>
  <c r="J21" i="10"/>
  <c r="J16" i="10"/>
  <c r="C16" i="10" s="1"/>
  <c r="J15" i="10"/>
  <c r="J14" i="10"/>
  <c r="C14" i="10" s="1"/>
  <c r="J13" i="10"/>
  <c r="J12" i="10"/>
  <c r="J11" i="10"/>
  <c r="J10" i="10"/>
  <c r="J9" i="10"/>
  <c r="J8" i="10"/>
  <c r="J7" i="10"/>
  <c r="C7" i="10" s="1"/>
  <c r="W65" i="26"/>
  <c r="V65" i="26"/>
  <c r="U65" i="26"/>
  <c r="T65" i="26"/>
  <c r="S65" i="26"/>
  <c r="R65" i="26"/>
  <c r="Q65" i="26"/>
  <c r="P65" i="26"/>
  <c r="O65" i="26"/>
  <c r="N65" i="26"/>
  <c r="M65" i="26"/>
  <c r="L65" i="26"/>
  <c r="K65" i="26"/>
  <c r="J65" i="26"/>
  <c r="I65" i="26"/>
  <c r="H65" i="26"/>
  <c r="G65" i="26"/>
  <c r="F65" i="26"/>
  <c r="E65" i="26"/>
  <c r="D65" i="26"/>
  <c r="C65" i="26"/>
  <c r="W61" i="26"/>
  <c r="V61" i="26"/>
  <c r="U61" i="26"/>
  <c r="U12" i="26" s="1"/>
  <c r="T61" i="26"/>
  <c r="S61" i="26"/>
  <c r="R61" i="26"/>
  <c r="Q61" i="26"/>
  <c r="P61" i="26"/>
  <c r="O61" i="26"/>
  <c r="O12" i="26" s="1"/>
  <c r="N61" i="26"/>
  <c r="M61" i="26"/>
  <c r="M12" i="26" s="1"/>
  <c r="L61" i="26"/>
  <c r="K61" i="26"/>
  <c r="J61" i="26"/>
  <c r="I61" i="26"/>
  <c r="H61" i="26"/>
  <c r="G61" i="26"/>
  <c r="G12" i="26" s="1"/>
  <c r="F61" i="26"/>
  <c r="E61" i="26"/>
  <c r="E12" i="26" s="1"/>
  <c r="D61" i="26"/>
  <c r="C61" i="26"/>
  <c r="W57" i="26"/>
  <c r="V57" i="26"/>
  <c r="U57" i="26"/>
  <c r="T57" i="26"/>
  <c r="S57" i="26"/>
  <c r="R57" i="26"/>
  <c r="R12" i="26" s="1"/>
  <c r="Q57" i="26"/>
  <c r="P57" i="26"/>
  <c r="O57" i="26"/>
  <c r="N57" i="26"/>
  <c r="M57" i="26"/>
  <c r="L57" i="26"/>
  <c r="K57" i="26"/>
  <c r="J57" i="26"/>
  <c r="I57" i="26"/>
  <c r="H57" i="26"/>
  <c r="G57" i="26"/>
  <c r="F57" i="26"/>
  <c r="E57" i="26"/>
  <c r="D57" i="26"/>
  <c r="D12" i="26" s="1"/>
  <c r="C57" i="26"/>
  <c r="W53" i="26"/>
  <c r="W12" i="26" s="1"/>
  <c r="V53" i="26"/>
  <c r="U53" i="26"/>
  <c r="T53" i="26"/>
  <c r="S53" i="26"/>
  <c r="R53" i="26"/>
  <c r="Q53" i="26"/>
  <c r="Q12" i="26" s="1"/>
  <c r="P53" i="26"/>
  <c r="P12" i="26"/>
  <c r="O53" i="26"/>
  <c r="N53" i="26"/>
  <c r="M53" i="26"/>
  <c r="L53" i="26"/>
  <c r="K53" i="26"/>
  <c r="J53" i="26"/>
  <c r="I53" i="26"/>
  <c r="H53" i="26"/>
  <c r="H12" i="26" s="1"/>
  <c r="G53" i="26"/>
  <c r="F53" i="26"/>
  <c r="E53" i="26"/>
  <c r="D53" i="26"/>
  <c r="C53" i="26"/>
  <c r="C12" i="26" s="1"/>
  <c r="X64" i="26"/>
  <c r="X63" i="26"/>
  <c r="X62" i="26"/>
  <c r="X65" i="26" s="1"/>
  <c r="X60" i="26"/>
  <c r="X59" i="26"/>
  <c r="X58" i="26"/>
  <c r="X56" i="26"/>
  <c r="X55" i="26"/>
  <c r="X54" i="26"/>
  <c r="X57" i="26" s="1"/>
  <c r="X52" i="26"/>
  <c r="X51" i="26"/>
  <c r="X53" i="26" s="1"/>
  <c r="X12" i="26" s="1"/>
  <c r="X50" i="26"/>
  <c r="W31" i="26"/>
  <c r="V31" i="26"/>
  <c r="U31" i="26"/>
  <c r="T31" i="26"/>
  <c r="S31" i="26"/>
  <c r="R31" i="26"/>
  <c r="Q31" i="26"/>
  <c r="Q10" i="26" s="1"/>
  <c r="P31" i="26"/>
  <c r="O31" i="26"/>
  <c r="N31" i="26"/>
  <c r="M31" i="26"/>
  <c r="L31" i="26"/>
  <c r="K31" i="26"/>
  <c r="J31" i="26"/>
  <c r="I31" i="26"/>
  <c r="I10" i="26" s="1"/>
  <c r="H31" i="26"/>
  <c r="G31" i="26"/>
  <c r="F31" i="26"/>
  <c r="E31" i="26"/>
  <c r="D31" i="26"/>
  <c r="C31" i="26"/>
  <c r="W27" i="26"/>
  <c r="V27" i="26"/>
  <c r="U27" i="26"/>
  <c r="T27" i="26"/>
  <c r="S27" i="26"/>
  <c r="R27" i="26"/>
  <c r="Q27" i="26"/>
  <c r="P27" i="26"/>
  <c r="O27" i="26"/>
  <c r="N27" i="26"/>
  <c r="N10" i="26" s="1"/>
  <c r="M27" i="26"/>
  <c r="L27" i="26"/>
  <c r="K27" i="26"/>
  <c r="J27" i="26"/>
  <c r="I27" i="26"/>
  <c r="H27" i="26"/>
  <c r="G27" i="26"/>
  <c r="F27" i="26"/>
  <c r="F10" i="26" s="1"/>
  <c r="E27" i="26"/>
  <c r="D27" i="26"/>
  <c r="C27" i="26"/>
  <c r="W23" i="26"/>
  <c r="V23" i="26"/>
  <c r="U23" i="26"/>
  <c r="U10" i="26" s="1"/>
  <c r="T23" i="26"/>
  <c r="S23" i="26"/>
  <c r="S10" i="26" s="1"/>
  <c r="R23" i="26"/>
  <c r="Q23" i="26"/>
  <c r="P23" i="26"/>
  <c r="O23" i="26"/>
  <c r="N23" i="26"/>
  <c r="M23" i="26"/>
  <c r="L23" i="26"/>
  <c r="K23" i="26"/>
  <c r="K10" i="26" s="1"/>
  <c r="J23" i="26"/>
  <c r="I23" i="26"/>
  <c r="H23" i="26"/>
  <c r="G23" i="26"/>
  <c r="F23" i="26"/>
  <c r="E23" i="26"/>
  <c r="D23" i="26"/>
  <c r="C23" i="26"/>
  <c r="C10" i="26" s="1"/>
  <c r="W19" i="26"/>
  <c r="V19" i="26"/>
  <c r="U19" i="26"/>
  <c r="T19" i="26"/>
  <c r="S19" i="26"/>
  <c r="R19" i="26"/>
  <c r="R10" i="26" s="1"/>
  <c r="Q19" i="26"/>
  <c r="P19" i="26"/>
  <c r="P10" i="26" s="1"/>
  <c r="O19" i="26"/>
  <c r="N19" i="26"/>
  <c r="M19" i="26"/>
  <c r="L19" i="26"/>
  <c r="K19" i="26"/>
  <c r="J19" i="26"/>
  <c r="I19" i="26"/>
  <c r="H19" i="26"/>
  <c r="H10" i="26" s="1"/>
  <c r="G19" i="26"/>
  <c r="F19" i="26"/>
  <c r="E19" i="26"/>
  <c r="D19" i="26"/>
  <c r="C19" i="26"/>
  <c r="X64" i="2"/>
  <c r="W64" i="2"/>
  <c r="V64" i="2"/>
  <c r="U64" i="2"/>
  <c r="T64" i="2"/>
  <c r="S64" i="2"/>
  <c r="R64" i="2"/>
  <c r="Q64" i="2"/>
  <c r="P64" i="2"/>
  <c r="O64" i="2"/>
  <c r="N64" i="2"/>
  <c r="N11" i="2" s="1"/>
  <c r="M64" i="2"/>
  <c r="L64" i="2"/>
  <c r="K64" i="2"/>
  <c r="J64" i="2"/>
  <c r="I64" i="2"/>
  <c r="H64" i="2"/>
  <c r="G64" i="2"/>
  <c r="F64" i="2"/>
  <c r="F11" i="2" s="1"/>
  <c r="E64" i="2"/>
  <c r="D64" i="2"/>
  <c r="C64" i="2"/>
  <c r="X60" i="2"/>
  <c r="W60" i="2"/>
  <c r="V60" i="2"/>
  <c r="U60" i="2"/>
  <c r="T60" i="2"/>
  <c r="S60" i="2"/>
  <c r="R60" i="2"/>
  <c r="Q60" i="2"/>
  <c r="P60" i="2"/>
  <c r="O60" i="2"/>
  <c r="N60" i="2"/>
  <c r="M60" i="2"/>
  <c r="L60" i="2"/>
  <c r="K60" i="2"/>
  <c r="J60" i="2"/>
  <c r="I60" i="2"/>
  <c r="H60" i="2"/>
  <c r="G60" i="2"/>
  <c r="F60" i="2"/>
  <c r="E60" i="2"/>
  <c r="D60" i="2"/>
  <c r="C60" i="2"/>
  <c r="X56" i="2"/>
  <c r="W56" i="2"/>
  <c r="V56" i="2"/>
  <c r="U56" i="2"/>
  <c r="T56" i="2"/>
  <c r="S56" i="2"/>
  <c r="R56" i="2"/>
  <c r="R11" i="2" s="1"/>
  <c r="Q56" i="2"/>
  <c r="P56" i="2"/>
  <c r="O56" i="2"/>
  <c r="N56" i="2"/>
  <c r="M56" i="2"/>
  <c r="L56" i="2"/>
  <c r="K56" i="2"/>
  <c r="J56" i="2"/>
  <c r="J11" i="2" s="1"/>
  <c r="I56" i="2"/>
  <c r="H56" i="2"/>
  <c r="G56" i="2"/>
  <c r="F56" i="2"/>
  <c r="E56" i="2"/>
  <c r="D56" i="2"/>
  <c r="C56" i="2"/>
  <c r="X52" i="2"/>
  <c r="X11" i="2" s="1"/>
  <c r="W52" i="2"/>
  <c r="V52" i="2"/>
  <c r="U52" i="2"/>
  <c r="T52" i="2"/>
  <c r="S52" i="2"/>
  <c r="R52" i="2"/>
  <c r="Q52" i="2"/>
  <c r="P52" i="2"/>
  <c r="P11" i="2" s="1"/>
  <c r="O52" i="2"/>
  <c r="N52" i="2"/>
  <c r="M52" i="2"/>
  <c r="L52" i="2"/>
  <c r="K52" i="2"/>
  <c r="J52" i="2"/>
  <c r="I52" i="2"/>
  <c r="H52" i="2"/>
  <c r="H11" i="2" s="1"/>
  <c r="G52" i="2"/>
  <c r="F52" i="2"/>
  <c r="E52" i="2"/>
  <c r="D52" i="2"/>
  <c r="C52" i="2"/>
  <c r="C11" i="2" s="1"/>
  <c r="Y63" i="2"/>
  <c r="Y62" i="2"/>
  <c r="Y61" i="2"/>
  <c r="Y64" i="2" s="1"/>
  <c r="Y59" i="2"/>
  <c r="Y58" i="2"/>
  <c r="Y57" i="2"/>
  <c r="Y55" i="2"/>
  <c r="Y54" i="2"/>
  <c r="Y53" i="2"/>
  <c r="Y56" i="2" s="1"/>
  <c r="Y51" i="2"/>
  <c r="Y50" i="2"/>
  <c r="Y52" i="2" s="1"/>
  <c r="Y11" i="2" s="1"/>
  <c r="Y49" i="2"/>
  <c r="X30" i="2"/>
  <c r="W30" i="2"/>
  <c r="V30" i="2"/>
  <c r="U30" i="2"/>
  <c r="T30" i="2"/>
  <c r="S30" i="2"/>
  <c r="R30" i="2"/>
  <c r="Q30" i="2"/>
  <c r="P30" i="2"/>
  <c r="O30" i="2"/>
  <c r="N30" i="2"/>
  <c r="M30" i="2"/>
  <c r="L30" i="2"/>
  <c r="K30" i="2"/>
  <c r="J30" i="2"/>
  <c r="J9" i="2" s="1"/>
  <c r="I30" i="2"/>
  <c r="H30" i="2"/>
  <c r="G30" i="2"/>
  <c r="F30" i="2"/>
  <c r="E30" i="2"/>
  <c r="D30" i="2"/>
  <c r="C30" i="2"/>
  <c r="X26" i="2"/>
  <c r="X9" i="2" s="1"/>
  <c r="W26" i="2"/>
  <c r="V26" i="2"/>
  <c r="U26" i="2"/>
  <c r="T26" i="2"/>
  <c r="S26" i="2"/>
  <c r="R26" i="2"/>
  <c r="Q26" i="2"/>
  <c r="P26" i="2"/>
  <c r="O26" i="2"/>
  <c r="N26" i="2"/>
  <c r="M26" i="2"/>
  <c r="L26" i="2"/>
  <c r="K26" i="2"/>
  <c r="J26" i="2"/>
  <c r="I26" i="2"/>
  <c r="H26" i="2"/>
  <c r="G26" i="2"/>
  <c r="F26" i="2"/>
  <c r="E26" i="2"/>
  <c r="D26" i="2"/>
  <c r="C26" i="2"/>
  <c r="X22" i="2"/>
  <c r="W22" i="2"/>
  <c r="V22" i="2"/>
  <c r="U22" i="2"/>
  <c r="T22" i="2"/>
  <c r="S22" i="2"/>
  <c r="R22" i="2"/>
  <c r="Q22" i="2"/>
  <c r="P22" i="2"/>
  <c r="O22" i="2"/>
  <c r="N22" i="2"/>
  <c r="M22" i="2"/>
  <c r="L22" i="2"/>
  <c r="K22" i="2"/>
  <c r="J22" i="2"/>
  <c r="I22" i="2"/>
  <c r="H22" i="2"/>
  <c r="G22" i="2"/>
  <c r="F22" i="2"/>
  <c r="F9" i="2" s="1"/>
  <c r="E22" i="2"/>
  <c r="D22" i="2"/>
  <c r="C22" i="2"/>
  <c r="X18" i="2"/>
  <c r="W18" i="2"/>
  <c r="V18" i="2"/>
  <c r="U18" i="2"/>
  <c r="T18" i="2"/>
  <c r="T9" i="2" s="1"/>
  <c r="S18" i="2"/>
  <c r="R18" i="2"/>
  <c r="Q18" i="2"/>
  <c r="P18" i="2"/>
  <c r="O18" i="2"/>
  <c r="N18" i="2"/>
  <c r="M18" i="2"/>
  <c r="L18" i="2"/>
  <c r="L9" i="2" s="1"/>
  <c r="K18" i="2"/>
  <c r="J18" i="2"/>
  <c r="I18" i="2"/>
  <c r="H18" i="2"/>
  <c r="G18" i="2"/>
  <c r="F18" i="2"/>
  <c r="E18" i="2"/>
  <c r="D18" i="2"/>
  <c r="D9" i="2" s="1"/>
  <c r="C18" i="2"/>
  <c r="F49" i="9"/>
  <c r="C49" i="9"/>
  <c r="C8" i="9" s="1"/>
  <c r="F61" i="9"/>
  <c r="C61" i="9"/>
  <c r="F57" i="9"/>
  <c r="C57" i="9"/>
  <c r="F53" i="9"/>
  <c r="C53" i="9"/>
  <c r="E60" i="9"/>
  <c r="G60" i="9"/>
  <c r="E59" i="9"/>
  <c r="G59" i="9" s="1"/>
  <c r="E58" i="9"/>
  <c r="G58" i="9" s="1"/>
  <c r="E56" i="9"/>
  <c r="G56" i="9" s="1"/>
  <c r="E55" i="9"/>
  <c r="G55" i="9"/>
  <c r="E54" i="9"/>
  <c r="G54" i="9" s="1"/>
  <c r="E52" i="9"/>
  <c r="G52" i="9" s="1"/>
  <c r="E51" i="9"/>
  <c r="G51" i="9" s="1"/>
  <c r="E50" i="9"/>
  <c r="G50" i="9"/>
  <c r="E48" i="9"/>
  <c r="G48" i="9"/>
  <c r="E47" i="9"/>
  <c r="G47" i="9" s="1"/>
  <c r="E46" i="9"/>
  <c r="G46" i="9" s="1"/>
  <c r="F27" i="9"/>
  <c r="C27" i="9"/>
  <c r="F23" i="9"/>
  <c r="C23" i="9"/>
  <c r="F19" i="9"/>
  <c r="C19" i="9"/>
  <c r="F15" i="9"/>
  <c r="F6" i="9" s="1"/>
  <c r="C15" i="9"/>
  <c r="G86" i="19"/>
  <c r="F86" i="19"/>
  <c r="E86" i="19"/>
  <c r="D86" i="19"/>
  <c r="C86" i="19"/>
  <c r="G85" i="19"/>
  <c r="F85" i="19"/>
  <c r="E85" i="19"/>
  <c r="D85" i="19"/>
  <c r="C85" i="19"/>
  <c r="G78" i="19"/>
  <c r="F78" i="19"/>
  <c r="E78" i="19"/>
  <c r="D78" i="19"/>
  <c r="C78" i="19"/>
  <c r="G77" i="19"/>
  <c r="F77" i="19"/>
  <c r="E77" i="19"/>
  <c r="D77" i="19"/>
  <c r="C77" i="19"/>
  <c r="G70" i="19"/>
  <c r="F70" i="19"/>
  <c r="E70" i="19"/>
  <c r="D70" i="19"/>
  <c r="C70" i="19"/>
  <c r="G69" i="19"/>
  <c r="F69" i="19"/>
  <c r="E69" i="19"/>
  <c r="D69" i="19"/>
  <c r="C69" i="19"/>
  <c r="D61" i="19"/>
  <c r="E61" i="19"/>
  <c r="E12" i="19" s="1"/>
  <c r="F61" i="19"/>
  <c r="G61" i="19"/>
  <c r="D62" i="19"/>
  <c r="E62" i="19"/>
  <c r="F62" i="19"/>
  <c r="F13" i="19" s="1"/>
  <c r="G62" i="19"/>
  <c r="C62" i="19"/>
  <c r="C61" i="19"/>
  <c r="C12" i="19" s="1"/>
  <c r="Q30" i="21"/>
  <c r="BH21" i="10"/>
  <c r="BG21" i="10"/>
  <c r="C15" i="19"/>
  <c r="K12" i="26"/>
  <c r="S12" i="26"/>
  <c r="K29" i="21"/>
  <c r="AY53" i="22"/>
  <c r="F10" i="22"/>
  <c r="AY50" i="22"/>
  <c r="D51" i="22"/>
  <c r="D36" i="22"/>
  <c r="D24" i="22"/>
  <c r="H95" i="19"/>
  <c r="BC14" i="21"/>
  <c r="AY17" i="21"/>
  <c r="AU8" i="21"/>
  <c r="AQ11" i="21"/>
  <c r="AQ17" i="21"/>
  <c r="AN26" i="21"/>
  <c r="AQ26" i="21" s="1"/>
  <c r="BC24" i="21"/>
  <c r="AY20" i="21"/>
  <c r="AU17" i="21"/>
  <c r="AU23" i="21"/>
  <c r="AY28" i="21"/>
  <c r="AY29" i="21"/>
  <c r="AQ24" i="21"/>
  <c r="AY24" i="21"/>
  <c r="D12" i="22"/>
  <c r="D45" i="22"/>
  <c r="D21" i="22"/>
  <c r="F28" i="22"/>
  <c r="F37" i="22"/>
  <c r="F19" i="22"/>
  <c r="F46" i="22"/>
  <c r="F48" i="22"/>
  <c r="BC32" i="22"/>
  <c r="AY47" i="22"/>
  <c r="F12" i="22"/>
  <c r="F49" i="22"/>
  <c r="BC52" i="22"/>
  <c r="AU28" i="21"/>
  <c r="BC8" i="22"/>
  <c r="F24" i="22"/>
  <c r="BC47" i="22"/>
  <c r="AY23" i="22"/>
  <c r="O29" i="21"/>
  <c r="F13" i="22"/>
  <c r="AY41" i="22"/>
  <c r="D13" i="22"/>
  <c r="F40" i="22"/>
  <c r="F45" i="22"/>
  <c r="F27" i="22"/>
  <c r="AY26" i="22"/>
  <c r="AY38" i="22"/>
  <c r="AV30" i="21"/>
  <c r="F9" i="22"/>
  <c r="F21" i="22"/>
  <c r="F33" i="22"/>
  <c r="AY44" i="22"/>
  <c r="AY8" i="22"/>
  <c r="F18" i="22"/>
  <c r="F42" i="22"/>
  <c r="C6" i="24"/>
  <c r="D34" i="24"/>
  <c r="AP43" i="24"/>
  <c r="C24" i="24"/>
  <c r="D39" i="24"/>
  <c r="E25" i="24"/>
  <c r="C33" i="24"/>
  <c r="D36" i="24"/>
  <c r="R43" i="24"/>
  <c r="AX43" i="24"/>
  <c r="C27" i="24"/>
  <c r="E27" i="24"/>
  <c r="D40" i="24"/>
  <c r="D28" i="24"/>
  <c r="C34" i="24"/>
  <c r="C37" i="24"/>
  <c r="E41" i="24"/>
  <c r="C26" i="24"/>
  <c r="E29" i="24"/>
  <c r="D38" i="24"/>
  <c r="D7" i="24"/>
  <c r="D24" i="24"/>
  <c r="E33" i="24"/>
  <c r="D35" i="24"/>
  <c r="E8" i="24"/>
  <c r="C18" i="24"/>
  <c r="E21" i="24"/>
  <c r="C35" i="24"/>
  <c r="E35" i="24"/>
  <c r="C42" i="24"/>
  <c r="D21" i="10"/>
  <c r="E14" i="10"/>
  <c r="C12" i="10"/>
  <c r="C15" i="10"/>
  <c r="E12" i="10"/>
  <c r="L10" i="26"/>
  <c r="L12" i="26"/>
  <c r="T12" i="26"/>
  <c r="E10" i="26"/>
  <c r="M10" i="26"/>
  <c r="V10" i="26"/>
  <c r="F12" i="26"/>
  <c r="N12" i="26"/>
  <c r="V12" i="26"/>
  <c r="I12" i="26"/>
  <c r="D10" i="26"/>
  <c r="G10" i="26"/>
  <c r="O10" i="26"/>
  <c r="W10" i="26"/>
  <c r="T10" i="26"/>
  <c r="J10" i="26"/>
  <c r="E11" i="2"/>
  <c r="M11" i="2"/>
  <c r="U11" i="2"/>
  <c r="C9" i="2"/>
  <c r="K9" i="2"/>
  <c r="S9" i="2"/>
  <c r="E9" i="2"/>
  <c r="M9" i="2"/>
  <c r="U9" i="2"/>
  <c r="C6" i="9"/>
  <c r="BB30" i="21"/>
  <c r="AF30" i="21"/>
  <c r="X30" i="21"/>
  <c r="AH30" i="21"/>
  <c r="AW30" i="21"/>
  <c r="Z30" i="21"/>
  <c r="P30" i="21"/>
  <c r="AO30" i="21"/>
  <c r="BA30" i="21"/>
  <c r="AZ30" i="21"/>
  <c r="I30" i="21"/>
  <c r="V30" i="21"/>
  <c r="AC30" i="21"/>
  <c r="AB30" i="21"/>
  <c r="AK30" i="21"/>
  <c r="U30" i="21"/>
  <c r="M30" i="21"/>
  <c r="AG30" i="21"/>
  <c r="R30" i="21"/>
  <c r="T30" i="21"/>
  <c r="AR30" i="21"/>
  <c r="L30" i="21"/>
  <c r="AP30" i="21"/>
  <c r="AD30" i="21"/>
  <c r="AY30" i="21"/>
  <c r="AL30" i="21"/>
  <c r="AS30" i="21"/>
  <c r="AX30" i="21"/>
  <c r="AN30" i="21"/>
  <c r="AQ28" i="21"/>
  <c r="D13" i="19"/>
  <c r="E10" i="19"/>
  <c r="G10" i="19"/>
  <c r="AS26" i="21"/>
  <c r="AP26" i="21"/>
  <c r="BA26" i="21"/>
  <c r="AW26" i="21"/>
  <c r="AT26" i="21"/>
  <c r="AR26" i="21"/>
  <c r="AU26" i="21" s="1"/>
  <c r="BB26" i="21"/>
  <c r="BC26" i="21" s="1"/>
  <c r="AO26" i="21"/>
  <c r="AZ26" i="21"/>
  <c r="X61" i="26"/>
  <c r="V11" i="2"/>
  <c r="G11" i="2"/>
  <c r="O11" i="2"/>
  <c r="W11" i="2"/>
  <c r="O9" i="2"/>
  <c r="G9" i="2"/>
  <c r="W9" i="2"/>
  <c r="I11" i="2"/>
  <c r="Q11" i="2"/>
  <c r="I9" i="2"/>
  <c r="Q9" i="2"/>
  <c r="Y60" i="2"/>
  <c r="K11" i="2"/>
  <c r="S11" i="2"/>
  <c r="G61" i="9"/>
  <c r="G53" i="9"/>
  <c r="G57" i="9"/>
  <c r="E57" i="9"/>
  <c r="E53" i="9"/>
  <c r="E61" i="9"/>
  <c r="AM7" i="21"/>
  <c r="AM9" i="21"/>
  <c r="AM10" i="21"/>
  <c r="AM12" i="21"/>
  <c r="AM21" i="21" s="1"/>
  <c r="AM23" i="21" s="1"/>
  <c r="AM13" i="21"/>
  <c r="AM22" i="21" s="1"/>
  <c r="AM15" i="21"/>
  <c r="AM16" i="21"/>
  <c r="AM18" i="21"/>
  <c r="AM19" i="21"/>
  <c r="AM6" i="21"/>
  <c r="AM26" i="21"/>
  <c r="AI26" i="21"/>
  <c r="AI7" i="21"/>
  <c r="AI9" i="21"/>
  <c r="AI10" i="21"/>
  <c r="AI12" i="21"/>
  <c r="AI13" i="21"/>
  <c r="AI15" i="21"/>
  <c r="AI16" i="21"/>
  <c r="AI18" i="21"/>
  <c r="AI19" i="21"/>
  <c r="AI29" i="21" s="1"/>
  <c r="AI6" i="21"/>
  <c r="AI21" i="21" s="1"/>
  <c r="AE7" i="21"/>
  <c r="AE9" i="21"/>
  <c r="AE10" i="21"/>
  <c r="AE12" i="21"/>
  <c r="AE13" i="21"/>
  <c r="E13" i="21" s="1"/>
  <c r="AE15" i="21"/>
  <c r="AE21" i="21" s="1"/>
  <c r="AE16" i="21"/>
  <c r="AE18" i="21"/>
  <c r="AE28" i="21" s="1"/>
  <c r="AE30" i="21" s="1"/>
  <c r="AE19" i="21"/>
  <c r="AE6" i="21"/>
  <c r="AE26" i="21"/>
  <c r="AA26" i="21"/>
  <c r="AA7" i="21"/>
  <c r="AA9" i="21"/>
  <c r="AA10" i="21"/>
  <c r="E10" i="21" s="1"/>
  <c r="AA12" i="21"/>
  <c r="AA13" i="21"/>
  <c r="AA15" i="21"/>
  <c r="AA16" i="21"/>
  <c r="AA18" i="21"/>
  <c r="AA28" i="21" s="1"/>
  <c r="AA19" i="21"/>
  <c r="AA6" i="21"/>
  <c r="E6" i="21" s="1"/>
  <c r="AM7" i="22"/>
  <c r="AM9" i="22"/>
  <c r="AM10" i="22"/>
  <c r="AM13" i="22"/>
  <c r="AM15" i="22"/>
  <c r="AM16" i="22"/>
  <c r="AM18" i="22"/>
  <c r="E18" i="22" s="1"/>
  <c r="AM19" i="22"/>
  <c r="AM21" i="22"/>
  <c r="AM22" i="22"/>
  <c r="AM24" i="22"/>
  <c r="AM25" i="22"/>
  <c r="AM27" i="22"/>
  <c r="AM28" i="22"/>
  <c r="AM29" i="21" s="1"/>
  <c r="AM30" i="21" s="1"/>
  <c r="AM30" i="22"/>
  <c r="AM31" i="22"/>
  <c r="AM33" i="22"/>
  <c r="AM34" i="22"/>
  <c r="AM36" i="22"/>
  <c r="AM37" i="22"/>
  <c r="AM39" i="22"/>
  <c r="AM40" i="22"/>
  <c r="AM42" i="22"/>
  <c r="E42" i="22" s="1"/>
  <c r="AM43" i="22"/>
  <c r="AM45" i="22"/>
  <c r="AM46" i="22"/>
  <c r="AI7" i="22"/>
  <c r="AI9" i="22"/>
  <c r="AI10" i="22"/>
  <c r="AI13" i="22"/>
  <c r="AI15" i="22"/>
  <c r="AI16" i="22"/>
  <c r="AI18" i="22"/>
  <c r="AI19" i="22"/>
  <c r="AI21" i="22"/>
  <c r="AI22" i="22"/>
  <c r="AI24" i="22"/>
  <c r="E24" i="22" s="1"/>
  <c r="AI25" i="22"/>
  <c r="AI27" i="22"/>
  <c r="AI28" i="22"/>
  <c r="AI30" i="22"/>
  <c r="AI31" i="22"/>
  <c r="AI33" i="22"/>
  <c r="AI34" i="22"/>
  <c r="AI36" i="22"/>
  <c r="AI37" i="22"/>
  <c r="E37" i="22" s="1"/>
  <c r="AI39" i="22"/>
  <c r="AI40" i="22"/>
  <c r="AI42" i="22"/>
  <c r="AI43" i="22"/>
  <c r="AI45" i="22"/>
  <c r="AI46" i="22"/>
  <c r="AE7" i="22"/>
  <c r="E7" i="22" s="1"/>
  <c r="AE9" i="22"/>
  <c r="E9" i="22" s="1"/>
  <c r="AE10" i="22"/>
  <c r="AE12" i="22"/>
  <c r="AE13" i="22"/>
  <c r="AE15" i="22"/>
  <c r="AE16" i="22"/>
  <c r="AE18" i="22"/>
  <c r="AE19" i="22"/>
  <c r="AE21" i="22"/>
  <c r="E21" i="22" s="1"/>
  <c r="AE22" i="22"/>
  <c r="AE24" i="22"/>
  <c r="AE25" i="22"/>
  <c r="AE27" i="22"/>
  <c r="AE28" i="22"/>
  <c r="AE30" i="22"/>
  <c r="AE31" i="22"/>
  <c r="AE33" i="22"/>
  <c r="E33" i="22" s="1"/>
  <c r="AE34" i="22"/>
  <c r="E34" i="22" s="1"/>
  <c r="AE36" i="22"/>
  <c r="AE37" i="22"/>
  <c r="AE39" i="22"/>
  <c r="AE40" i="22"/>
  <c r="AE42" i="22"/>
  <c r="AE43" i="22"/>
  <c r="AE45" i="22"/>
  <c r="E45" i="22" s="1"/>
  <c r="AE46" i="22"/>
  <c r="E46" i="22" s="1"/>
  <c r="AM6" i="22"/>
  <c r="AI6" i="22"/>
  <c r="AE6" i="22"/>
  <c r="AM53" i="22"/>
  <c r="AI53" i="22"/>
  <c r="AE53" i="22"/>
  <c r="AA53" i="22"/>
  <c r="AA7" i="22"/>
  <c r="AA9" i="22"/>
  <c r="AA10" i="22"/>
  <c r="AA12" i="22"/>
  <c r="AA13" i="22"/>
  <c r="AA15" i="22"/>
  <c r="AA16" i="22"/>
  <c r="E16" i="22" s="1"/>
  <c r="AA18" i="22"/>
  <c r="AA19" i="22"/>
  <c r="AA21" i="22"/>
  <c r="AA22" i="22"/>
  <c r="AA24" i="22"/>
  <c r="AA25" i="22"/>
  <c r="AA27" i="22"/>
  <c r="E27" i="22" s="1"/>
  <c r="AA28" i="22"/>
  <c r="E28" i="22" s="1"/>
  <c r="AA30" i="22"/>
  <c r="AA31" i="22"/>
  <c r="AA33" i="22"/>
  <c r="AA34" i="22"/>
  <c r="AA36" i="22"/>
  <c r="AA37" i="22"/>
  <c r="AA39" i="22"/>
  <c r="E39" i="22" s="1"/>
  <c r="AA40" i="22"/>
  <c r="E40" i="22" s="1"/>
  <c r="AA42" i="22"/>
  <c r="AA43" i="22"/>
  <c r="AA45" i="22"/>
  <c r="AA46" i="22"/>
  <c r="AA6" i="22"/>
  <c r="AL8" i="10"/>
  <c r="AL9" i="10"/>
  <c r="AM9" i="10"/>
  <c r="AL10" i="10"/>
  <c r="AL11" i="10"/>
  <c r="AL12" i="10"/>
  <c r="AL13" i="10"/>
  <c r="AL14" i="10"/>
  <c r="AL15" i="10"/>
  <c r="AL16" i="10"/>
  <c r="AL7" i="10"/>
  <c r="AH8" i="10"/>
  <c r="AH9" i="10"/>
  <c r="AH10" i="10"/>
  <c r="AH11" i="10"/>
  <c r="AH12" i="10"/>
  <c r="AH13" i="10"/>
  <c r="D13" i="10" s="1"/>
  <c r="AH14" i="10"/>
  <c r="AH15" i="10"/>
  <c r="AH16" i="10"/>
  <c r="AH7" i="10"/>
  <c r="AD8" i="10"/>
  <c r="AD9" i="10"/>
  <c r="AD10" i="10"/>
  <c r="AD11" i="10"/>
  <c r="D11" i="10" s="1"/>
  <c r="AD12" i="10"/>
  <c r="D12" i="10" s="1"/>
  <c r="AD13" i="10"/>
  <c r="AD14" i="10"/>
  <c r="AD15" i="10"/>
  <c r="AD16" i="10"/>
  <c r="AD7" i="10"/>
  <c r="Z16" i="10"/>
  <c r="Z8" i="10"/>
  <c r="D8" i="10" s="1"/>
  <c r="Z9" i="10"/>
  <c r="D9" i="10" s="1"/>
  <c r="Z10" i="10"/>
  <c r="Z11" i="10"/>
  <c r="Z12" i="10"/>
  <c r="Z13" i="10"/>
  <c r="Z14" i="10"/>
  <c r="D14" i="10" s="1"/>
  <c r="Z15" i="10"/>
  <c r="Z7" i="10"/>
  <c r="D7" i="10" s="1"/>
  <c r="D48" i="26"/>
  <c r="E48" i="26"/>
  <c r="F48" i="26"/>
  <c r="G48" i="26"/>
  <c r="H48" i="26"/>
  <c r="I48" i="26"/>
  <c r="J48" i="26"/>
  <c r="K48" i="26"/>
  <c r="L48" i="26"/>
  <c r="M48" i="26"/>
  <c r="N48" i="26"/>
  <c r="O48" i="26"/>
  <c r="P48" i="26"/>
  <c r="Q48" i="26"/>
  <c r="R48" i="26"/>
  <c r="S48" i="26"/>
  <c r="T48" i="26"/>
  <c r="U48" i="26"/>
  <c r="V48" i="26"/>
  <c r="W48" i="26"/>
  <c r="D44" i="26"/>
  <c r="E44" i="26"/>
  <c r="F44" i="26"/>
  <c r="G44" i="26"/>
  <c r="G11" i="26" s="1"/>
  <c r="H44" i="26"/>
  <c r="H11" i="26" s="1"/>
  <c r="I44" i="26"/>
  <c r="J44" i="26"/>
  <c r="K44" i="26"/>
  <c r="L44" i="26"/>
  <c r="M44" i="26"/>
  <c r="N44" i="26"/>
  <c r="O44" i="26"/>
  <c r="O11" i="26" s="1"/>
  <c r="P44" i="26"/>
  <c r="P11" i="26" s="1"/>
  <c r="Q44" i="26"/>
  <c r="R44" i="26"/>
  <c r="S44" i="26"/>
  <c r="T44" i="26"/>
  <c r="U44" i="26"/>
  <c r="U11" i="26" s="1"/>
  <c r="V44" i="26"/>
  <c r="V11" i="26" s="1"/>
  <c r="W44" i="26"/>
  <c r="W11" i="26" s="1"/>
  <c r="D40" i="26"/>
  <c r="E40" i="26"/>
  <c r="F40" i="26"/>
  <c r="G40" i="26"/>
  <c r="H40" i="26"/>
  <c r="I40" i="26"/>
  <c r="J40" i="26"/>
  <c r="J11" i="26" s="1"/>
  <c r="K40" i="26"/>
  <c r="L40" i="26"/>
  <c r="M40" i="26"/>
  <c r="N40" i="26"/>
  <c r="O40" i="26"/>
  <c r="P40" i="26"/>
  <c r="Q40" i="26"/>
  <c r="R40" i="26"/>
  <c r="S40" i="26"/>
  <c r="S11" i="26" s="1"/>
  <c r="T40" i="26"/>
  <c r="U40" i="26"/>
  <c r="V40" i="26"/>
  <c r="W40" i="26"/>
  <c r="D36" i="26"/>
  <c r="E36" i="26"/>
  <c r="E11" i="26" s="1"/>
  <c r="F36" i="26"/>
  <c r="F11" i="26" s="1"/>
  <c r="G36" i="26"/>
  <c r="H36" i="26"/>
  <c r="I36" i="26"/>
  <c r="J36" i="26"/>
  <c r="K36" i="26"/>
  <c r="L36" i="26"/>
  <c r="M36" i="26"/>
  <c r="N36" i="26"/>
  <c r="N11" i="26" s="1"/>
  <c r="O36" i="26"/>
  <c r="P36" i="26"/>
  <c r="Q36" i="26"/>
  <c r="R36" i="26"/>
  <c r="S36" i="26"/>
  <c r="T36" i="26"/>
  <c r="T11" i="26" s="1"/>
  <c r="U36" i="26"/>
  <c r="V36" i="26"/>
  <c r="W36" i="26"/>
  <c r="C48" i="26"/>
  <c r="C44" i="26"/>
  <c r="C40" i="26"/>
  <c r="C36" i="26"/>
  <c r="X45" i="26"/>
  <c r="BI21" i="10"/>
  <c r="BJ21" i="10" s="1"/>
  <c r="BJ9" i="10"/>
  <c r="L11" i="26"/>
  <c r="M11" i="26"/>
  <c r="D11" i="26"/>
  <c r="F14" i="22"/>
  <c r="E36" i="22"/>
  <c r="E43" i="22"/>
  <c r="E31" i="22"/>
  <c r="E19" i="22"/>
  <c r="F50" i="22"/>
  <c r="F24" i="21"/>
  <c r="E15" i="21"/>
  <c r="E12" i="21"/>
  <c r="E14" i="21" s="1"/>
  <c r="E9" i="21"/>
  <c r="E7" i="21"/>
  <c r="F44" i="22"/>
  <c r="F8" i="22"/>
  <c r="F11" i="22"/>
  <c r="AM28" i="21"/>
  <c r="E30" i="22"/>
  <c r="AE29" i="21"/>
  <c r="E15" i="22"/>
  <c r="E6" i="22"/>
  <c r="E22" i="22"/>
  <c r="E10" i="22"/>
  <c r="AI28" i="21"/>
  <c r="AI30" i="21" s="1"/>
  <c r="D10" i="10"/>
  <c r="R11" i="26"/>
  <c r="Q11" i="26"/>
  <c r="I11" i="26"/>
  <c r="AA21" i="21"/>
  <c r="AA48" i="22"/>
  <c r="D16" i="10"/>
  <c r="D47" i="2"/>
  <c r="E47" i="2"/>
  <c r="F47" i="2"/>
  <c r="F10" i="2" s="1"/>
  <c r="G47" i="2"/>
  <c r="H47" i="2"/>
  <c r="I47" i="2"/>
  <c r="J47" i="2"/>
  <c r="K47" i="2"/>
  <c r="L47" i="2"/>
  <c r="M47" i="2"/>
  <c r="N47" i="2"/>
  <c r="N10" i="2" s="1"/>
  <c r="O47" i="2"/>
  <c r="P47" i="2"/>
  <c r="Q47" i="2"/>
  <c r="R47" i="2"/>
  <c r="S47" i="2"/>
  <c r="T47" i="2"/>
  <c r="U47" i="2"/>
  <c r="V47" i="2"/>
  <c r="V10" i="2" s="1"/>
  <c r="W47" i="2"/>
  <c r="X47" i="2"/>
  <c r="D43" i="2"/>
  <c r="E43" i="2"/>
  <c r="F43" i="2"/>
  <c r="G43" i="2"/>
  <c r="G10" i="2" s="1"/>
  <c r="H43" i="2"/>
  <c r="H10" i="2" s="1"/>
  <c r="I43" i="2"/>
  <c r="I10" i="2" s="1"/>
  <c r="J43" i="2"/>
  <c r="K43" i="2"/>
  <c r="L43" i="2"/>
  <c r="M43" i="2"/>
  <c r="N43" i="2"/>
  <c r="O43" i="2"/>
  <c r="P43" i="2"/>
  <c r="Q43" i="2"/>
  <c r="Q10" i="2" s="1"/>
  <c r="R43" i="2"/>
  <c r="S43" i="2"/>
  <c r="T43" i="2"/>
  <c r="U43" i="2"/>
  <c r="V43" i="2"/>
  <c r="W43" i="2"/>
  <c r="X43" i="2"/>
  <c r="D39" i="2"/>
  <c r="E39" i="2"/>
  <c r="F39" i="2"/>
  <c r="G39" i="2"/>
  <c r="H39" i="2"/>
  <c r="I39" i="2"/>
  <c r="J39" i="2"/>
  <c r="K39" i="2"/>
  <c r="L39" i="2"/>
  <c r="M39" i="2"/>
  <c r="N39" i="2"/>
  <c r="O39" i="2"/>
  <c r="P39" i="2"/>
  <c r="Q39" i="2"/>
  <c r="R39" i="2"/>
  <c r="S39" i="2"/>
  <c r="T39" i="2"/>
  <c r="U39" i="2"/>
  <c r="V39" i="2"/>
  <c r="W39" i="2"/>
  <c r="X39" i="2"/>
  <c r="C47" i="2"/>
  <c r="C43" i="2"/>
  <c r="C39" i="2"/>
  <c r="C10" i="2" s="1"/>
  <c r="D35" i="2"/>
  <c r="D10" i="2" s="1"/>
  <c r="E35" i="2"/>
  <c r="E10" i="2" s="1"/>
  <c r="F35" i="2"/>
  <c r="G35" i="2"/>
  <c r="H35" i="2"/>
  <c r="I35" i="2"/>
  <c r="J35" i="2"/>
  <c r="J10" i="2" s="1"/>
  <c r="K35" i="2"/>
  <c r="L35" i="2"/>
  <c r="L10" i="2" s="1"/>
  <c r="M35" i="2"/>
  <c r="N35" i="2"/>
  <c r="O35" i="2"/>
  <c r="P35" i="2"/>
  <c r="Q35" i="2"/>
  <c r="R35" i="2"/>
  <c r="S35" i="2"/>
  <c r="T35" i="2"/>
  <c r="T10" i="2" s="1"/>
  <c r="U35" i="2"/>
  <c r="V35" i="2"/>
  <c r="W35" i="2"/>
  <c r="X35" i="2"/>
  <c r="C35" i="2"/>
  <c r="F44" i="9"/>
  <c r="C44" i="9"/>
  <c r="F40" i="9"/>
  <c r="C40" i="9"/>
  <c r="C7" i="9" s="1"/>
  <c r="F36" i="9"/>
  <c r="C36" i="9"/>
  <c r="F32" i="9"/>
  <c r="C32" i="9"/>
  <c r="X10" i="2"/>
  <c r="P10" i="2"/>
  <c r="U10" i="2"/>
  <c r="M10" i="2"/>
  <c r="R10" i="2"/>
  <c r="W10" i="2"/>
  <c r="O10" i="2"/>
  <c r="S10" i="2"/>
  <c r="K10" i="2"/>
  <c r="H84" i="19"/>
  <c r="H83" i="19"/>
  <c r="AL26" i="21"/>
  <c r="AL22" i="21"/>
  <c r="AL21" i="21"/>
  <c r="AL20" i="21"/>
  <c r="AL17" i="21"/>
  <c r="AL14" i="21"/>
  <c r="AL11" i="21"/>
  <c r="AL8" i="21"/>
  <c r="BN9" i="10"/>
  <c r="BR9" i="10"/>
  <c r="F9" i="10" s="1"/>
  <c r="BP21" i="10"/>
  <c r="AL23" i="21"/>
  <c r="V21" i="21"/>
  <c r="H6" i="21"/>
  <c r="K6" i="21" s="1"/>
  <c r="D6" i="21" s="1"/>
  <c r="D8" i="21" s="1"/>
  <c r="AL49" i="22"/>
  <c r="AL53" i="22"/>
  <c r="AL47" i="22"/>
  <c r="AL44" i="22"/>
  <c r="AL41" i="22"/>
  <c r="AL38" i="22"/>
  <c r="AL35" i="22"/>
  <c r="AL32" i="22"/>
  <c r="AL29" i="22"/>
  <c r="AL26" i="22"/>
  <c r="AL23" i="22"/>
  <c r="AL20" i="22"/>
  <c r="AL17" i="22"/>
  <c r="AL11" i="22"/>
  <c r="AL12" i="22" s="1"/>
  <c r="AL8" i="22"/>
  <c r="BO21" i="10"/>
  <c r="BQ21" i="10"/>
  <c r="W17" i="10"/>
  <c r="X17" i="10"/>
  <c r="Z17" i="10" s="1"/>
  <c r="D17" i="10" s="1"/>
  <c r="Y17" i="10"/>
  <c r="AA17" i="10"/>
  <c r="AB17" i="10"/>
  <c r="AC17" i="10"/>
  <c r="AE17" i="10"/>
  <c r="AH17" i="10" s="1"/>
  <c r="AF17" i="10"/>
  <c r="AG17" i="10"/>
  <c r="AI17" i="10"/>
  <c r="AJ17" i="10"/>
  <c r="AL17" i="10" s="1"/>
  <c r="AK17" i="10"/>
  <c r="AD17" i="10"/>
  <c r="H17" i="10"/>
  <c r="G17" i="10"/>
  <c r="J17" i="10" s="1"/>
  <c r="C17" i="10" s="1"/>
  <c r="I17" i="10"/>
  <c r="K17" i="10"/>
  <c r="L17" i="10"/>
  <c r="N17" i="10" s="1"/>
  <c r="M17" i="10"/>
  <c r="O17" i="10"/>
  <c r="R17" i="10" s="1"/>
  <c r="P17" i="10"/>
  <c r="Q17" i="10"/>
  <c r="S17" i="10"/>
  <c r="T17" i="10"/>
  <c r="U17" i="10"/>
  <c r="X21" i="26"/>
  <c r="E43" i="9"/>
  <c r="G43" i="9"/>
  <c r="V17" i="10"/>
  <c r="AF53" i="22"/>
  <c r="AG53" i="22"/>
  <c r="AH53" i="22"/>
  <c r="AJ53" i="22"/>
  <c r="AK53" i="22"/>
  <c r="E37" i="9"/>
  <c r="E38" i="9"/>
  <c r="E40" i="9" s="1"/>
  <c r="E39" i="9"/>
  <c r="G39" i="9" s="1"/>
  <c r="E41" i="9"/>
  <c r="E42" i="9"/>
  <c r="G42" i="9" s="1"/>
  <c r="AF26" i="21"/>
  <c r="AG26" i="21"/>
  <c r="AH26" i="21"/>
  <c r="AJ26" i="21"/>
  <c r="AK26" i="21"/>
  <c r="AF22" i="21"/>
  <c r="AG22" i="21"/>
  <c r="AH22" i="21"/>
  <c r="AJ22" i="21"/>
  <c r="AK22" i="21"/>
  <c r="Y21" i="21"/>
  <c r="Z21" i="21"/>
  <c r="Z23" i="21" s="1"/>
  <c r="AB21" i="21"/>
  <c r="AB23" i="21" s="1"/>
  <c r="AC21" i="21"/>
  <c r="AD21" i="21"/>
  <c r="AF21" i="21"/>
  <c r="AG21" i="21"/>
  <c r="AH21" i="21"/>
  <c r="AH23" i="21" s="1"/>
  <c r="AJ21" i="21"/>
  <c r="AJ23" i="21" s="1"/>
  <c r="AK21" i="21"/>
  <c r="AK23" i="21" s="1"/>
  <c r="AF14" i="21"/>
  <c r="AI14" i="21" s="1"/>
  <c r="X53" i="22"/>
  <c r="Y53" i="22"/>
  <c r="Z53" i="22"/>
  <c r="AB53" i="22"/>
  <c r="AC53" i="22"/>
  <c r="AD53" i="22"/>
  <c r="X49" i="22"/>
  <c r="X50" i="22" s="1"/>
  <c r="Y49" i="22"/>
  <c r="Z49" i="22"/>
  <c r="AB49" i="22"/>
  <c r="AE49" i="22" s="1"/>
  <c r="AC49" i="22"/>
  <c r="AD49" i="22"/>
  <c r="AF49" i="22"/>
  <c r="AI49" i="22" s="1"/>
  <c r="AG49" i="22"/>
  <c r="AH49" i="22"/>
  <c r="AJ49" i="22"/>
  <c r="AM49" i="22" s="1"/>
  <c r="AK49" i="22"/>
  <c r="G37" i="9"/>
  <c r="G41" i="9"/>
  <c r="E44" i="9"/>
  <c r="E35" i="9"/>
  <c r="G35" i="9" s="1"/>
  <c r="E34" i="9"/>
  <c r="G34" i="9" s="1"/>
  <c r="G36" i="9" s="1"/>
  <c r="E33" i="9"/>
  <c r="E31" i="9"/>
  <c r="G31" i="9" s="1"/>
  <c r="E30" i="9"/>
  <c r="E29" i="9"/>
  <c r="X26" i="21"/>
  <c r="Y26" i="21"/>
  <c r="Z26" i="21"/>
  <c r="AB26" i="21"/>
  <c r="AC26" i="21"/>
  <c r="AD26" i="21"/>
  <c r="H22" i="21"/>
  <c r="K22" i="21" s="1"/>
  <c r="I22" i="21"/>
  <c r="J22" i="21"/>
  <c r="L22" i="21"/>
  <c r="M22" i="21"/>
  <c r="N22" i="21"/>
  <c r="P22" i="21"/>
  <c r="S22" i="21" s="1"/>
  <c r="Q22" i="21"/>
  <c r="R22" i="21"/>
  <c r="T22" i="21"/>
  <c r="U22" i="21"/>
  <c r="V22" i="21"/>
  <c r="X22" i="21"/>
  <c r="Y22" i="21"/>
  <c r="Y23" i="21" s="1"/>
  <c r="Z22" i="21"/>
  <c r="AB22" i="21"/>
  <c r="AC22" i="21"/>
  <c r="AC23" i="21" s="1"/>
  <c r="AD22" i="21"/>
  <c r="AD23" i="21" s="1"/>
  <c r="H21" i="21"/>
  <c r="H23" i="21" s="1"/>
  <c r="I21" i="21"/>
  <c r="J21" i="21"/>
  <c r="L21" i="21"/>
  <c r="M21" i="21"/>
  <c r="N21" i="21"/>
  <c r="P21" i="21"/>
  <c r="P23" i="21" s="1"/>
  <c r="Q21" i="21"/>
  <c r="R21" i="21"/>
  <c r="R23" i="21" s="1"/>
  <c r="T21" i="21"/>
  <c r="W21" i="21" s="1"/>
  <c r="U21" i="21"/>
  <c r="X21" i="21"/>
  <c r="X20" i="21"/>
  <c r="Y20" i="21"/>
  <c r="Z20" i="21"/>
  <c r="AA20" i="21" s="1"/>
  <c r="AB20" i="21"/>
  <c r="AC20" i="21"/>
  <c r="AD20" i="21"/>
  <c r="X17" i="21"/>
  <c r="Y17" i="21"/>
  <c r="Z17" i="21"/>
  <c r="AB17" i="21"/>
  <c r="AC17" i="21"/>
  <c r="AD17" i="21"/>
  <c r="X14" i="21"/>
  <c r="Y14" i="21"/>
  <c r="Z14" i="21"/>
  <c r="AB14" i="21"/>
  <c r="AC14" i="21"/>
  <c r="AD14" i="21"/>
  <c r="X11" i="21"/>
  <c r="Y11" i="21"/>
  <c r="Z11" i="21"/>
  <c r="AA11" i="21" s="1"/>
  <c r="AB11" i="21"/>
  <c r="AC11" i="21"/>
  <c r="AD11" i="21"/>
  <c r="X8" i="21"/>
  <c r="Y8" i="21"/>
  <c r="Z8" i="21"/>
  <c r="AA8" i="21" s="1"/>
  <c r="AB8" i="21"/>
  <c r="AC8" i="21"/>
  <c r="AE8" i="21" s="1"/>
  <c r="AD8" i="21"/>
  <c r="X48" i="22"/>
  <c r="Y48" i="22"/>
  <c r="Y50" i="22" s="1"/>
  <c r="Z48" i="22"/>
  <c r="Z50" i="22" s="1"/>
  <c r="AB48" i="22"/>
  <c r="AE48" i="22" s="1"/>
  <c r="AC48" i="22"/>
  <c r="AC50" i="22" s="1"/>
  <c r="AD48" i="22"/>
  <c r="AD50" i="22" s="1"/>
  <c r="H47" i="22"/>
  <c r="I47" i="22"/>
  <c r="J47" i="22"/>
  <c r="K47" i="22" s="1"/>
  <c r="L47" i="22"/>
  <c r="O47" i="22" s="1"/>
  <c r="M47" i="22"/>
  <c r="N47" i="22"/>
  <c r="P47" i="22"/>
  <c r="Q47" i="22"/>
  <c r="R47" i="22"/>
  <c r="S47" i="22" s="1"/>
  <c r="T47" i="22"/>
  <c r="U47" i="22"/>
  <c r="W47" i="22" s="1"/>
  <c r="V47" i="22"/>
  <c r="X47" i="22"/>
  <c r="Y47" i="22"/>
  <c r="Z47" i="22"/>
  <c r="AB47" i="22"/>
  <c r="AC47" i="22"/>
  <c r="AD47" i="22"/>
  <c r="X44" i="22"/>
  <c r="Y44" i="22"/>
  <c r="Z44" i="22"/>
  <c r="AB44" i="22"/>
  <c r="AC44" i="22"/>
  <c r="AD44" i="22"/>
  <c r="X41" i="22"/>
  <c r="Y41" i="22"/>
  <c r="Z41" i="22"/>
  <c r="AA41" i="22" s="1"/>
  <c r="AB41" i="22"/>
  <c r="AE41" i="22" s="1"/>
  <c r="AC41" i="22"/>
  <c r="AD41" i="22"/>
  <c r="X38" i="22"/>
  <c r="Y38" i="22"/>
  <c r="Z38" i="22"/>
  <c r="AA38" i="22" s="1"/>
  <c r="AB38" i="22"/>
  <c r="AC38" i="22"/>
  <c r="AD38" i="22"/>
  <c r="X35" i="22"/>
  <c r="Y35" i="22"/>
  <c r="Z35" i="22"/>
  <c r="AB35" i="22"/>
  <c r="AC35" i="22"/>
  <c r="AE35" i="22" s="1"/>
  <c r="E35" i="22" s="1"/>
  <c r="AD35" i="22"/>
  <c r="X32" i="22"/>
  <c r="Y32" i="22"/>
  <c r="Z32" i="22"/>
  <c r="AB32" i="22"/>
  <c r="AC32" i="22"/>
  <c r="AD32" i="22"/>
  <c r="X29" i="22"/>
  <c r="AA29" i="22" s="1"/>
  <c r="Y29" i="22"/>
  <c r="Z29" i="22"/>
  <c r="AB29" i="22"/>
  <c r="AE29" i="22" s="1"/>
  <c r="E29" i="22" s="1"/>
  <c r="AC29" i="22"/>
  <c r="AD29" i="22"/>
  <c r="X26" i="22"/>
  <c r="Y26" i="22"/>
  <c r="Z26" i="22"/>
  <c r="AA26" i="22" s="1"/>
  <c r="AB26" i="22"/>
  <c r="AC26" i="22"/>
  <c r="AD26" i="22"/>
  <c r="X23" i="22"/>
  <c r="Y23" i="22"/>
  <c r="Z23" i="22"/>
  <c r="AB23" i="22"/>
  <c r="AC23" i="22"/>
  <c r="AE23" i="22" s="1"/>
  <c r="E23" i="22" s="1"/>
  <c r="AD23" i="22"/>
  <c r="X20" i="22"/>
  <c r="Y20" i="22"/>
  <c r="Z20" i="22"/>
  <c r="AB20" i="22"/>
  <c r="AC20" i="22"/>
  <c r="AD20" i="22"/>
  <c r="X17" i="22"/>
  <c r="AA17" i="22" s="1"/>
  <c r="E17" i="22" s="1"/>
  <c r="Y17" i="22"/>
  <c r="Z17" i="22"/>
  <c r="AB17" i="22"/>
  <c r="AE17" i="22" s="1"/>
  <c r="AC17" i="22"/>
  <c r="AD17" i="22"/>
  <c r="X14" i="22"/>
  <c r="Y14" i="22"/>
  <c r="Z14" i="22"/>
  <c r="AB14" i="22"/>
  <c r="AC14" i="22"/>
  <c r="AD14" i="22"/>
  <c r="X11" i="22"/>
  <c r="Y11" i="22"/>
  <c r="AA11" i="22" s="1"/>
  <c r="Z11" i="22"/>
  <c r="AB11" i="22"/>
  <c r="AC11" i="22"/>
  <c r="AE11" i="22" s="1"/>
  <c r="AD11" i="22"/>
  <c r="X8" i="22"/>
  <c r="AA8" i="22" s="1"/>
  <c r="E8" i="22" s="1"/>
  <c r="Y8" i="22"/>
  <c r="Z8" i="22"/>
  <c r="AB8" i="22"/>
  <c r="AE8" i="22" s="1"/>
  <c r="AC8" i="22"/>
  <c r="AD8" i="22"/>
  <c r="Y33" i="2"/>
  <c r="Y35" i="2" s="1"/>
  <c r="Y34" i="2"/>
  <c r="Y36" i="2"/>
  <c r="Y37" i="2"/>
  <c r="Y38" i="2"/>
  <c r="Y32" i="2"/>
  <c r="O22" i="21"/>
  <c r="W22" i="21"/>
  <c r="O21" i="21"/>
  <c r="AA14" i="21"/>
  <c r="AE17" i="21"/>
  <c r="AA17" i="21"/>
  <c r="AE14" i="21"/>
  <c r="AE11" i="21"/>
  <c r="AE20" i="21"/>
  <c r="AA23" i="22"/>
  <c r="AA35" i="22"/>
  <c r="AA47" i="22"/>
  <c r="AE47" i="22"/>
  <c r="AB50" i="22"/>
  <c r="AE50" i="22" s="1"/>
  <c r="AE20" i="22"/>
  <c r="AE32" i="22"/>
  <c r="AE44" i="22"/>
  <c r="G33" i="9"/>
  <c r="E36" i="9"/>
  <c r="G29" i="9"/>
  <c r="X23" i="21"/>
  <c r="H82" i="19"/>
  <c r="H81" i="19"/>
  <c r="H80" i="19"/>
  <c r="H86" i="19" s="1"/>
  <c r="H79" i="19"/>
  <c r="H76" i="19"/>
  <c r="H78" i="19" s="1"/>
  <c r="H75" i="19"/>
  <c r="H74" i="19"/>
  <c r="H73" i="19"/>
  <c r="H72" i="19"/>
  <c r="H71" i="19"/>
  <c r="H68" i="19"/>
  <c r="H70" i="19" s="1"/>
  <c r="H67" i="19"/>
  <c r="H66" i="19"/>
  <c r="H65" i="19"/>
  <c r="H64" i="19"/>
  <c r="H63" i="19"/>
  <c r="H60" i="19"/>
  <c r="H59" i="19"/>
  <c r="H58" i="19"/>
  <c r="H57" i="19"/>
  <c r="H56" i="19"/>
  <c r="H55" i="19"/>
  <c r="AG23" i="21"/>
  <c r="AF23" i="21"/>
  <c r="AK20" i="21"/>
  <c r="AJ20" i="21"/>
  <c r="AH20" i="21"/>
  <c r="AI20" i="21" s="1"/>
  <c r="AG20" i="21"/>
  <c r="AF20" i="21"/>
  <c r="AK17" i="21"/>
  <c r="AM17" i="21" s="1"/>
  <c r="AJ17" i="21"/>
  <c r="AH17" i="21"/>
  <c r="AG17" i="21"/>
  <c r="AF17" i="21"/>
  <c r="AK14" i="21"/>
  <c r="AM14" i="21" s="1"/>
  <c r="AJ14" i="21"/>
  <c r="AH14" i="21"/>
  <c r="AG14" i="21"/>
  <c r="AK11" i="21"/>
  <c r="AJ11" i="21"/>
  <c r="AM11" i="21" s="1"/>
  <c r="AH11" i="21"/>
  <c r="AG11" i="21"/>
  <c r="AF11" i="21"/>
  <c r="AI11" i="21" s="1"/>
  <c r="AF8" i="21"/>
  <c r="AG8" i="21"/>
  <c r="AH8" i="21"/>
  <c r="AJ8" i="21"/>
  <c r="AK8" i="21"/>
  <c r="AM8" i="21" s="1"/>
  <c r="AF47" i="22"/>
  <c r="AG47" i="22"/>
  <c r="AH47" i="22"/>
  <c r="AJ47" i="22"/>
  <c r="AK47" i="22"/>
  <c r="AI8" i="21"/>
  <c r="AI17" i="21"/>
  <c r="AM20" i="21"/>
  <c r="AM47" i="22"/>
  <c r="B17" i="10"/>
  <c r="H51" i="19"/>
  <c r="H50" i="19"/>
  <c r="H49" i="19"/>
  <c r="H48" i="19"/>
  <c r="H47" i="19"/>
  <c r="H46" i="19"/>
  <c r="H43" i="19"/>
  <c r="H42" i="19"/>
  <c r="H41" i="19"/>
  <c r="H40" i="19"/>
  <c r="H39" i="19"/>
  <c r="H45" i="19" s="1"/>
  <c r="H38" i="19"/>
  <c r="H35" i="19"/>
  <c r="H34" i="19"/>
  <c r="H33" i="19"/>
  <c r="H32" i="19"/>
  <c r="H31" i="19"/>
  <c r="H37" i="19" s="1"/>
  <c r="H30" i="19"/>
  <c r="H36" i="19" s="1"/>
  <c r="H27" i="19"/>
  <c r="H29" i="19" s="1"/>
  <c r="H26" i="19"/>
  <c r="H25" i="19"/>
  <c r="H24" i="19"/>
  <c r="H30" i="21"/>
  <c r="H49" i="22"/>
  <c r="H50" i="22" s="1"/>
  <c r="I49" i="22"/>
  <c r="J49" i="22"/>
  <c r="L49" i="22"/>
  <c r="O49" i="22" s="1"/>
  <c r="M49" i="22"/>
  <c r="N49" i="22"/>
  <c r="P49" i="22"/>
  <c r="Q49" i="22"/>
  <c r="R49" i="22"/>
  <c r="R50" i="22" s="1"/>
  <c r="T49" i="22"/>
  <c r="T50" i="22" s="1"/>
  <c r="U49" i="22"/>
  <c r="U50" i="22" s="1"/>
  <c r="V49" i="22"/>
  <c r="H48" i="22"/>
  <c r="I48" i="22"/>
  <c r="J48" i="22"/>
  <c r="L48" i="22"/>
  <c r="M48" i="22"/>
  <c r="O48" i="22" s="1"/>
  <c r="N48" i="22"/>
  <c r="P48" i="22"/>
  <c r="P50" i="22" s="1"/>
  <c r="S50" i="22" s="1"/>
  <c r="Q48" i="22"/>
  <c r="R48" i="22"/>
  <c r="T48" i="22"/>
  <c r="U48" i="22"/>
  <c r="V48" i="22"/>
  <c r="H44" i="22"/>
  <c r="I44" i="22"/>
  <c r="J44" i="22"/>
  <c r="L44" i="22"/>
  <c r="M44" i="22"/>
  <c r="N44" i="22"/>
  <c r="P44" i="22"/>
  <c r="Q44" i="22"/>
  <c r="R44" i="22"/>
  <c r="T44" i="22"/>
  <c r="U44" i="22"/>
  <c r="V44" i="22"/>
  <c r="AF44" i="22"/>
  <c r="AG44" i="22"/>
  <c r="AH44" i="22"/>
  <c r="AJ44" i="22"/>
  <c r="AK44" i="22"/>
  <c r="H41" i="22"/>
  <c r="I41" i="22"/>
  <c r="K41" i="22" s="1"/>
  <c r="D41" i="22" s="1"/>
  <c r="J41" i="22"/>
  <c r="L41" i="22"/>
  <c r="M41" i="22"/>
  <c r="N41" i="22"/>
  <c r="P41" i="22"/>
  <c r="Q41" i="22"/>
  <c r="S41" i="22" s="1"/>
  <c r="R41" i="22"/>
  <c r="T41" i="22"/>
  <c r="U41" i="22"/>
  <c r="V41" i="22"/>
  <c r="AF41" i="22"/>
  <c r="AG41" i="22"/>
  <c r="AH41" i="22"/>
  <c r="AJ41" i="22"/>
  <c r="AK41" i="22"/>
  <c r="H38" i="22"/>
  <c r="I38" i="22"/>
  <c r="J38" i="22"/>
  <c r="L38" i="22"/>
  <c r="M38" i="22"/>
  <c r="N38" i="22"/>
  <c r="P38" i="22"/>
  <c r="Q38" i="22"/>
  <c r="S38" i="22" s="1"/>
  <c r="D38" i="22" s="1"/>
  <c r="R38" i="22"/>
  <c r="T38" i="22"/>
  <c r="U38" i="22"/>
  <c r="V38" i="22"/>
  <c r="AF38" i="22"/>
  <c r="AG38" i="22"/>
  <c r="AH38" i="22"/>
  <c r="AJ38" i="22"/>
  <c r="AM38" i="22" s="1"/>
  <c r="AK38" i="22"/>
  <c r="H35" i="22"/>
  <c r="I35" i="22"/>
  <c r="J35" i="22"/>
  <c r="L35" i="22"/>
  <c r="M35" i="22"/>
  <c r="N35" i="22"/>
  <c r="P35" i="22"/>
  <c r="S35" i="22" s="1"/>
  <c r="Q35" i="22"/>
  <c r="R35" i="22"/>
  <c r="T35" i="22"/>
  <c r="U35" i="22"/>
  <c r="V35" i="22"/>
  <c r="W35" i="22" s="1"/>
  <c r="AF35" i="22"/>
  <c r="AI35" i="22" s="1"/>
  <c r="AG35" i="22"/>
  <c r="AH35" i="22"/>
  <c r="AJ35" i="22"/>
  <c r="AK35" i="22"/>
  <c r="H32" i="22"/>
  <c r="I32" i="22"/>
  <c r="J32" i="22"/>
  <c r="K32" i="22" s="1"/>
  <c r="L32" i="22"/>
  <c r="M32" i="22"/>
  <c r="O32" i="22" s="1"/>
  <c r="N32" i="22"/>
  <c r="P32" i="22"/>
  <c r="Q32" i="22"/>
  <c r="R32" i="22"/>
  <c r="T32" i="22"/>
  <c r="U32" i="22"/>
  <c r="V32" i="22"/>
  <c r="W32" i="22" s="1"/>
  <c r="AF32" i="22"/>
  <c r="AG32" i="22"/>
  <c r="AH32" i="22"/>
  <c r="AJ32" i="22"/>
  <c r="AK32" i="22"/>
  <c r="H29" i="22"/>
  <c r="I29" i="22"/>
  <c r="J29" i="22"/>
  <c r="L29" i="22"/>
  <c r="O29" i="22" s="1"/>
  <c r="M29" i="22"/>
  <c r="N29" i="22"/>
  <c r="P29" i="22"/>
  <c r="Q29" i="22"/>
  <c r="R29" i="22"/>
  <c r="T29" i="22"/>
  <c r="U29" i="22"/>
  <c r="V29" i="22"/>
  <c r="AF29" i="22"/>
  <c r="AG29" i="22"/>
  <c r="AH29" i="22"/>
  <c r="AJ29" i="22"/>
  <c r="AK29" i="22"/>
  <c r="H26" i="22"/>
  <c r="I26" i="22"/>
  <c r="J26" i="22"/>
  <c r="L26" i="22"/>
  <c r="M26" i="22"/>
  <c r="N26" i="22"/>
  <c r="P26" i="22"/>
  <c r="Q26" i="22"/>
  <c r="R26" i="22"/>
  <c r="T26" i="22"/>
  <c r="W26" i="22"/>
  <c r="U26" i="22"/>
  <c r="V26" i="22"/>
  <c r="AF26" i="22"/>
  <c r="AG26" i="22"/>
  <c r="AH26" i="22"/>
  <c r="AI26" i="22" s="1"/>
  <c r="AJ26" i="22"/>
  <c r="AK26" i="22"/>
  <c r="H23" i="22"/>
  <c r="K23" i="22" s="1"/>
  <c r="I23" i="22"/>
  <c r="J23" i="22"/>
  <c r="L23" i="22"/>
  <c r="M23" i="22"/>
  <c r="N23" i="22"/>
  <c r="P23" i="22"/>
  <c r="Q23" i="22"/>
  <c r="R23" i="22"/>
  <c r="T23" i="22"/>
  <c r="U23" i="22"/>
  <c r="V23" i="22"/>
  <c r="AF23" i="22"/>
  <c r="AG23" i="22"/>
  <c r="AH23" i="22"/>
  <c r="AJ23" i="22"/>
  <c r="AK23" i="22"/>
  <c r="H20" i="22"/>
  <c r="I20" i="22"/>
  <c r="J20" i="22"/>
  <c r="L20" i="22"/>
  <c r="M20" i="22"/>
  <c r="N20" i="22"/>
  <c r="O20" i="22" s="1"/>
  <c r="D20" i="22" s="1"/>
  <c r="P20" i="22"/>
  <c r="S20" i="22" s="1"/>
  <c r="Q20" i="22"/>
  <c r="R20" i="22"/>
  <c r="T20" i="22"/>
  <c r="U20" i="22"/>
  <c r="V20" i="22"/>
  <c r="AF20" i="22"/>
  <c r="AG20" i="22"/>
  <c r="AH20" i="22"/>
  <c r="AJ20" i="22"/>
  <c r="AK20" i="22"/>
  <c r="H17" i="22"/>
  <c r="I17" i="22"/>
  <c r="J17" i="22"/>
  <c r="L17" i="22"/>
  <c r="M17" i="22"/>
  <c r="N17" i="22"/>
  <c r="P17" i="22"/>
  <c r="S17" i="22"/>
  <c r="Q17" i="22"/>
  <c r="R17" i="22"/>
  <c r="T17" i="22"/>
  <c r="U17" i="22"/>
  <c r="W17" i="22" s="1"/>
  <c r="V17" i="22"/>
  <c r="AF17" i="22"/>
  <c r="AG17" i="22"/>
  <c r="AH17" i="22"/>
  <c r="AJ17" i="22"/>
  <c r="AK17" i="22"/>
  <c r="H14" i="22"/>
  <c r="I14" i="22"/>
  <c r="J14" i="22"/>
  <c r="L14" i="22"/>
  <c r="O14" i="22" s="1"/>
  <c r="M14" i="22"/>
  <c r="N14" i="22"/>
  <c r="P14" i="22"/>
  <c r="Q14" i="22"/>
  <c r="R14" i="22"/>
  <c r="T14" i="22"/>
  <c r="W14" i="22" s="1"/>
  <c r="U14" i="22"/>
  <c r="V14" i="22"/>
  <c r="AF8" i="22"/>
  <c r="AG8" i="22"/>
  <c r="AH8" i="22"/>
  <c r="AJ8" i="22"/>
  <c r="AK8" i="22"/>
  <c r="H11" i="22"/>
  <c r="I11" i="22"/>
  <c r="J11" i="22"/>
  <c r="L11" i="22"/>
  <c r="M11" i="22"/>
  <c r="N11" i="22"/>
  <c r="P11" i="22"/>
  <c r="Q11" i="22"/>
  <c r="R11" i="22"/>
  <c r="T11" i="22"/>
  <c r="U11" i="22"/>
  <c r="V11" i="22"/>
  <c r="AF11" i="22"/>
  <c r="AG11" i="22"/>
  <c r="AG12" i="22" s="1"/>
  <c r="AG48" i="22"/>
  <c r="AG50" i="22" s="1"/>
  <c r="AH11" i="22"/>
  <c r="AH12" i="22"/>
  <c r="AH48" i="22" s="1"/>
  <c r="AH50" i="22" s="1"/>
  <c r="AJ11" i="22"/>
  <c r="AK11" i="22"/>
  <c r="AK12" i="22"/>
  <c r="AK48" i="22" s="1"/>
  <c r="AK50" i="22" s="1"/>
  <c r="H8" i="22"/>
  <c r="I8" i="22"/>
  <c r="J8" i="22"/>
  <c r="L8" i="22"/>
  <c r="M8" i="22"/>
  <c r="N8" i="22"/>
  <c r="P8" i="22"/>
  <c r="Q8" i="22"/>
  <c r="S8" i="22" s="1"/>
  <c r="R8" i="22"/>
  <c r="T8" i="22"/>
  <c r="W8" i="22" s="1"/>
  <c r="U8" i="22"/>
  <c r="V8" i="22"/>
  <c r="I23" i="21"/>
  <c r="K23" i="21" s="1"/>
  <c r="J23" i="21"/>
  <c r="T23" i="21"/>
  <c r="U23" i="21"/>
  <c r="W23" i="21" s="1"/>
  <c r="H20" i="21"/>
  <c r="I20" i="21"/>
  <c r="J20" i="21"/>
  <c r="L20" i="21"/>
  <c r="M20" i="21"/>
  <c r="N20" i="21"/>
  <c r="P20" i="21"/>
  <c r="Q20" i="21"/>
  <c r="S20" i="21" s="1"/>
  <c r="R20" i="21"/>
  <c r="T20" i="21"/>
  <c r="U20" i="21"/>
  <c r="V20" i="21"/>
  <c r="H17" i="21"/>
  <c r="K17" i="21" s="1"/>
  <c r="I17" i="21"/>
  <c r="J17" i="21"/>
  <c r="L17" i="21"/>
  <c r="O17" i="21" s="1"/>
  <c r="M17" i="21"/>
  <c r="N17" i="21"/>
  <c r="P17" i="21"/>
  <c r="Q17" i="21"/>
  <c r="R17" i="21"/>
  <c r="T17" i="21"/>
  <c r="W17" i="21" s="1"/>
  <c r="U17" i="21"/>
  <c r="V17" i="21"/>
  <c r="H14" i="21"/>
  <c r="I14" i="21"/>
  <c r="J14" i="21"/>
  <c r="L14" i="21"/>
  <c r="M14" i="21"/>
  <c r="O14" i="21" s="1"/>
  <c r="N14" i="21"/>
  <c r="P14" i="21"/>
  <c r="Q14" i="21"/>
  <c r="R14" i="21"/>
  <c r="T14" i="21"/>
  <c r="U14" i="21"/>
  <c r="V14" i="21"/>
  <c r="H11" i="21"/>
  <c r="K11" i="21" s="1"/>
  <c r="I11" i="21"/>
  <c r="J11" i="21"/>
  <c r="L11" i="21"/>
  <c r="O11" i="21" s="1"/>
  <c r="M11" i="21"/>
  <c r="N11" i="21"/>
  <c r="P11" i="21"/>
  <c r="Q11" i="21"/>
  <c r="R11" i="21"/>
  <c r="S11" i="21" s="1"/>
  <c r="T11" i="21"/>
  <c r="U11" i="21"/>
  <c r="V11" i="21"/>
  <c r="H8" i="21"/>
  <c r="I8" i="21"/>
  <c r="J8" i="21"/>
  <c r="L8" i="21"/>
  <c r="M8" i="21"/>
  <c r="O8" i="21" s="1"/>
  <c r="N8" i="21"/>
  <c r="P8" i="21"/>
  <c r="Q8" i="21"/>
  <c r="S8" i="21" s="1"/>
  <c r="R8" i="21"/>
  <c r="T8" i="21"/>
  <c r="U8" i="21"/>
  <c r="V8" i="21"/>
  <c r="N23" i="21"/>
  <c r="O23" i="21" s="1"/>
  <c r="V23" i="21"/>
  <c r="Q23" i="21"/>
  <c r="M23" i="21"/>
  <c r="L23" i="21"/>
  <c r="H26" i="21"/>
  <c r="I26" i="21"/>
  <c r="J26" i="21"/>
  <c r="K26" i="21" s="1"/>
  <c r="L26" i="21"/>
  <c r="O26" i="21" s="1"/>
  <c r="M26" i="21"/>
  <c r="N26" i="21"/>
  <c r="P26" i="21"/>
  <c r="Q26" i="21"/>
  <c r="R26" i="21"/>
  <c r="T26" i="21"/>
  <c r="U26" i="21"/>
  <c r="V53" i="22"/>
  <c r="W53" i="22" s="1"/>
  <c r="U53" i="22"/>
  <c r="T53" i="22"/>
  <c r="R53" i="22"/>
  <c r="Q53" i="22"/>
  <c r="P53" i="22"/>
  <c r="N53" i="22"/>
  <c r="M53" i="22"/>
  <c r="L53" i="22"/>
  <c r="J53" i="22"/>
  <c r="I53" i="22"/>
  <c r="H53" i="22"/>
  <c r="K8" i="22"/>
  <c r="W11" i="22"/>
  <c r="O17" i="22"/>
  <c r="O11" i="22"/>
  <c r="S44" i="22"/>
  <c r="S49" i="22"/>
  <c r="K53" i="22"/>
  <c r="O38" i="22"/>
  <c r="W48" i="22"/>
  <c r="S26" i="22"/>
  <c r="O41" i="22"/>
  <c r="K48" i="22"/>
  <c r="K11" i="22"/>
  <c r="D11" i="22" s="1"/>
  <c r="S29" i="22"/>
  <c r="K35" i="22"/>
  <c r="W38" i="22"/>
  <c r="O44" i="22"/>
  <c r="K14" i="22"/>
  <c r="D14" i="22" s="1"/>
  <c r="O23" i="22"/>
  <c r="S32" i="22"/>
  <c r="K38" i="22"/>
  <c r="W41" i="22"/>
  <c r="S11" i="22"/>
  <c r="K17" i="22"/>
  <c r="D17" i="22" s="1"/>
  <c r="W20" i="22"/>
  <c r="O26" i="22"/>
  <c r="W49" i="22"/>
  <c r="S53" i="22"/>
  <c r="S14" i="22"/>
  <c r="K20" i="22"/>
  <c r="W23" i="22"/>
  <c r="K49" i="22"/>
  <c r="D49" i="22" s="1"/>
  <c r="O20" i="21"/>
  <c r="K8" i="21"/>
  <c r="S17" i="21"/>
  <c r="W8" i="21"/>
  <c r="W14" i="21"/>
  <c r="W20" i="21"/>
  <c r="K14" i="21"/>
  <c r="K20" i="21"/>
  <c r="S26" i="21"/>
  <c r="AI41" i="22"/>
  <c r="AM8" i="22"/>
  <c r="AM20" i="22"/>
  <c r="AM23" i="22"/>
  <c r="AM35" i="22"/>
  <c r="AI20" i="22"/>
  <c r="AI44" i="22"/>
  <c r="AF12" i="22"/>
  <c r="AI11" i="22"/>
  <c r="E11" i="22"/>
  <c r="AM17" i="22"/>
  <c r="AM29" i="22"/>
  <c r="AI32" i="22"/>
  <c r="AI38" i="22"/>
  <c r="AI23" i="22"/>
  <c r="AI8" i="22"/>
  <c r="AM32" i="22"/>
  <c r="AM44" i="22"/>
  <c r="AJ12" i="22"/>
  <c r="AJ14" i="22"/>
  <c r="AM11" i="22"/>
  <c r="AI17" i="22"/>
  <c r="AI29" i="22"/>
  <c r="I50" i="22"/>
  <c r="AK14" i="22"/>
  <c r="N50" i="22"/>
  <c r="Q50" i="22"/>
  <c r="AG14" i="22"/>
  <c r="J50" i="22"/>
  <c r="K50" i="22" s="1"/>
  <c r="V50" i="22"/>
  <c r="W50" i="22" s="1"/>
  <c r="M50" i="22"/>
  <c r="AF48" i="22"/>
  <c r="AF50" i="22" s="1"/>
  <c r="AI50" i="22" s="1"/>
  <c r="AJ48" i="22"/>
  <c r="AM12" i="22"/>
  <c r="E13" i="9"/>
  <c r="E15" i="9" s="1"/>
  <c r="E6" i="9" s="1"/>
  <c r="E14" i="9"/>
  <c r="E16" i="9"/>
  <c r="E19" i="9" s="1"/>
  <c r="E17" i="9"/>
  <c r="G17" i="9" s="1"/>
  <c r="E18" i="9"/>
  <c r="G18" i="9" s="1"/>
  <c r="E20" i="9"/>
  <c r="E23" i="9" s="1"/>
  <c r="E21" i="9"/>
  <c r="E22" i="9"/>
  <c r="E24" i="9"/>
  <c r="E25" i="9"/>
  <c r="E26" i="9"/>
  <c r="AJ50" i="22"/>
  <c r="E27" i="9"/>
  <c r="H8" i="19"/>
  <c r="C28" i="21"/>
  <c r="C30" i="21" s="1"/>
  <c r="C26" i="21"/>
  <c r="C20" i="21"/>
  <c r="C8" i="21"/>
  <c r="C21" i="21"/>
  <c r="C23" i="21" s="1"/>
  <c r="C48" i="22"/>
  <c r="C8" i="22"/>
  <c r="X9" i="26"/>
  <c r="G5" i="9"/>
  <c r="H9" i="19"/>
  <c r="C29" i="21"/>
  <c r="C17" i="21"/>
  <c r="C11" i="21"/>
  <c r="C22" i="21"/>
  <c r="C14" i="21"/>
  <c r="C53" i="22"/>
  <c r="C47" i="22"/>
  <c r="C44" i="22"/>
  <c r="C41" i="22"/>
  <c r="C38" i="22"/>
  <c r="C35" i="22"/>
  <c r="C32" i="22"/>
  <c r="C29" i="22"/>
  <c r="C26" i="22"/>
  <c r="C23" i="22"/>
  <c r="C20" i="22"/>
  <c r="C17" i="22"/>
  <c r="C14" i="22"/>
  <c r="C11" i="22"/>
  <c r="C49" i="22"/>
  <c r="C50" i="22"/>
  <c r="Y8" i="2"/>
  <c r="D22" i="19"/>
  <c r="D28" i="19" s="1"/>
  <c r="D10" i="19" s="1"/>
  <c r="X16" i="26"/>
  <c r="Y16" i="2"/>
  <c r="Y17" i="2"/>
  <c r="Y19" i="2"/>
  <c r="Y20" i="2"/>
  <c r="Y22" i="2" s="1"/>
  <c r="Y21" i="2"/>
  <c r="Y23" i="2"/>
  <c r="Y26" i="2" s="1"/>
  <c r="Y24" i="2"/>
  <c r="Y25" i="2"/>
  <c r="Y27" i="2"/>
  <c r="Y28" i="2"/>
  <c r="Y29" i="2"/>
  <c r="Y40" i="2"/>
  <c r="Y41" i="2"/>
  <c r="Y42" i="2"/>
  <c r="Y44" i="2"/>
  <c r="Y45" i="2"/>
  <c r="Y46" i="2"/>
  <c r="Y47" i="2" s="1"/>
  <c r="X17" i="26"/>
  <c r="X18" i="26"/>
  <c r="X20" i="26"/>
  <c r="X22" i="26"/>
  <c r="X23" i="26" s="1"/>
  <c r="X24" i="26"/>
  <c r="X27" i="26" s="1"/>
  <c r="X25" i="26"/>
  <c r="X26" i="26"/>
  <c r="X28" i="26"/>
  <c r="X31" i="26" s="1"/>
  <c r="X29" i="26"/>
  <c r="X30" i="26"/>
  <c r="X33" i="26"/>
  <c r="X34" i="26"/>
  <c r="X35" i="26"/>
  <c r="X36" i="26" s="1"/>
  <c r="X37" i="26"/>
  <c r="X40" i="26" s="1"/>
  <c r="X38" i="26"/>
  <c r="X39" i="26"/>
  <c r="X41" i="26"/>
  <c r="X42" i="26"/>
  <c r="X43" i="26"/>
  <c r="X46" i="26"/>
  <c r="X48" i="26" s="1"/>
  <c r="X47" i="26"/>
  <c r="G13" i="9"/>
  <c r="G14" i="9"/>
  <c r="G16" i="9"/>
  <c r="G19" i="9" s="1"/>
  <c r="G21" i="9"/>
  <c r="G22" i="9"/>
  <c r="G24" i="9"/>
  <c r="G27" i="9" s="1"/>
  <c r="G25" i="9"/>
  <c r="G26" i="9"/>
  <c r="E12" i="9"/>
  <c r="X19" i="26"/>
  <c r="Y30" i="2"/>
  <c r="G12" i="9"/>
  <c r="G15" i="9" s="1"/>
  <c r="X44" i="26"/>
  <c r="Y43" i="2"/>
  <c r="H23" i="19"/>
  <c r="Y15" i="2"/>
  <c r="Y18" i="2" s="1"/>
  <c r="V26" i="21"/>
  <c r="W26" i="21" s="1"/>
  <c r="Y10" i="2" l="1"/>
  <c r="Y9" i="2"/>
  <c r="X11" i="26"/>
  <c r="X10" i="26"/>
  <c r="D32" i="22"/>
  <c r="S23" i="21"/>
  <c r="S14" i="21"/>
  <c r="H62" i="19"/>
  <c r="H13" i="19" s="1"/>
  <c r="K21" i="21"/>
  <c r="Y39" i="2"/>
  <c r="AA20" i="22"/>
  <c r="E20" i="22" s="1"/>
  <c r="AA32" i="22"/>
  <c r="E32" i="22" s="1"/>
  <c r="AA44" i="22"/>
  <c r="E44" i="22" s="1"/>
  <c r="D47" i="22"/>
  <c r="C11" i="26"/>
  <c r="K11" i="26"/>
  <c r="AA29" i="21"/>
  <c r="AA30" i="21" s="1"/>
  <c r="E19" i="21"/>
  <c r="E29" i="21" s="1"/>
  <c r="AA22" i="21"/>
  <c r="BC29" i="21"/>
  <c r="F19" i="21"/>
  <c r="F29" i="21" s="1"/>
  <c r="N30" i="21"/>
  <c r="Y30" i="21"/>
  <c r="AJ30" i="21"/>
  <c r="AT30" i="21"/>
  <c r="AI48" i="22"/>
  <c r="S48" i="22"/>
  <c r="D48" i="22" s="1"/>
  <c r="O53" i="22"/>
  <c r="D53" i="22" s="1"/>
  <c r="W11" i="21"/>
  <c r="AE14" i="22"/>
  <c r="AE26" i="22"/>
  <c r="E26" i="22" s="1"/>
  <c r="AE38" i="22"/>
  <c r="E38" i="22" s="1"/>
  <c r="AL14" i="22"/>
  <c r="AL48" i="22"/>
  <c r="AL50" i="22" s="1"/>
  <c r="AM50" i="22" s="1"/>
  <c r="E53" i="22"/>
  <c r="G49" i="9"/>
  <c r="G8" i="9" s="1"/>
  <c r="E8" i="21"/>
  <c r="AM21" i="10"/>
  <c r="O8" i="22"/>
  <c r="AM41" i="22"/>
  <c r="E41" i="22" s="1"/>
  <c r="W44" i="22"/>
  <c r="AI47" i="22"/>
  <c r="G44" i="9"/>
  <c r="F7" i="9"/>
  <c r="AN9" i="10"/>
  <c r="BC30" i="21"/>
  <c r="AF14" i="22"/>
  <c r="AI14" i="22" s="1"/>
  <c r="AI12" i="22"/>
  <c r="E12" i="22" s="1"/>
  <c r="S23" i="22"/>
  <c r="D23" i="22" s="1"/>
  <c r="AM26" i="22"/>
  <c r="K26" i="22"/>
  <c r="D26" i="22" s="1"/>
  <c r="W29" i="22"/>
  <c r="K44" i="22"/>
  <c r="D44" i="22" s="1"/>
  <c r="AA14" i="22"/>
  <c r="D22" i="21"/>
  <c r="G30" i="9"/>
  <c r="G32" i="9" s="1"/>
  <c r="G7" i="9" s="1"/>
  <c r="E32" i="9"/>
  <c r="E7" i="9" s="1"/>
  <c r="AA49" i="22"/>
  <c r="E49" i="22" s="1"/>
  <c r="E25" i="22"/>
  <c r="E13" i="22"/>
  <c r="N9" i="2"/>
  <c r="V9" i="2"/>
  <c r="H9" i="2"/>
  <c r="P9" i="2"/>
  <c r="R9" i="2"/>
  <c r="D11" i="2"/>
  <c r="L11" i="2"/>
  <c r="T11" i="2"/>
  <c r="J12" i="26"/>
  <c r="G20" i="9"/>
  <c r="G23" i="9" s="1"/>
  <c r="G6" i="9" s="1"/>
  <c r="AM14" i="22"/>
  <c r="D8" i="22"/>
  <c r="K29" i="22"/>
  <c r="D29" i="22" s="1"/>
  <c r="O35" i="22"/>
  <c r="D35" i="22" s="1"/>
  <c r="D15" i="10"/>
  <c r="F35" i="22"/>
  <c r="L50" i="22"/>
  <c r="O50" i="22" s="1"/>
  <c r="D50" i="22" s="1"/>
  <c r="AH14" i="22"/>
  <c r="E47" i="22"/>
  <c r="E21" i="21"/>
  <c r="AA23" i="21"/>
  <c r="E16" i="21"/>
  <c r="E17" i="21" s="1"/>
  <c r="AE22" i="21"/>
  <c r="AE23" i="21" s="1"/>
  <c r="AI22" i="21"/>
  <c r="AI23" i="21" s="1"/>
  <c r="S21" i="21"/>
  <c r="G38" i="9"/>
  <c r="G40" i="9" s="1"/>
  <c r="E18" i="21"/>
  <c r="K28" i="21"/>
  <c r="K30" i="21" s="1"/>
  <c r="D6" i="22"/>
  <c r="D7" i="22"/>
  <c r="D29" i="21" s="1"/>
  <c r="S29" i="21"/>
  <c r="AY25" i="21"/>
  <c r="F25" i="21" s="1"/>
  <c r="F26" i="21" s="1"/>
  <c r="AV26" i="21"/>
  <c r="AY26" i="21" s="1"/>
  <c r="F14" i="21"/>
  <c r="G78" i="9"/>
  <c r="G32" i="22"/>
  <c r="F31" i="22"/>
  <c r="E11" i="21"/>
  <c r="E43" i="24"/>
  <c r="E13" i="19"/>
  <c r="O28" i="21"/>
  <c r="O30" i="21" s="1"/>
  <c r="F6" i="21"/>
  <c r="F8" i="21" s="1"/>
  <c r="AQ29" i="21"/>
  <c r="AQ30" i="21" s="1"/>
  <c r="F7" i="22"/>
  <c r="G38" i="22"/>
  <c r="H44" i="19"/>
  <c r="H10" i="19" s="1"/>
  <c r="H61" i="19"/>
  <c r="H77" i="19"/>
  <c r="H85" i="19"/>
  <c r="E49" i="9"/>
  <c r="E8" i="9" s="1"/>
  <c r="D28" i="22"/>
  <c r="D16" i="22"/>
  <c r="D15" i="21"/>
  <c r="D17" i="21" s="1"/>
  <c r="F17" i="21"/>
  <c r="C12" i="2"/>
  <c r="G35" i="22"/>
  <c r="D27" i="22"/>
  <c r="AZ23" i="21"/>
  <c r="BC23" i="21" s="1"/>
  <c r="BC22" i="21"/>
  <c r="F22" i="21" s="1"/>
  <c r="F23" i="21" s="1"/>
  <c r="G64" i="9"/>
  <c r="G66" i="9" s="1"/>
  <c r="G9" i="9" s="1"/>
  <c r="E66" i="9"/>
  <c r="E9" i="9" s="1"/>
  <c r="BE26" i="21"/>
  <c r="BG26" i="21" s="1"/>
  <c r="BG25" i="21"/>
  <c r="F39" i="22"/>
  <c r="H28" i="19"/>
  <c r="H52" i="19"/>
  <c r="H69" i="19"/>
  <c r="F28" i="21"/>
  <c r="F20" i="21"/>
  <c r="G17" i="22"/>
  <c r="BG52" i="22"/>
  <c r="F15" i="22"/>
  <c r="H53" i="19"/>
  <c r="D43" i="22"/>
  <c r="AU11" i="21"/>
  <c r="N43" i="24"/>
  <c r="C43" i="24" s="1"/>
  <c r="AT43" i="24"/>
  <c r="BC35" i="22"/>
  <c r="BC41" i="22"/>
  <c r="F41" i="22" s="1"/>
  <c r="C9" i="9"/>
  <c r="G71" i="9"/>
  <c r="G74" i="9" s="1"/>
  <c r="E74" i="9"/>
  <c r="BK20" i="21"/>
  <c r="S28" i="21"/>
  <c r="S30" i="21" s="1"/>
  <c r="D18" i="21"/>
  <c r="AQ8" i="21"/>
  <c r="D23" i="24"/>
  <c r="E24" i="24"/>
  <c r="E26" i="24"/>
  <c r="C28" i="24"/>
  <c r="E28" i="24"/>
  <c r="D29" i="24"/>
  <c r="C30" i="24"/>
  <c r="E30" i="24"/>
  <c r="D31" i="24"/>
  <c r="C32" i="24"/>
  <c r="E32" i="24"/>
  <c r="E34" i="24"/>
  <c r="E36" i="24"/>
  <c r="D37" i="24"/>
  <c r="C40" i="24"/>
  <c r="E40" i="24"/>
  <c r="D41" i="24"/>
  <c r="Y77" i="2"/>
  <c r="G27" i="22"/>
  <c r="G13" i="19"/>
  <c r="F10" i="19"/>
  <c r="H119" i="19"/>
  <c r="E14" i="24"/>
  <c r="D15" i="24"/>
  <c r="AT53" i="22"/>
  <c r="AU53" i="22" s="1"/>
  <c r="F53" i="22" s="1"/>
  <c r="J12" i="2"/>
  <c r="R12" i="2"/>
  <c r="C13" i="26"/>
  <c r="K13" i="26"/>
  <c r="S13" i="26"/>
  <c r="F17" i="10"/>
  <c r="G23" i="22"/>
  <c r="G33" i="22"/>
  <c r="G41" i="22"/>
  <c r="G49" i="22"/>
  <c r="K12" i="2"/>
  <c r="S12" i="2"/>
  <c r="G15" i="21"/>
  <c r="E13" i="24"/>
  <c r="D14" i="24"/>
  <c r="C41" i="24"/>
  <c r="E42" i="24"/>
  <c r="C45" i="24"/>
  <c r="D12" i="2"/>
  <c r="L12" i="2"/>
  <c r="M13" i="26"/>
  <c r="U13" i="26"/>
  <c r="F8" i="10"/>
  <c r="F11" i="10"/>
  <c r="F13" i="10"/>
  <c r="F15" i="10"/>
  <c r="BJ45" i="24"/>
  <c r="BD53" i="22"/>
  <c r="BG53" i="22" s="1"/>
  <c r="G9" i="22"/>
  <c r="G25" i="22"/>
  <c r="G43" i="22"/>
  <c r="BS8" i="21"/>
  <c r="H118" i="19"/>
  <c r="D15" i="19"/>
  <c r="E14" i="19"/>
  <c r="F15" i="19"/>
  <c r="AH43" i="24"/>
  <c r="D8" i="24"/>
  <c r="D10" i="24"/>
  <c r="E11" i="24"/>
  <c r="D12" i="24"/>
  <c r="C13" i="24"/>
  <c r="C39" i="24"/>
  <c r="E39" i="24"/>
  <c r="BJ26" i="21"/>
  <c r="BK26" i="21" s="1"/>
  <c r="M12" i="2"/>
  <c r="F13" i="26"/>
  <c r="BH53" i="22"/>
  <c r="BK53" i="22" s="1"/>
  <c r="G18" i="22"/>
  <c r="G26" i="22"/>
  <c r="G44" i="22"/>
  <c r="G52" i="22"/>
  <c r="H111" i="19"/>
  <c r="F12" i="2"/>
  <c r="N12" i="2"/>
  <c r="V12" i="2"/>
  <c r="G11" i="22"/>
  <c r="G19" i="22"/>
  <c r="G29" i="22"/>
  <c r="G37" i="22"/>
  <c r="G45" i="22"/>
  <c r="H135" i="19"/>
  <c r="H151" i="19"/>
  <c r="H15" i="19"/>
  <c r="F12" i="19"/>
  <c r="C13" i="19"/>
  <c r="D12" i="19"/>
  <c r="F11" i="19"/>
  <c r="D11" i="19"/>
  <c r="H94" i="19"/>
  <c r="H102" i="19"/>
  <c r="H110" i="19"/>
  <c r="C14" i="19"/>
  <c r="E6" i="24"/>
  <c r="C8" i="24"/>
  <c r="E12" i="24"/>
  <c r="D13" i="24"/>
  <c r="C16" i="24"/>
  <c r="E16" i="24"/>
  <c r="D17" i="24"/>
  <c r="E20" i="24"/>
  <c r="C29" i="24"/>
  <c r="C31" i="24"/>
  <c r="BB43" i="24"/>
  <c r="H13" i="26"/>
  <c r="P13" i="26"/>
  <c r="G12" i="22"/>
  <c r="G20" i="22"/>
  <c r="G28" i="22"/>
  <c r="H128" i="19"/>
  <c r="H136" i="19"/>
  <c r="H144" i="19"/>
  <c r="G12" i="19"/>
  <c r="C10" i="19"/>
  <c r="C11" i="19"/>
  <c r="G15" i="19"/>
  <c r="E15" i="19"/>
  <c r="AD43" i="24"/>
  <c r="D43" i="24" s="1"/>
  <c r="C14" i="24"/>
  <c r="D25" i="24"/>
  <c r="D27" i="24"/>
  <c r="D33" i="24"/>
  <c r="C36" i="24"/>
  <c r="C38" i="24"/>
  <c r="E38" i="24"/>
  <c r="H12" i="2"/>
  <c r="P12" i="2"/>
  <c r="X12" i="2"/>
  <c r="I13" i="26"/>
  <c r="Q13" i="26"/>
  <c r="G13" i="22"/>
  <c r="G21" i="22"/>
  <c r="G31" i="22"/>
  <c r="G47" i="22"/>
  <c r="G9" i="21"/>
  <c r="G11" i="21" s="1"/>
  <c r="H11" i="19"/>
  <c r="H16" i="19"/>
  <c r="C16" i="19"/>
  <c r="F17" i="19"/>
  <c r="D17" i="19"/>
  <c r="F16" i="19"/>
  <c r="C17" i="19"/>
  <c r="H152" i="19"/>
  <c r="G20" i="21"/>
  <c r="G8" i="21"/>
  <c r="BR26" i="21"/>
  <c r="BS25" i="21"/>
  <c r="G25" i="21" s="1"/>
  <c r="BS53" i="22"/>
  <c r="BS29" i="21"/>
  <c r="BR30" i="21"/>
  <c r="D6" i="24"/>
  <c r="F9" i="24"/>
  <c r="F11" i="24"/>
  <c r="F13" i="24"/>
  <c r="F15" i="24"/>
  <c r="F17" i="24"/>
  <c r="F19" i="24"/>
  <c r="F21" i="24"/>
  <c r="F23" i="24"/>
  <c r="F25" i="24"/>
  <c r="F27" i="24"/>
  <c r="F29" i="24"/>
  <c r="F31" i="24"/>
  <c r="F33" i="24"/>
  <c r="F35" i="24"/>
  <c r="F37" i="24"/>
  <c r="F39" i="24"/>
  <c r="F41" i="24"/>
  <c r="F43" i="24"/>
  <c r="F45" i="24"/>
  <c r="F8" i="24"/>
  <c r="F10" i="24"/>
  <c r="F12" i="24"/>
  <c r="F14" i="24"/>
  <c r="F16" i="24"/>
  <c r="F18" i="24"/>
  <c r="F20" i="24"/>
  <c r="F22" i="24"/>
  <c r="F24" i="24"/>
  <c r="F26" i="24"/>
  <c r="F28" i="24"/>
  <c r="F30" i="24"/>
  <c r="F32" i="24"/>
  <c r="F34" i="24"/>
  <c r="F36" i="24"/>
  <c r="F38" i="24"/>
  <c r="F40" i="24"/>
  <c r="F42" i="24"/>
  <c r="Y81" i="2"/>
  <c r="Y12" i="2" s="1"/>
  <c r="BS17" i="21"/>
  <c r="BS20" i="21"/>
  <c r="BS24" i="21"/>
  <c r="G24" i="21" s="1"/>
  <c r="BS28" i="21"/>
  <c r="G6" i="22"/>
  <c r="G28" i="21"/>
  <c r="BR21" i="10"/>
  <c r="F21" i="10" s="1"/>
  <c r="G17" i="21"/>
  <c r="BQ30" i="21"/>
  <c r="BQ22" i="21"/>
  <c r="BQ26" i="21"/>
  <c r="G29" i="21"/>
  <c r="H17" i="19" l="1"/>
  <c r="D28" i="21"/>
  <c r="D30" i="21" s="1"/>
  <c r="D20" i="21"/>
  <c r="H12" i="19"/>
  <c r="F30" i="21"/>
  <c r="E14" i="22"/>
  <c r="AN21" i="10"/>
  <c r="AO9" i="10"/>
  <c r="E22" i="21"/>
  <c r="G53" i="22"/>
  <c r="AA50" i="22"/>
  <c r="E50" i="22" s="1"/>
  <c r="AM48" i="22"/>
  <c r="E48" i="22" s="1"/>
  <c r="E23" i="21"/>
  <c r="D21" i="21"/>
  <c r="D23" i="21" s="1"/>
  <c r="H14" i="19"/>
  <c r="E28" i="21"/>
  <c r="E30" i="21" s="1"/>
  <c r="E20" i="21"/>
  <c r="BS26" i="21"/>
  <c r="G26" i="21"/>
  <c r="BS30" i="21"/>
  <c r="G30" i="21"/>
  <c r="BS22" i="21"/>
  <c r="G22" i="21" s="1"/>
  <c r="G23" i="21" s="1"/>
  <c r="BQ23" i="21"/>
  <c r="BS23" i="21" s="1"/>
  <c r="AP21" i="10" l="1"/>
  <c r="AO21" i="10"/>
  <c r="AP9" i="10"/>
  <c r="AQ9" i="10" s="1"/>
  <c r="AQ21" i="10" l="1"/>
  <c r="AR9" i="10"/>
  <c r="AU9" i="10" l="1"/>
  <c r="AR21" i="10"/>
  <c r="AS9" i="10"/>
  <c r="AT9" i="10"/>
  <c r="AW9" i="10" l="1"/>
  <c r="AV9" i="10"/>
  <c r="AS21" i="10"/>
  <c r="AT21" i="10" s="1"/>
  <c r="AU21" i="10"/>
  <c r="AX21" i="10" l="1"/>
  <c r="AW21" i="10"/>
  <c r="AX9" i="10"/>
  <c r="AV21" i="10"/>
  <c r="AY9" i="10" l="1"/>
  <c r="AZ9" i="10"/>
  <c r="AZ21" i="10" s="1"/>
  <c r="AY21" i="10" l="1"/>
  <c r="BA9" i="10"/>
  <c r="BA21" i="10" s="1"/>
  <c r="BB21" i="10" l="1"/>
  <c r="E21" i="10" s="1"/>
  <c r="BB9" i="10"/>
  <c r="E9"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Nilima Lal</author>
  </authors>
  <commentList>
    <comment ref="W5" authorId="0" shapeId="0" xr:uid="{00000000-0006-0000-0100-000001000000}">
      <text>
        <r>
          <rPr>
            <b/>
            <sz val="9"/>
            <color indexed="81"/>
            <rFont val="Tahoma"/>
            <family val="2"/>
          </rPr>
          <t>Nilima Lal:</t>
        </r>
        <r>
          <rPr>
            <sz val="9"/>
            <color indexed="81"/>
            <rFont val="Tahoma"/>
            <family val="2"/>
          </rPr>
          <t xml:space="preserve">
Contains data for Sections 93 and 99</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Nilima Lal</author>
  </authors>
  <commentList>
    <comment ref="T32" authorId="0" shapeId="0" xr:uid="{00000000-0006-0000-0200-000001000000}">
      <text>
        <r>
          <rPr>
            <b/>
            <sz val="9"/>
            <color indexed="81"/>
            <rFont val="Tahoma"/>
            <family val="2"/>
          </rPr>
          <t>Nilima Lal:</t>
        </r>
        <r>
          <rPr>
            <sz val="9"/>
            <color indexed="81"/>
            <rFont val="Tahoma"/>
            <family val="2"/>
          </rPr>
          <t xml:space="preserve">
Survey, navigation and medical equipment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Nilima Lal</author>
  </authors>
  <commentList>
    <comment ref="A7" authorId="0" shapeId="0" xr:uid="{00000000-0006-0000-0300-000001000000}">
      <text>
        <r>
          <rPr>
            <b/>
            <sz val="9"/>
            <color indexed="81"/>
            <rFont val="Tahoma"/>
            <family val="2"/>
          </rPr>
          <t>Nilima Lal:</t>
        </r>
        <r>
          <rPr>
            <sz val="9"/>
            <color indexed="81"/>
            <rFont val="Tahoma"/>
            <family val="2"/>
          </rPr>
          <t xml:space="preserve">
Include 03</t>
        </r>
      </text>
    </comment>
    <comment ref="A8" authorId="0" shapeId="0" xr:uid="{00000000-0006-0000-0300-000002000000}">
      <text>
        <r>
          <rPr>
            <b/>
            <sz val="9"/>
            <color indexed="81"/>
            <rFont val="Tahoma"/>
            <family val="2"/>
          </rPr>
          <t>Nilima Lal:</t>
        </r>
        <r>
          <rPr>
            <sz val="9"/>
            <color indexed="81"/>
            <rFont val="Tahoma"/>
            <family val="2"/>
          </rPr>
          <t xml:space="preserve">
1905</t>
        </r>
      </text>
    </comment>
    <comment ref="A9" authorId="0" shapeId="0" xr:uid="{00000000-0006-0000-0300-000003000000}">
      <text>
        <r>
          <rPr>
            <b/>
            <sz val="9"/>
            <color indexed="81"/>
            <rFont val="Tahoma"/>
            <family val="2"/>
          </rPr>
          <t>Nilima Lal:</t>
        </r>
        <r>
          <rPr>
            <sz val="9"/>
            <color indexed="81"/>
            <rFont val="Tahoma"/>
            <family val="2"/>
          </rPr>
          <t xml:space="preserve">
32082090</t>
        </r>
      </text>
    </comment>
    <comment ref="A10" authorId="0" shapeId="0" xr:uid="{00000000-0006-0000-0300-000004000000}">
      <text>
        <r>
          <rPr>
            <b/>
            <sz val="9"/>
            <color indexed="81"/>
            <rFont val="Tahoma"/>
            <family val="2"/>
          </rPr>
          <t>Nilima Lal:</t>
        </r>
        <r>
          <rPr>
            <sz val="9"/>
            <color indexed="81"/>
            <rFont val="Tahoma"/>
            <family val="2"/>
          </rPr>
          <t xml:space="preserve">
Include 7204</t>
        </r>
      </text>
    </comment>
    <comment ref="A11" authorId="0" shapeId="0" xr:uid="{00000000-0006-0000-0300-000005000000}">
      <text>
        <r>
          <rPr>
            <b/>
            <sz val="9"/>
            <color indexed="81"/>
            <rFont val="Tahoma"/>
            <family val="2"/>
          </rPr>
          <t>Nilima Lal:</t>
        </r>
        <r>
          <rPr>
            <sz val="9"/>
            <color indexed="81"/>
            <rFont val="Tahoma"/>
            <family val="2"/>
          </rPr>
          <t xml:space="preserve">
73</t>
        </r>
      </text>
    </comment>
    <comment ref="A12" authorId="0" shapeId="0" xr:uid="{00000000-0006-0000-0300-000006000000}">
      <text>
        <r>
          <rPr>
            <b/>
            <sz val="9"/>
            <color indexed="81"/>
            <rFont val="Tahoma"/>
            <family val="2"/>
          </rPr>
          <t>Nilima Lal:</t>
        </r>
        <r>
          <rPr>
            <sz val="9"/>
            <color indexed="81"/>
            <rFont val="Tahoma"/>
            <family val="2"/>
          </rPr>
          <t xml:space="preserve">
7602</t>
        </r>
      </text>
    </comment>
    <comment ref="A13" authorId="0" shapeId="0" xr:uid="{00000000-0006-0000-0300-000007000000}">
      <text>
        <r>
          <rPr>
            <b/>
            <sz val="9"/>
            <color indexed="81"/>
            <rFont val="Tahoma"/>
            <family val="2"/>
          </rPr>
          <t>Nilima Lal:</t>
        </r>
        <r>
          <rPr>
            <sz val="9"/>
            <color indexed="81"/>
            <rFont val="Tahoma"/>
            <family val="2"/>
          </rPr>
          <t xml:space="preserve">
84</t>
        </r>
      </text>
    </comment>
    <comment ref="A14" authorId="0" shapeId="0" xr:uid="{00000000-0006-0000-0300-000008000000}">
      <text>
        <r>
          <rPr>
            <b/>
            <sz val="9"/>
            <color indexed="81"/>
            <rFont val="Tahoma"/>
            <family val="2"/>
          </rPr>
          <t>Nilima Lal:</t>
        </r>
        <r>
          <rPr>
            <sz val="9"/>
            <color indexed="81"/>
            <rFont val="Tahoma"/>
            <family val="2"/>
          </rPr>
          <t xml:space="preserve">
87</t>
        </r>
      </text>
    </comment>
    <comment ref="A15" authorId="0" shapeId="0" xr:uid="{00000000-0006-0000-0300-000009000000}">
      <text>
        <r>
          <rPr>
            <b/>
            <sz val="9"/>
            <color indexed="81"/>
            <rFont val="Tahoma"/>
            <family val="2"/>
          </rPr>
          <t>Nilima Lal:</t>
        </r>
        <r>
          <rPr>
            <sz val="9"/>
            <color indexed="81"/>
            <rFont val="Tahoma"/>
            <family val="2"/>
          </rPr>
          <t xml:space="preserve">
8903 </t>
        </r>
      </text>
    </comment>
    <comment ref="A16" authorId="0" shapeId="0" xr:uid="{00000000-0006-0000-0300-00000A000000}">
      <text>
        <r>
          <rPr>
            <b/>
            <sz val="9"/>
            <color indexed="81"/>
            <rFont val="Tahoma"/>
            <family val="2"/>
          </rPr>
          <t>Nilima Lal:</t>
        </r>
        <r>
          <rPr>
            <sz val="9"/>
            <color indexed="81"/>
            <rFont val="Tahoma"/>
            <family val="2"/>
          </rPr>
          <t xml:space="preserve">
90
</t>
        </r>
      </text>
    </comment>
    <comment ref="H17" authorId="0" shapeId="0" xr:uid="{00000000-0006-0000-0300-00000B000000}">
      <text>
        <r>
          <rPr>
            <b/>
            <sz val="9"/>
            <color indexed="81"/>
            <rFont val="Tahoma"/>
            <family val="2"/>
          </rPr>
          <t>Nilima Lal:</t>
        </r>
        <r>
          <rPr>
            <sz val="9"/>
            <color indexed="81"/>
            <rFont val="Tahoma"/>
            <family val="2"/>
          </rPr>
          <t xml:space="preserve">
Water purifier $121785</t>
        </r>
      </text>
    </comment>
    <comment ref="AK17" authorId="0" shapeId="0" xr:uid="{00000000-0006-0000-0300-00000C000000}">
      <text>
        <r>
          <rPr>
            <b/>
            <sz val="9"/>
            <color indexed="81"/>
            <rFont val="Tahoma"/>
            <family val="2"/>
          </rPr>
          <t>Nilima Lal:</t>
        </r>
        <r>
          <rPr>
            <sz val="9"/>
            <color indexed="81"/>
            <rFont val="Tahoma"/>
            <family val="2"/>
          </rPr>
          <t xml:space="preserve">
MAS 7M30 S-band Mobile Antenna System plus Antenna System Parts $2,973,156</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Nilima Lal</author>
  </authors>
  <commentList>
    <comment ref="A6" authorId="0" shapeId="0" xr:uid="{00000000-0006-0000-0400-000001000000}">
      <text>
        <r>
          <rPr>
            <b/>
            <sz val="9"/>
            <color indexed="81"/>
            <rFont val="Tahoma"/>
            <family val="2"/>
          </rPr>
          <t>Nilima Lal:</t>
        </r>
        <r>
          <rPr>
            <sz val="9"/>
            <color indexed="81"/>
            <rFont val="Tahoma"/>
            <family val="2"/>
          </rPr>
          <t xml:space="preserve">
Include 02</t>
        </r>
      </text>
    </comment>
    <comment ref="A7" authorId="0" shapeId="0" xr:uid="{00000000-0006-0000-0400-000002000000}">
      <text>
        <r>
          <rPr>
            <b/>
            <sz val="9"/>
            <color indexed="81"/>
            <rFont val="Tahoma"/>
            <family val="2"/>
          </rPr>
          <t>Nilima Lal:</t>
        </r>
        <r>
          <rPr>
            <sz val="9"/>
            <color indexed="81"/>
            <rFont val="Tahoma"/>
            <family val="2"/>
          </rPr>
          <t xml:space="preserve">
Include 03</t>
        </r>
      </text>
    </comment>
    <comment ref="A8" authorId="0" shapeId="0" xr:uid="{00000000-0006-0000-0400-000003000000}">
      <text>
        <r>
          <rPr>
            <b/>
            <sz val="9"/>
            <color indexed="81"/>
            <rFont val="Tahoma"/>
            <family val="2"/>
          </rPr>
          <t>Nilima Lal:</t>
        </r>
        <r>
          <rPr>
            <sz val="9"/>
            <color indexed="81"/>
            <rFont val="Tahoma"/>
            <family val="2"/>
          </rPr>
          <t xml:space="preserve">
Include 04</t>
        </r>
      </text>
    </comment>
    <comment ref="A9" authorId="0" shapeId="0" xr:uid="{00000000-0006-0000-0400-000004000000}">
      <text>
        <r>
          <rPr>
            <b/>
            <sz val="9"/>
            <color indexed="81"/>
            <rFont val="Tahoma"/>
            <family val="2"/>
          </rPr>
          <t>Nilima Lal:</t>
        </r>
        <r>
          <rPr>
            <sz val="9"/>
            <color indexed="81"/>
            <rFont val="Tahoma"/>
            <family val="2"/>
          </rPr>
          <t xml:space="preserve">
Include 07</t>
        </r>
      </text>
    </comment>
    <comment ref="A10" authorId="0" shapeId="0" xr:uid="{00000000-0006-0000-0400-000005000000}">
      <text>
        <r>
          <rPr>
            <b/>
            <sz val="9"/>
            <color indexed="81"/>
            <rFont val="Tahoma"/>
            <family val="2"/>
          </rPr>
          <t>Nilima Lal:</t>
        </r>
        <r>
          <rPr>
            <sz val="9"/>
            <color indexed="81"/>
            <rFont val="Tahoma"/>
            <family val="2"/>
          </rPr>
          <t xml:space="preserve">
Include 08</t>
        </r>
      </text>
    </comment>
    <comment ref="A11" authorId="0" shapeId="0" xr:uid="{00000000-0006-0000-0400-000006000000}">
      <text>
        <r>
          <rPr>
            <b/>
            <sz val="9"/>
            <color indexed="81"/>
            <rFont val="Tahoma"/>
            <family val="2"/>
          </rPr>
          <t>Nilima Lal:</t>
        </r>
        <r>
          <rPr>
            <sz val="9"/>
            <color indexed="81"/>
            <rFont val="Tahoma"/>
            <family val="2"/>
          </rPr>
          <t xml:space="preserve">
Include 09</t>
        </r>
      </text>
    </comment>
    <comment ref="A12" authorId="0" shapeId="0" xr:uid="{00000000-0006-0000-0400-000007000000}">
      <text>
        <r>
          <rPr>
            <b/>
            <sz val="9"/>
            <color indexed="81"/>
            <rFont val="Tahoma"/>
            <family val="2"/>
          </rPr>
          <t>Nilima Lal:</t>
        </r>
        <r>
          <rPr>
            <sz val="9"/>
            <color indexed="81"/>
            <rFont val="Tahoma"/>
            <family val="2"/>
          </rPr>
          <t xml:space="preserve">
Include 10</t>
        </r>
      </text>
    </comment>
    <comment ref="A13" authorId="0" shapeId="0" xr:uid="{00000000-0006-0000-0400-000008000000}">
      <text>
        <r>
          <rPr>
            <b/>
            <sz val="9"/>
            <color indexed="81"/>
            <rFont val="Tahoma"/>
            <family val="2"/>
          </rPr>
          <t>Nilima Lal:</t>
        </r>
        <r>
          <rPr>
            <sz val="9"/>
            <color indexed="81"/>
            <rFont val="Tahoma"/>
            <family val="2"/>
          </rPr>
          <t xml:space="preserve">
Include 11</t>
        </r>
      </text>
    </comment>
    <comment ref="A14" authorId="0" shapeId="0" xr:uid="{00000000-0006-0000-0400-000009000000}">
      <text>
        <r>
          <rPr>
            <b/>
            <sz val="9"/>
            <color indexed="81"/>
            <rFont val="Tahoma"/>
            <family val="2"/>
          </rPr>
          <t>Nilima Lal:</t>
        </r>
        <r>
          <rPr>
            <sz val="9"/>
            <color indexed="81"/>
            <rFont val="Tahoma"/>
            <family val="2"/>
          </rPr>
          <t xml:space="preserve">
Include 15</t>
        </r>
      </text>
    </comment>
    <comment ref="A15" authorId="0" shapeId="0" xr:uid="{00000000-0006-0000-0400-00000A000000}">
      <text>
        <r>
          <rPr>
            <b/>
            <sz val="9"/>
            <color indexed="81"/>
            <rFont val="Tahoma"/>
            <family val="2"/>
          </rPr>
          <t>Nilima Lal:</t>
        </r>
        <r>
          <rPr>
            <sz val="9"/>
            <color indexed="81"/>
            <rFont val="Tahoma"/>
            <family val="2"/>
          </rPr>
          <t xml:space="preserve">
Include 16</t>
        </r>
      </text>
    </comment>
    <comment ref="A16" authorId="0" shapeId="0" xr:uid="{00000000-0006-0000-0400-00000B000000}">
      <text>
        <r>
          <rPr>
            <b/>
            <sz val="9"/>
            <color indexed="81"/>
            <rFont val="Tahoma"/>
            <family val="2"/>
          </rPr>
          <t>Nilima Lal:</t>
        </r>
        <r>
          <rPr>
            <sz val="9"/>
            <color indexed="81"/>
            <rFont val="Tahoma"/>
            <family val="2"/>
          </rPr>
          <t xml:space="preserve">
Include 17</t>
        </r>
      </text>
    </comment>
    <comment ref="A17" authorId="0" shapeId="0" xr:uid="{00000000-0006-0000-0400-00000C000000}">
      <text>
        <r>
          <rPr>
            <b/>
            <sz val="9"/>
            <color indexed="81"/>
            <rFont val="Tahoma"/>
            <family val="2"/>
          </rPr>
          <t>Nilima Lal:</t>
        </r>
        <r>
          <rPr>
            <sz val="9"/>
            <color indexed="81"/>
            <rFont val="Tahoma"/>
            <family val="2"/>
          </rPr>
          <t xml:space="preserve">
Include 18</t>
        </r>
      </text>
    </comment>
    <comment ref="A18" authorId="0" shapeId="0" xr:uid="{00000000-0006-0000-0400-00000D000000}">
      <text>
        <r>
          <rPr>
            <b/>
            <sz val="9"/>
            <color indexed="81"/>
            <rFont val="Tahoma"/>
            <family val="2"/>
          </rPr>
          <t>Nilima Lal:</t>
        </r>
        <r>
          <rPr>
            <sz val="9"/>
            <color indexed="81"/>
            <rFont val="Tahoma"/>
            <family val="2"/>
          </rPr>
          <t xml:space="preserve">
Include 19</t>
        </r>
      </text>
    </comment>
    <comment ref="A19" authorId="0" shapeId="0" xr:uid="{00000000-0006-0000-0400-00000E000000}">
      <text>
        <r>
          <rPr>
            <b/>
            <sz val="9"/>
            <color indexed="81"/>
            <rFont val="Tahoma"/>
            <family val="2"/>
          </rPr>
          <t>Nilima Lal:</t>
        </r>
        <r>
          <rPr>
            <sz val="9"/>
            <color indexed="81"/>
            <rFont val="Tahoma"/>
            <family val="2"/>
          </rPr>
          <t xml:space="preserve">
Include 20</t>
        </r>
      </text>
    </comment>
    <comment ref="A20" authorId="0" shapeId="0" xr:uid="{00000000-0006-0000-0400-00000F000000}">
      <text>
        <r>
          <rPr>
            <b/>
            <sz val="9"/>
            <color indexed="81"/>
            <rFont val="Tahoma"/>
            <family val="2"/>
          </rPr>
          <t>Nilima Lal:</t>
        </r>
        <r>
          <rPr>
            <sz val="9"/>
            <color indexed="81"/>
            <rFont val="Tahoma"/>
            <family val="2"/>
          </rPr>
          <t xml:space="preserve">
Iclude 21</t>
        </r>
      </text>
    </comment>
    <comment ref="A21" authorId="0" shapeId="0" xr:uid="{00000000-0006-0000-0400-000010000000}">
      <text>
        <r>
          <rPr>
            <b/>
            <sz val="9"/>
            <color indexed="81"/>
            <rFont val="Tahoma"/>
            <family val="2"/>
          </rPr>
          <t>Nilima Lal:</t>
        </r>
        <r>
          <rPr>
            <sz val="9"/>
            <color indexed="81"/>
            <rFont val="Tahoma"/>
            <family val="2"/>
          </rPr>
          <t xml:space="preserve">
Include 2201 and 2202
</t>
        </r>
      </text>
    </comment>
    <comment ref="A22" authorId="0" shapeId="0" xr:uid="{00000000-0006-0000-0400-000011000000}">
      <text>
        <r>
          <rPr>
            <b/>
            <sz val="9"/>
            <color indexed="81"/>
            <rFont val="Tahoma"/>
            <family val="2"/>
          </rPr>
          <t>Nilima Lal:</t>
        </r>
        <r>
          <rPr>
            <sz val="9"/>
            <color indexed="81"/>
            <rFont val="Tahoma"/>
            <family val="2"/>
          </rPr>
          <t xml:space="preserve">
Include 2203</t>
        </r>
      </text>
    </comment>
    <comment ref="A23" authorId="0" shapeId="0" xr:uid="{00000000-0006-0000-0400-000012000000}">
      <text>
        <r>
          <rPr>
            <b/>
            <sz val="9"/>
            <color indexed="81"/>
            <rFont val="Tahoma"/>
            <family val="2"/>
          </rPr>
          <t>Nilima Lal: Include 2204 and 2205</t>
        </r>
      </text>
    </comment>
    <comment ref="A24" authorId="0" shapeId="0" xr:uid="{00000000-0006-0000-0400-000013000000}">
      <text>
        <r>
          <rPr>
            <b/>
            <sz val="9"/>
            <color indexed="81"/>
            <rFont val="Tahoma"/>
            <family val="2"/>
          </rPr>
          <t>Nilima Lal:</t>
        </r>
        <r>
          <rPr>
            <sz val="9"/>
            <color indexed="81"/>
            <rFont val="Tahoma"/>
            <family val="2"/>
          </rPr>
          <t xml:space="preserve">
Include 2207 and 2208</t>
        </r>
      </text>
    </comment>
    <comment ref="A25" authorId="0" shapeId="0" xr:uid="{00000000-0006-0000-0400-000014000000}">
      <text>
        <r>
          <rPr>
            <b/>
            <sz val="9"/>
            <color indexed="81"/>
            <rFont val="Tahoma"/>
            <family val="2"/>
          </rPr>
          <t>Nilima Lal:</t>
        </r>
        <r>
          <rPr>
            <sz val="9"/>
            <color indexed="81"/>
            <rFont val="Tahoma"/>
            <family val="2"/>
          </rPr>
          <t xml:space="preserve">
Include 2402</t>
        </r>
      </text>
    </comment>
    <comment ref="A26" authorId="0" shapeId="0" xr:uid="{00000000-0006-0000-0400-000015000000}">
      <text>
        <r>
          <rPr>
            <b/>
            <sz val="9"/>
            <color indexed="81"/>
            <rFont val="Tahoma"/>
            <family val="2"/>
          </rPr>
          <t>Nilima Lal:</t>
        </r>
        <r>
          <rPr>
            <sz val="9"/>
            <color indexed="81"/>
            <rFont val="Tahoma"/>
            <family val="2"/>
          </rPr>
          <t xml:space="preserve">
Include 2709 and 2710</t>
        </r>
      </text>
    </comment>
    <comment ref="A27" authorId="0" shapeId="0" xr:uid="{00000000-0006-0000-0400-000016000000}">
      <text>
        <r>
          <rPr>
            <b/>
            <sz val="9"/>
            <color indexed="81"/>
            <rFont val="Tahoma"/>
            <family val="2"/>
          </rPr>
          <t>Nilima Lal:</t>
        </r>
        <r>
          <rPr>
            <sz val="9"/>
            <color indexed="81"/>
            <rFont val="Tahoma"/>
            <family val="2"/>
          </rPr>
          <t xml:space="preserve">
Include 2711</t>
        </r>
      </text>
    </comment>
    <comment ref="A28" authorId="0" shapeId="0" xr:uid="{00000000-0006-0000-0400-000017000000}">
      <text>
        <r>
          <rPr>
            <b/>
            <sz val="9"/>
            <color indexed="81"/>
            <rFont val="Tahoma"/>
            <family val="2"/>
          </rPr>
          <t>Nilima Lal:</t>
        </r>
        <r>
          <rPr>
            <sz val="9"/>
            <color indexed="81"/>
            <rFont val="Tahoma"/>
            <family val="2"/>
          </rPr>
          <t xml:space="preserve">
Include 30
</t>
        </r>
      </text>
    </comment>
    <comment ref="A29" authorId="0" shapeId="0" xr:uid="{00000000-0006-0000-0400-000018000000}">
      <text>
        <r>
          <rPr>
            <b/>
            <sz val="9"/>
            <color indexed="81"/>
            <rFont val="Tahoma"/>
            <family val="2"/>
          </rPr>
          <t>Nilima Lal:</t>
        </r>
        <r>
          <rPr>
            <sz val="9"/>
            <color indexed="81"/>
            <rFont val="Tahoma"/>
            <family val="2"/>
          </rPr>
          <t xml:space="preserve">
Include 32</t>
        </r>
      </text>
    </comment>
    <comment ref="A30" authorId="0" shapeId="0" xr:uid="{00000000-0006-0000-0400-000019000000}">
      <text>
        <r>
          <rPr>
            <b/>
            <sz val="9"/>
            <color indexed="81"/>
            <rFont val="Tahoma"/>
            <family val="2"/>
          </rPr>
          <t>Nilima Lal:</t>
        </r>
        <r>
          <rPr>
            <sz val="9"/>
            <color indexed="81"/>
            <rFont val="Tahoma"/>
            <family val="2"/>
          </rPr>
          <t xml:space="preserve">
Include 33</t>
        </r>
      </text>
    </comment>
    <comment ref="A31" authorId="0" shapeId="0" xr:uid="{00000000-0006-0000-0400-00001A000000}">
      <text>
        <r>
          <rPr>
            <b/>
            <sz val="9"/>
            <color indexed="81"/>
            <rFont val="Tahoma"/>
            <family val="2"/>
          </rPr>
          <t>Nilima Lal:</t>
        </r>
        <r>
          <rPr>
            <sz val="9"/>
            <color indexed="81"/>
            <rFont val="Tahoma"/>
            <family val="2"/>
          </rPr>
          <t xml:space="preserve">
Include 39</t>
        </r>
      </text>
    </comment>
    <comment ref="A32" authorId="0" shapeId="0" xr:uid="{00000000-0006-0000-0400-00001B000000}">
      <text>
        <r>
          <rPr>
            <b/>
            <sz val="9"/>
            <color indexed="81"/>
            <rFont val="Tahoma"/>
            <family val="2"/>
          </rPr>
          <t>Nilima Lal:</t>
        </r>
        <r>
          <rPr>
            <sz val="9"/>
            <color indexed="81"/>
            <rFont val="Tahoma"/>
            <family val="2"/>
          </rPr>
          <t xml:space="preserve">
Include 48</t>
        </r>
      </text>
    </comment>
    <comment ref="A33" authorId="0" shapeId="0" xr:uid="{00000000-0006-0000-0400-00001C000000}">
      <text>
        <r>
          <rPr>
            <b/>
            <sz val="9"/>
            <color indexed="81"/>
            <rFont val="Tahoma"/>
            <family val="2"/>
          </rPr>
          <t>Nilima Lal:</t>
        </r>
        <r>
          <rPr>
            <sz val="9"/>
            <color indexed="81"/>
            <rFont val="Tahoma"/>
            <family val="2"/>
          </rPr>
          <t xml:space="preserve">
Include 61</t>
        </r>
      </text>
    </comment>
    <comment ref="A34" authorId="0" shapeId="0" xr:uid="{00000000-0006-0000-0400-00001D000000}">
      <text>
        <r>
          <rPr>
            <b/>
            <sz val="9"/>
            <color indexed="81"/>
            <rFont val="Tahoma"/>
            <family val="2"/>
          </rPr>
          <t>Nilima Lal:</t>
        </r>
        <r>
          <rPr>
            <sz val="9"/>
            <color indexed="81"/>
            <rFont val="Tahoma"/>
            <family val="2"/>
          </rPr>
          <t xml:space="preserve">
Include 64</t>
        </r>
      </text>
    </comment>
    <comment ref="A35" authorId="0" shapeId="0" xr:uid="{00000000-0006-0000-0400-00001E000000}">
      <text>
        <r>
          <rPr>
            <b/>
            <sz val="9"/>
            <color indexed="81"/>
            <rFont val="Tahoma"/>
            <family val="2"/>
          </rPr>
          <t>Nilima Lal:</t>
        </r>
        <r>
          <rPr>
            <sz val="9"/>
            <color indexed="81"/>
            <rFont val="Tahoma"/>
            <family val="2"/>
          </rPr>
          <t xml:space="preserve">
Include 72 and 73</t>
        </r>
      </text>
    </comment>
    <comment ref="A36" authorId="0" shapeId="0" xr:uid="{00000000-0006-0000-0400-00001F000000}">
      <text>
        <r>
          <rPr>
            <b/>
            <sz val="9"/>
            <color indexed="81"/>
            <rFont val="Tahoma"/>
            <family val="2"/>
          </rPr>
          <t>Nilima Lal:</t>
        </r>
        <r>
          <rPr>
            <sz val="9"/>
            <color indexed="81"/>
            <rFont val="Tahoma"/>
            <family val="2"/>
          </rPr>
          <t xml:space="preserve">
Include 74</t>
        </r>
      </text>
    </comment>
    <comment ref="A37" authorId="0" shapeId="0" xr:uid="{00000000-0006-0000-0400-000020000000}">
      <text>
        <r>
          <rPr>
            <b/>
            <sz val="9"/>
            <color indexed="81"/>
            <rFont val="Tahoma"/>
            <family val="2"/>
          </rPr>
          <t>Nilima Lal:</t>
        </r>
        <r>
          <rPr>
            <sz val="9"/>
            <color indexed="81"/>
            <rFont val="Tahoma"/>
            <family val="2"/>
          </rPr>
          <t xml:space="preserve">
Include 84</t>
        </r>
      </text>
    </comment>
    <comment ref="A38" authorId="0" shapeId="0" xr:uid="{00000000-0006-0000-0400-000021000000}">
      <text>
        <r>
          <rPr>
            <b/>
            <sz val="9"/>
            <color indexed="81"/>
            <rFont val="Tahoma"/>
            <family val="2"/>
          </rPr>
          <t>Nilima Lal:</t>
        </r>
        <r>
          <rPr>
            <sz val="9"/>
            <color indexed="81"/>
            <rFont val="Tahoma"/>
            <family val="2"/>
          </rPr>
          <t xml:space="preserve">
Include 85</t>
        </r>
      </text>
    </comment>
    <comment ref="A39" authorId="0" shapeId="0" xr:uid="{00000000-0006-0000-0400-000022000000}">
      <text>
        <r>
          <rPr>
            <b/>
            <sz val="9"/>
            <color indexed="81"/>
            <rFont val="Tahoma"/>
            <family val="2"/>
          </rPr>
          <t>Nilima Lal:</t>
        </r>
        <r>
          <rPr>
            <sz val="9"/>
            <color indexed="81"/>
            <rFont val="Tahoma"/>
            <family val="2"/>
          </rPr>
          <t xml:space="preserve">
Include 8703</t>
        </r>
      </text>
    </comment>
    <comment ref="A40" authorId="0" shapeId="0" xr:uid="{00000000-0006-0000-0400-000023000000}">
      <text>
        <r>
          <rPr>
            <b/>
            <sz val="9"/>
            <color indexed="81"/>
            <rFont val="Tahoma"/>
            <family val="2"/>
          </rPr>
          <t>Nilima Lal:</t>
        </r>
        <r>
          <rPr>
            <sz val="9"/>
            <color indexed="81"/>
            <rFont val="Tahoma"/>
            <family val="2"/>
          </rPr>
          <t xml:space="preserve">
Include 9015</t>
        </r>
      </text>
    </comment>
    <comment ref="A41" authorId="0" shapeId="0" xr:uid="{00000000-0006-0000-0400-000024000000}">
      <text>
        <r>
          <rPr>
            <b/>
            <sz val="9"/>
            <color indexed="81"/>
            <rFont val="Tahoma"/>
            <family val="2"/>
          </rPr>
          <t>Nilima Lal:</t>
        </r>
        <r>
          <rPr>
            <sz val="9"/>
            <color indexed="81"/>
            <rFont val="Tahoma"/>
            <family val="2"/>
          </rPr>
          <t xml:space="preserve">
Include 9401 to 9403</t>
        </r>
      </text>
    </comment>
    <comment ref="A42" authorId="0" shapeId="0" xr:uid="{00000000-0006-0000-0400-000025000000}">
      <text>
        <r>
          <rPr>
            <b/>
            <sz val="9"/>
            <color indexed="81"/>
            <rFont val="Tahoma"/>
            <family val="2"/>
          </rPr>
          <t>Nilima Lal:</t>
        </r>
        <r>
          <rPr>
            <sz val="9"/>
            <color indexed="81"/>
            <rFont val="Tahoma"/>
            <family val="2"/>
          </rPr>
          <t xml:space="preserve">
Include 9406</t>
        </r>
      </text>
    </comment>
  </commentList>
</comments>
</file>

<file path=xl/sharedStrings.xml><?xml version="1.0" encoding="utf-8"?>
<sst xmlns="http://schemas.openxmlformats.org/spreadsheetml/2006/main" count="1222" uniqueCount="256">
  <si>
    <t>Jan</t>
  </si>
  <si>
    <t>Feb</t>
  </si>
  <si>
    <t>Mar</t>
  </si>
  <si>
    <t>Apr</t>
  </si>
  <si>
    <t>May</t>
  </si>
  <si>
    <t>I</t>
  </si>
  <si>
    <t>II</t>
  </si>
  <si>
    <t>III</t>
  </si>
  <si>
    <t>IV</t>
  </si>
  <si>
    <t>V</t>
  </si>
  <si>
    <t>VI</t>
  </si>
  <si>
    <t>VII</t>
  </si>
  <si>
    <t>VIII</t>
  </si>
  <si>
    <t>IX</t>
  </si>
  <si>
    <t>X</t>
  </si>
  <si>
    <t>XI</t>
  </si>
  <si>
    <t>XII</t>
  </si>
  <si>
    <t>XIII</t>
  </si>
  <si>
    <t>XIV</t>
  </si>
  <si>
    <t>XV</t>
  </si>
  <si>
    <t>XVI</t>
  </si>
  <si>
    <t>XVII</t>
  </si>
  <si>
    <t>XVIII</t>
  </si>
  <si>
    <t>XX</t>
  </si>
  <si>
    <t>Others</t>
  </si>
  <si>
    <t>01 -05</t>
  </si>
  <si>
    <t>06 -14</t>
  </si>
  <si>
    <t>15</t>
  </si>
  <si>
    <t>16 - 24</t>
  </si>
  <si>
    <t>25 - 27</t>
  </si>
  <si>
    <t>28 - 38</t>
  </si>
  <si>
    <t>39 - 40</t>
  </si>
  <si>
    <t>41 - 43</t>
  </si>
  <si>
    <t>44 - 46</t>
  </si>
  <si>
    <t>47 - 49</t>
  </si>
  <si>
    <t>50 - 63</t>
  </si>
  <si>
    <t>64 - 67</t>
  </si>
  <si>
    <t>68 - 70</t>
  </si>
  <si>
    <t>71</t>
  </si>
  <si>
    <t>72 - 83</t>
  </si>
  <si>
    <t>84 - 85</t>
  </si>
  <si>
    <t>86 - 89</t>
  </si>
  <si>
    <t>90 - 92</t>
  </si>
  <si>
    <t>94 - 96</t>
  </si>
  <si>
    <t>Table 2</t>
  </si>
  <si>
    <t>XXI</t>
  </si>
  <si>
    <t>XXII</t>
  </si>
  <si>
    <t>Table 3</t>
  </si>
  <si>
    <t>Table 8</t>
  </si>
  <si>
    <t>97</t>
  </si>
  <si>
    <t>Table 9</t>
  </si>
  <si>
    <t>Exports</t>
  </si>
  <si>
    <t>Imports</t>
  </si>
  <si>
    <t>BALANCE OF TRADE - ALL  ITEMS</t>
  </si>
  <si>
    <t xml:space="preserve"> </t>
  </si>
  <si>
    <t>Vegetable products</t>
  </si>
  <si>
    <t>Mineral products</t>
  </si>
  <si>
    <t>Miscellaneous manufactured articles</t>
  </si>
  <si>
    <t xml:space="preserve">TOTAL </t>
  </si>
  <si>
    <t>Balance</t>
  </si>
  <si>
    <t>Table 1</t>
  </si>
  <si>
    <t>Table 10</t>
  </si>
  <si>
    <t xml:space="preserve"> TRADE BY MODE OF TRANSPORT</t>
  </si>
  <si>
    <t xml:space="preserve">Total </t>
  </si>
  <si>
    <t>Air</t>
  </si>
  <si>
    <t>Water</t>
  </si>
  <si>
    <t>Sea</t>
  </si>
  <si>
    <t>Not elsewhere classified</t>
  </si>
  <si>
    <t>Postal consignments, mail or courier shipments</t>
  </si>
  <si>
    <t>IMPORTS BY HS</t>
  </si>
  <si>
    <t>Exports FOB</t>
  </si>
  <si>
    <t>Table 6</t>
  </si>
  <si>
    <t>BALANCE OF TRADE BY MAJOR PARTNER COUNTRIES</t>
  </si>
  <si>
    <t>MONTHLY</t>
  </si>
  <si>
    <t>Australia</t>
  </si>
  <si>
    <t>New Zealand</t>
  </si>
  <si>
    <t>TRADE BY REGION</t>
  </si>
  <si>
    <t>Africa</t>
  </si>
  <si>
    <t>The Americas</t>
  </si>
  <si>
    <t>Asia</t>
  </si>
  <si>
    <t>Europe</t>
  </si>
  <si>
    <t>Oceania</t>
  </si>
  <si>
    <t xml:space="preserve">China, Peoples Republic of </t>
  </si>
  <si>
    <t>ANNUALLY</t>
  </si>
  <si>
    <t>PRINCIPAL IMPORTS</t>
  </si>
  <si>
    <t>Land</t>
  </si>
  <si>
    <t>Road</t>
  </si>
  <si>
    <t>Jun</t>
  </si>
  <si>
    <t>Jul</t>
  </si>
  <si>
    <t>Aug</t>
  </si>
  <si>
    <t>Sep</t>
  </si>
  <si>
    <t>Oct</t>
  </si>
  <si>
    <t>Nov</t>
  </si>
  <si>
    <t>Dec</t>
  </si>
  <si>
    <t>Japan</t>
  </si>
  <si>
    <t>Korea</t>
  </si>
  <si>
    <t>of which the PICTs</t>
  </si>
  <si>
    <t>Country</t>
  </si>
  <si>
    <t>Hong Kong</t>
  </si>
  <si>
    <t>Guam</t>
  </si>
  <si>
    <t>TOTAL EXPORTS</t>
  </si>
  <si>
    <t>Table 7</t>
  </si>
  <si>
    <t xml:space="preserve">Imports CIF </t>
  </si>
  <si>
    <t>Period</t>
  </si>
  <si>
    <t>Total</t>
  </si>
  <si>
    <t>Annually</t>
  </si>
  <si>
    <t>January</t>
  </si>
  <si>
    <t>February</t>
  </si>
  <si>
    <t>March</t>
  </si>
  <si>
    <t>April</t>
  </si>
  <si>
    <t>June</t>
  </si>
  <si>
    <t>July</t>
  </si>
  <si>
    <t>August</t>
  </si>
  <si>
    <t>September</t>
  </si>
  <si>
    <t>October</t>
  </si>
  <si>
    <t>November</t>
  </si>
  <si>
    <t>December</t>
  </si>
  <si>
    <t xml:space="preserve">February </t>
  </si>
  <si>
    <t xml:space="preserve">May </t>
  </si>
  <si>
    <t xml:space="preserve">July </t>
  </si>
  <si>
    <t xml:space="preserve">August </t>
  </si>
  <si>
    <t xml:space="preserve">September </t>
  </si>
  <si>
    <t xml:space="preserve">November </t>
  </si>
  <si>
    <t xml:space="preserve">December  </t>
  </si>
  <si>
    <t>Notes:</t>
  </si>
  <si>
    <t>Classification used: HS 2017</t>
  </si>
  <si>
    <t>Data source: Customs and Enterprises</t>
  </si>
  <si>
    <t>p - provisional</t>
  </si>
  <si>
    <t>r - revised</t>
  </si>
  <si>
    <t>n/a - not available</t>
  </si>
  <si>
    <t>Live animals: animal products</t>
  </si>
  <si>
    <t>Animal or vegetable oils &amp; fats</t>
  </si>
  <si>
    <t>Prepared foodstuffs, beverages, spirits &amp; tobacco</t>
  </si>
  <si>
    <t>Chemicals and allied products</t>
  </si>
  <si>
    <t>Plastic, rubber &amp; articles thereof</t>
  </si>
  <si>
    <t>Raw hides, skins, leather articles &amp; travel goods</t>
  </si>
  <si>
    <t>Wood, cork &amp; articles thereof &amp; plaiting material</t>
  </si>
  <si>
    <t>Wood pulp, paper &amp; paperboard &amp; articles thereof</t>
  </si>
  <si>
    <t>Textiles &amp; textile articles</t>
  </si>
  <si>
    <t>Footwear, headgear, umbrellas &amp; parts thereof</t>
  </si>
  <si>
    <t>Articles of stone, plaster, cement, glass &amp; ceremic products</t>
  </si>
  <si>
    <t>Pearls, precious &amp; semi-precious stones &amp; metals</t>
  </si>
  <si>
    <t>Base metals &amp; articles thereof</t>
  </si>
  <si>
    <t>Machinery &amp; mechanical &amp; electrical appliances &amp; parts thereof</t>
  </si>
  <si>
    <t>Vehicles, aircraft &amp; associated transport equipment</t>
  </si>
  <si>
    <t>Photographic &amp; optical, medical &amp; surgical goods &amp; clocks/watches &amp; musical instruments</t>
  </si>
  <si>
    <t>Works of art, collectors pieces &amp; antiques</t>
  </si>
  <si>
    <t>93, 99</t>
  </si>
  <si>
    <t>Periods</t>
  </si>
  <si>
    <t>n/a</t>
  </si>
  <si>
    <t xml:space="preserve">March </t>
  </si>
  <si>
    <t>Annual</t>
  </si>
  <si>
    <t xml:space="preserve">Jan  </t>
  </si>
  <si>
    <t xml:space="preserve">Feb  </t>
  </si>
  <si>
    <t xml:space="preserve">Mar </t>
  </si>
  <si>
    <t xml:space="preserve">Apr  </t>
  </si>
  <si>
    <t xml:space="preserve">May  </t>
  </si>
  <si>
    <t xml:space="preserve">Jun </t>
  </si>
  <si>
    <t xml:space="preserve">Jul  </t>
  </si>
  <si>
    <t xml:space="preserve">Oct  </t>
  </si>
  <si>
    <t xml:space="preserve">Nov </t>
  </si>
  <si>
    <t>Other Domestic Exports</t>
  </si>
  <si>
    <t>Reexports</t>
  </si>
  <si>
    <t>PRINCIPAL  EXPORTS BY HS</t>
  </si>
  <si>
    <t>Other Imports</t>
  </si>
  <si>
    <t>TOTAL Imports</t>
  </si>
  <si>
    <t xml:space="preserve">Others* </t>
  </si>
  <si>
    <t>REGION</t>
  </si>
  <si>
    <t>Other*</t>
  </si>
  <si>
    <t>99</t>
  </si>
  <si>
    <t>Copper and articles thereof</t>
  </si>
  <si>
    <t>Cigars, cheroots, cigarillos and cigarettes, of tobacco or of tobacco substitutes</t>
  </si>
  <si>
    <t>Petroleum oils and oils obtained from bituminous minerals</t>
  </si>
  <si>
    <t>Petroleum gases and other gaseous hydrocarbons</t>
  </si>
  <si>
    <t>Electrical machines and apparatus</t>
  </si>
  <si>
    <t>Motor cars and other motor vehicles principally designed for the transport of persons</t>
  </si>
  <si>
    <t>Surveying instruments</t>
  </si>
  <si>
    <t>Prefabricated buildings</t>
  </si>
  <si>
    <t>Furniture</t>
  </si>
  <si>
    <t>Meat and edible meet offal</t>
  </si>
  <si>
    <t>Fish and crustaceans, molluscs and other aquatic invertebrates</t>
  </si>
  <si>
    <t>Dairy produce; birds' eggs; natural honey; edible products of animal origin</t>
  </si>
  <si>
    <t>Edible vegetables and certain roots and tubers</t>
  </si>
  <si>
    <t>Edible fruit and nuts; peel of citrus fruit or melons</t>
  </si>
  <si>
    <t>Coffee, tea, maté and spices</t>
  </si>
  <si>
    <t>Cereal</t>
  </si>
  <si>
    <t>Products of milling industry</t>
  </si>
  <si>
    <t>Animal or vegetable fats and oils</t>
  </si>
  <si>
    <t>Preparations of meat, of fish or of crustaceans, molluscs or other aquatic invertebrates</t>
  </si>
  <si>
    <t>Sugars and sugar confectionery</t>
  </si>
  <si>
    <t>Cocoa and cocoa preparations</t>
  </si>
  <si>
    <t>Preparations of cereals, flour, starch or milk; pastrycooks' products</t>
  </si>
  <si>
    <t>Preparations of vegetables, fruit, nuts or other parts of plants</t>
  </si>
  <si>
    <t>Miscellaneous edible preparations</t>
  </si>
  <si>
    <t>Beer</t>
  </si>
  <si>
    <t>Wine</t>
  </si>
  <si>
    <t xml:space="preserve">Alcoholic drinks </t>
  </si>
  <si>
    <t>Pharmaceutical products</t>
  </si>
  <si>
    <t>Tanning or dying products</t>
  </si>
  <si>
    <t>Essential oils</t>
  </si>
  <si>
    <t xml:space="preserve">2017 </t>
  </si>
  <si>
    <t>2018</t>
  </si>
  <si>
    <t>Plastics and articles thereof</t>
  </si>
  <si>
    <t>Paper and paperboard; articles of paper pulp, of paper or of paperboard</t>
  </si>
  <si>
    <t>Articles of apparel and clothing accessories, knitted or crocheted</t>
  </si>
  <si>
    <t>Footwear</t>
  </si>
  <si>
    <t>Iron and steel and articles of iron and steel</t>
  </si>
  <si>
    <t>Boilers, machinery and mechanical appliances</t>
  </si>
  <si>
    <t>XIX</t>
  </si>
  <si>
    <t>Arms and ammunition, parts &amp; accessories thereof</t>
  </si>
  <si>
    <t>93</t>
  </si>
  <si>
    <t>Philippines</t>
  </si>
  <si>
    <t>Singapore</t>
  </si>
  <si>
    <t>Taiwan</t>
  </si>
  <si>
    <t>USA</t>
  </si>
  <si>
    <t>2017</t>
  </si>
  <si>
    <t>Belgium</t>
  </si>
  <si>
    <t>Vietnam</t>
  </si>
  <si>
    <t>Thailand</t>
  </si>
  <si>
    <t>[US$]</t>
  </si>
  <si>
    <t>Bread &amp; Pastries</t>
  </si>
  <si>
    <t>Articles of iron or steel</t>
  </si>
  <si>
    <t>Aluminium waste and scrap</t>
  </si>
  <si>
    <t>Ferrous waste and scrap</t>
  </si>
  <si>
    <t>Machinery and mechanical appliances</t>
  </si>
  <si>
    <t>Vehicles and parts and accessories thereof</t>
  </si>
  <si>
    <t>Paint</t>
  </si>
  <si>
    <t>Optical, photographic, measuring, medical or surgical instruments and apparatus; parts and accessories thereof</t>
  </si>
  <si>
    <t>Category ®</t>
  </si>
  <si>
    <t>Period ¯</t>
  </si>
  <si>
    <t>HS Sections</t>
  </si>
  <si>
    <t>Yachts and other vessels for pleasure or sports; rowing boats and canoes</t>
  </si>
  <si>
    <t>Source data does not distinguish between exports and re-exports</t>
  </si>
  <si>
    <t xml:space="preserve">     Source data does not distinguish between exports and re-exports</t>
  </si>
  <si>
    <t>Re-exports FOB</t>
  </si>
  <si>
    <t>Total exports</t>
  </si>
  <si>
    <t>Trade Balance Surplus(+) / Deficit(-)</t>
  </si>
  <si>
    <t>* Includes Bunkers and any other source.  Bunkers are ship stores and aircraft supplies, which consists mostly of fuels and food.  It also contains transactions with Palau coded as the 'source and destination of goods' for some commodities.</t>
  </si>
  <si>
    <t>* Source data contains Palau as the 'source and destination of goods' for some commodities and these have been classified as Others.</t>
  </si>
  <si>
    <t>Quarter 1</t>
  </si>
  <si>
    <t>Quarter 2</t>
  </si>
  <si>
    <t>Quarter 3</t>
  </si>
  <si>
    <t>Quarter 4</t>
  </si>
  <si>
    <t>TOTAL EXPORTS BY HS</t>
  </si>
  <si>
    <t>Includes domestic and re-exports</t>
  </si>
  <si>
    <t>Qtr 1</t>
  </si>
  <si>
    <t>Qtr 2</t>
  </si>
  <si>
    <t>Qtr 3</t>
  </si>
  <si>
    <t>Qtr 4</t>
  </si>
  <si>
    <t>Qtr1</t>
  </si>
  <si>
    <t>Qtr2</t>
  </si>
  <si>
    <t>Qtr3</t>
  </si>
  <si>
    <t>Qtr4</t>
  </si>
  <si>
    <t>Monthly and Quarterly</t>
  </si>
  <si>
    <t xml:space="preserve">Monthly and Quarterly </t>
  </si>
  <si>
    <t>Monthly and quarterly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</si>
</sst>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quot;$&quot;#,##0.00_);[Red]\(&quot;$&quot;#,##0.00\)"/>
    <numFmt numFmtId="165" formatCode="_(* #,##0.00_);_(* \(#,##0.00\);_(* &quot;-&quot;??_);_(@_)"/>
    <numFmt numFmtId="166" formatCode="0.0_)"/>
    <numFmt numFmtId="167" formatCode="0.0"/>
    <numFmt numFmtId="168" formatCode="#,##0.0"/>
    <numFmt numFmtId="169" formatCode="_-* #,##0_-;\-* #,##0_-;_-* &quot;-&quot;??_-;_-@_-"/>
    <numFmt numFmtId="170" formatCode="_(* #,##0_);_(* \(#,##0\);_(* &quot;-&quot;??_);_(@_)"/>
  </numFmts>
  <fonts count="35" x14ac:knownFonts="1">
    <font>
      <sz val="11"/>
      <color theme="1"/>
      <name val="Calibri"/>
      <family val="2"/>
      <scheme val="minor"/>
    </font>
    <font>
      <sz val="11"/>
      <color theme="1"/>
      <name val="Calibri"/>
      <family val="2"/>
      <scheme val="minor"/>
    </font>
    <font>
      <b/>
      <sz val="12"/>
      <name val="Times New Roman"/>
      <family val="1"/>
    </font>
    <font>
      <b/>
      <sz val="10"/>
      <name val="Times New Roman"/>
      <family val="1"/>
    </font>
    <font>
      <sz val="14"/>
      <name val="Times New Roman"/>
      <family val="1"/>
    </font>
    <font>
      <sz val="10"/>
      <name val="Times New Roman"/>
      <family val="1"/>
    </font>
    <font>
      <sz val="11"/>
      <name val="Times New Roman"/>
      <family val="1"/>
    </font>
    <font>
      <b/>
      <sz val="14"/>
      <name val="Times New Roman"/>
      <family val="1"/>
    </font>
    <font>
      <b/>
      <sz val="11"/>
      <name val="Times New Roman"/>
      <family val="1"/>
    </font>
    <font>
      <i/>
      <sz val="11"/>
      <name val="Times New Roman"/>
      <family val="1"/>
    </font>
    <font>
      <i/>
      <sz val="10"/>
      <name val="Times New Roman"/>
      <family val="1"/>
    </font>
    <font>
      <sz val="10"/>
      <color theme="1"/>
      <name val="Times New Roman"/>
      <family val="1"/>
    </font>
    <font>
      <b/>
      <sz val="10"/>
      <color theme="1"/>
      <name val="Times New Roman"/>
      <family val="1"/>
    </font>
    <font>
      <sz val="10"/>
      <color indexed="8"/>
      <name val="Arial"/>
      <family val="2"/>
    </font>
    <font>
      <sz val="11"/>
      <color theme="1"/>
      <name val="Times New Roman"/>
      <family val="1"/>
    </font>
    <font>
      <b/>
      <sz val="11"/>
      <color theme="1"/>
      <name val="Times New Roman"/>
      <family val="1"/>
    </font>
    <font>
      <b/>
      <sz val="14"/>
      <color theme="1"/>
      <name val="Times New Roman"/>
      <family val="1"/>
    </font>
    <font>
      <sz val="9"/>
      <color indexed="81"/>
      <name val="Tahoma"/>
      <family val="2"/>
    </font>
    <font>
      <b/>
      <sz val="9"/>
      <color indexed="81"/>
      <name val="Tahoma"/>
      <family val="2"/>
    </font>
    <font>
      <sz val="12"/>
      <name val="Times New Roman"/>
      <family val="1"/>
    </font>
    <font>
      <i/>
      <sz val="11"/>
      <color theme="1"/>
      <name val="Times New Roman"/>
      <family val="1"/>
    </font>
    <font>
      <sz val="14"/>
      <color theme="1"/>
      <name val="Times New Roman"/>
      <family val="1"/>
    </font>
    <font>
      <sz val="10"/>
      <name val="Arial"/>
      <family val="2"/>
    </font>
    <font>
      <i/>
      <sz val="10"/>
      <color theme="1"/>
      <name val="Times New Roman"/>
      <family val="1"/>
    </font>
    <font>
      <b/>
      <i/>
      <sz val="11"/>
      <color theme="1"/>
      <name val="Times New Roman"/>
      <family val="1"/>
    </font>
    <font>
      <sz val="10"/>
      <color rgb="FFFF0000"/>
      <name val="Times New Roman"/>
      <family val="1"/>
    </font>
    <font>
      <b/>
      <i/>
      <sz val="10"/>
      <name val="Times New Roman"/>
      <family val="1"/>
    </font>
    <font>
      <sz val="11"/>
      <color rgb="FFFF0000"/>
      <name val="Times New Roman"/>
      <family val="1"/>
    </font>
    <font>
      <b/>
      <sz val="11"/>
      <color rgb="FFFF0000"/>
      <name val="Times New Roman"/>
      <family val="1"/>
    </font>
    <font>
      <sz val="11"/>
      <name val="Arial Narrow"/>
      <family val="2"/>
    </font>
    <font>
      <b/>
      <sz val="11"/>
      <color theme="1"/>
      <name val="Calibri"/>
      <family val="2"/>
      <scheme val="minor"/>
    </font>
    <font>
      <b/>
      <i/>
      <sz val="10"/>
      <color theme="1"/>
      <name val="Times New Roman"/>
      <family val="1"/>
    </font>
    <font>
      <sz val="8"/>
      <name val="Calibri"/>
      <family val="2"/>
      <scheme val="minor"/>
    </font>
    <font>
      <sz val="11"/>
      <name val="Calibri"/>
      <family val="2"/>
      <scheme val="minor"/>
    </font>
    <font>
      <i/>
      <sz val="11"/>
      <color rgb="FFFF0000"/>
      <name val="Times New Roman"/>
      <family val="1"/>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s>
  <borders count="1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1">
    <xf numFmtId="0" fontId="0" fillId="0" borderId="0"/>
    <xf numFmtId="43" fontId="1" fillId="0" borderId="0" applyFont="0" applyFill="0" applyBorder="0" applyAlignment="0" applyProtection="0"/>
    <xf numFmtId="0" fontId="13" fillId="0" borderId="0"/>
    <xf numFmtId="0" fontId="1" fillId="0" borderId="0"/>
    <xf numFmtId="0" fontId="1" fillId="0" borderId="0"/>
    <xf numFmtId="0" fontId="22" fillId="0" borderId="0"/>
    <xf numFmtId="0" fontId="22" fillId="0" borderId="0"/>
    <xf numFmtId="165" fontId="1" fillId="0" borderId="0" applyFont="0" applyFill="0" applyBorder="0" applyAlignment="0" applyProtection="0"/>
    <xf numFmtId="0" fontId="22" fillId="0" borderId="0"/>
    <xf numFmtId="43" fontId="22" fillId="0" borderId="0" applyFont="0" applyFill="0" applyBorder="0" applyAlignment="0" applyProtection="0"/>
    <xf numFmtId="9" fontId="1" fillId="0" borderId="0" applyFont="0" applyFill="0" applyBorder="0" applyAlignment="0" applyProtection="0"/>
  </cellStyleXfs>
  <cellXfs count="496">
    <xf numFmtId="0" fontId="0" fillId="0" borderId="0" xfId="0"/>
    <xf numFmtId="0" fontId="5" fillId="0" borderId="4" xfId="0" applyFont="1" applyBorder="1"/>
    <xf numFmtId="3" fontId="6" fillId="2" borderId="4" xfId="0" applyNumberFormat="1" applyFont="1" applyFill="1" applyBorder="1"/>
    <xf numFmtId="0" fontId="6" fillId="2" borderId="4" xfId="0" applyFont="1" applyFill="1" applyBorder="1"/>
    <xf numFmtId="3" fontId="6" fillId="2" borderId="4" xfId="0" applyNumberFormat="1" applyFont="1" applyFill="1" applyBorder="1" applyAlignment="1">
      <alignment horizontal="right"/>
    </xf>
    <xf numFmtId="0" fontId="8" fillId="2" borderId="4" xfId="0" applyFont="1" applyFill="1" applyBorder="1"/>
    <xf numFmtId="166" fontId="8" fillId="2" borderId="4" xfId="0" applyNumberFormat="1" applyFont="1" applyFill="1" applyBorder="1" applyAlignment="1" applyProtection="1">
      <alignment horizontal="center"/>
    </xf>
    <xf numFmtId="3" fontId="8" fillId="2" borderId="4" xfId="0" applyNumberFormat="1" applyFont="1" applyFill="1" applyBorder="1" applyProtection="1"/>
    <xf numFmtId="3" fontId="8" fillId="2" borderId="4" xfId="0" applyNumberFormat="1" applyFont="1" applyFill="1" applyBorder="1"/>
    <xf numFmtId="0" fontId="7" fillId="2" borderId="4" xfId="0" applyFont="1" applyFill="1" applyBorder="1"/>
    <xf numFmtId="3" fontId="6" fillId="2" borderId="4" xfId="0" applyNumberFormat="1" applyFont="1" applyFill="1" applyBorder="1" applyProtection="1"/>
    <xf numFmtId="3" fontId="6" fillId="2" borderId="4" xfId="0" applyNumberFormat="1" applyFont="1" applyFill="1" applyBorder="1" applyAlignment="1"/>
    <xf numFmtId="3" fontId="5" fillId="2" borderId="4" xfId="0" applyNumberFormat="1" applyFont="1" applyFill="1" applyBorder="1"/>
    <xf numFmtId="3" fontId="5" fillId="2" borderId="4" xfId="0" applyNumberFormat="1" applyFont="1" applyFill="1" applyBorder="1" applyAlignment="1">
      <alignment horizontal="right"/>
    </xf>
    <xf numFmtId="0" fontId="11" fillId="2" borderId="4" xfId="0" applyFont="1" applyFill="1" applyBorder="1"/>
    <xf numFmtId="3" fontId="11" fillId="2" borderId="4" xfId="0" applyNumberFormat="1" applyFont="1" applyFill="1" applyBorder="1"/>
    <xf numFmtId="0" fontId="6" fillId="2" borderId="4" xfId="0" applyFont="1" applyFill="1" applyBorder="1" applyAlignment="1">
      <alignment horizontal="left"/>
    </xf>
    <xf numFmtId="0" fontId="5" fillId="2" borderId="4" xfId="0" applyFont="1" applyFill="1" applyBorder="1" applyAlignment="1">
      <alignment horizontal="left"/>
    </xf>
    <xf numFmtId="0" fontId="6" fillId="2" borderId="4" xfId="0" applyFont="1" applyFill="1" applyBorder="1" applyAlignment="1">
      <alignment wrapText="1"/>
    </xf>
    <xf numFmtId="0" fontId="14" fillId="2" borderId="4" xfId="0" applyFont="1" applyFill="1" applyBorder="1"/>
    <xf numFmtId="0" fontId="5" fillId="0" borderId="4" xfId="0" applyFont="1" applyFill="1" applyBorder="1"/>
    <xf numFmtId="3" fontId="6" fillId="0" borderId="4" xfId="0" applyNumberFormat="1" applyFont="1" applyFill="1" applyBorder="1"/>
    <xf numFmtId="3" fontId="6" fillId="2" borderId="4" xfId="0" applyNumberFormat="1" applyFont="1" applyFill="1" applyBorder="1" applyAlignment="1">
      <alignment horizontal="left" wrapText="1"/>
    </xf>
    <xf numFmtId="3" fontId="20" fillId="2" borderId="4" xfId="0" applyNumberFormat="1" applyFont="1" applyFill="1" applyBorder="1"/>
    <xf numFmtId="164" fontId="6" fillId="2" borderId="4" xfId="0" applyNumberFormat="1" applyFont="1" applyFill="1" applyBorder="1"/>
    <xf numFmtId="3" fontId="14" fillId="2" borderId="4" xfId="0" applyNumberFormat="1" applyFont="1" applyFill="1" applyBorder="1"/>
    <xf numFmtId="3" fontId="14" fillId="2" borderId="5" xfId="0" applyNumberFormat="1" applyFont="1" applyFill="1" applyBorder="1"/>
    <xf numFmtId="3" fontId="20" fillId="2" borderId="4" xfId="0" applyNumberFormat="1" applyFont="1" applyFill="1" applyBorder="1" applyAlignment="1">
      <alignment horizontal="right"/>
    </xf>
    <xf numFmtId="0" fontId="15" fillId="0" borderId="4" xfId="0" applyFont="1" applyFill="1" applyBorder="1" applyAlignment="1">
      <alignment horizontal="left"/>
    </xf>
    <xf numFmtId="3" fontId="14" fillId="0" borderId="5" xfId="0" applyNumberFormat="1" applyFont="1" applyBorder="1"/>
    <xf numFmtId="0" fontId="20" fillId="2" borderId="4" xfId="0" applyFont="1" applyFill="1" applyBorder="1"/>
    <xf numFmtId="3" fontId="14" fillId="2" borderId="4" xfId="0" applyNumberFormat="1" applyFont="1" applyFill="1" applyBorder="1" applyAlignment="1">
      <alignment horizontal="center"/>
    </xf>
    <xf numFmtId="0" fontId="12" fillId="2" borderId="4" xfId="0" applyFont="1" applyFill="1" applyBorder="1" applyAlignment="1">
      <alignment horizontal="center"/>
    </xf>
    <xf numFmtId="0" fontId="12" fillId="2" borderId="4" xfId="0" applyFont="1" applyFill="1" applyBorder="1"/>
    <xf numFmtId="0" fontId="12" fillId="2" borderId="4" xfId="0" applyFont="1" applyFill="1" applyBorder="1" applyAlignment="1">
      <alignment horizontal="center" vertical="top" wrapText="1"/>
    </xf>
    <xf numFmtId="0" fontId="12" fillId="2" borderId="4" xfId="0" applyFont="1" applyFill="1" applyBorder="1" applyAlignment="1">
      <alignment horizontal="center" vertical="top"/>
    </xf>
    <xf numFmtId="0" fontId="12" fillId="2" borderId="4" xfId="0" applyFont="1" applyFill="1" applyBorder="1" applyAlignment="1">
      <alignment horizontal="center" vertical="center"/>
    </xf>
    <xf numFmtId="49" fontId="11" fillId="2" borderId="4" xfId="0" applyNumberFormat="1" applyFont="1" applyFill="1" applyBorder="1" applyAlignment="1">
      <alignment horizontal="center"/>
    </xf>
    <xf numFmtId="49" fontId="11" fillId="0" borderId="4" xfId="0" applyNumberFormat="1" applyFont="1" applyBorder="1" applyAlignment="1">
      <alignment horizontal="center"/>
    </xf>
    <xf numFmtId="3" fontId="11" fillId="2" borderId="4" xfId="0" applyNumberFormat="1" applyFont="1" applyFill="1" applyBorder="1" applyAlignment="1">
      <alignment horizontal="center"/>
    </xf>
    <xf numFmtId="49" fontId="3" fillId="0" borderId="4" xfId="0" applyNumberFormat="1" applyFont="1" applyFill="1" applyBorder="1" applyAlignment="1">
      <alignment horizontal="left"/>
    </xf>
    <xf numFmtId="3" fontId="5" fillId="0" borderId="4" xfId="9" applyNumberFormat="1" applyFont="1" applyFill="1" applyBorder="1" applyAlignment="1" applyProtection="1">
      <alignment horizontal="right"/>
      <protection locked="0"/>
    </xf>
    <xf numFmtId="1" fontId="12" fillId="2" borderId="4" xfId="0" applyNumberFormat="1" applyFont="1" applyFill="1" applyBorder="1" applyAlignment="1">
      <alignment horizontal="center"/>
    </xf>
    <xf numFmtId="0" fontId="12" fillId="2" borderId="4" xfId="0" applyFont="1" applyFill="1" applyBorder="1" applyAlignment="1">
      <alignment horizontal="left"/>
    </xf>
    <xf numFmtId="3" fontId="11" fillId="0" borderId="4" xfId="9" applyNumberFormat="1" applyFont="1" applyFill="1" applyBorder="1" applyAlignment="1" applyProtection="1">
      <alignment horizontal="right"/>
      <protection locked="0"/>
    </xf>
    <xf numFmtId="0" fontId="12" fillId="0" borderId="4" xfId="0" applyFont="1" applyFill="1" applyBorder="1" applyAlignment="1">
      <alignment horizontal="left"/>
    </xf>
    <xf numFmtId="3" fontId="11" fillId="2" borderId="4" xfId="0" applyNumberFormat="1" applyFont="1" applyFill="1" applyBorder="1" applyAlignment="1">
      <alignment horizontal="right"/>
    </xf>
    <xf numFmtId="0" fontId="12" fillId="0" borderId="4" xfId="0" applyFont="1" applyBorder="1" applyAlignment="1">
      <alignment horizontal="center" wrapText="1"/>
    </xf>
    <xf numFmtId="0" fontId="11" fillId="0" borderId="4" xfId="0" applyFont="1" applyBorder="1" applyAlignment="1">
      <alignment horizontal="center" wrapText="1"/>
    </xf>
    <xf numFmtId="0" fontId="23" fillId="2" borderId="4" xfId="0" applyFont="1" applyFill="1" applyBorder="1"/>
    <xf numFmtId="0" fontId="11" fillId="2" borderId="4" xfId="0" applyFont="1" applyFill="1" applyBorder="1" applyAlignment="1">
      <alignment horizontal="center"/>
    </xf>
    <xf numFmtId="3" fontId="11" fillId="0" borderId="4" xfId="0" applyNumberFormat="1" applyFont="1" applyFill="1" applyBorder="1"/>
    <xf numFmtId="49" fontId="15" fillId="2" borderId="4" xfId="1" applyNumberFormat="1" applyFont="1" applyFill="1" applyBorder="1" applyAlignment="1">
      <alignment horizontal="center"/>
    </xf>
    <xf numFmtId="3" fontId="14" fillId="2" borderId="4" xfId="1" applyNumberFormat="1" applyFont="1" applyFill="1" applyBorder="1" applyAlignment="1">
      <alignment horizontal="right"/>
    </xf>
    <xf numFmtId="3" fontId="6" fillId="2" borderId="4" xfId="1" applyNumberFormat="1" applyFont="1" applyFill="1" applyBorder="1"/>
    <xf numFmtId="3" fontId="6" fillId="2" borderId="4" xfId="1" applyNumberFormat="1" applyFont="1" applyFill="1" applyBorder="1" applyAlignment="1">
      <alignment horizontal="right"/>
    </xf>
    <xf numFmtId="0" fontId="9" fillId="2" borderId="4" xfId="0" applyFont="1" applyFill="1" applyBorder="1" applyAlignment="1">
      <alignment horizontal="left"/>
    </xf>
    <xf numFmtId="0" fontId="9" fillId="2" borderId="4" xfId="0" applyFont="1" applyFill="1" applyBorder="1"/>
    <xf numFmtId="0" fontId="2" fillId="2" borderId="4" xfId="0" applyFont="1" applyFill="1" applyBorder="1"/>
    <xf numFmtId="168" fontId="3" fillId="2" borderId="4" xfId="0" applyNumberFormat="1" applyFont="1" applyFill="1" applyBorder="1" applyAlignment="1">
      <alignment horizontal="right"/>
    </xf>
    <xf numFmtId="0" fontId="3" fillId="2" borderId="4" xfId="0" applyFont="1" applyFill="1" applyBorder="1" applyAlignment="1">
      <alignment vertical="center"/>
    </xf>
    <xf numFmtId="49" fontId="3" fillId="2" borderId="4" xfId="0" applyNumberFormat="1" applyFont="1" applyFill="1" applyBorder="1" applyAlignment="1">
      <alignment horizontal="right"/>
    </xf>
    <xf numFmtId="167" fontId="3" fillId="2" borderId="4" xfId="0" applyNumberFormat="1" applyFont="1" applyFill="1" applyBorder="1" applyAlignment="1">
      <alignment horizontal="right"/>
    </xf>
    <xf numFmtId="167" fontId="3" fillId="2" borderId="4" xfId="0" applyNumberFormat="1" applyFont="1" applyFill="1" applyBorder="1" applyAlignment="1">
      <alignment horizontal="right" indent="1"/>
    </xf>
    <xf numFmtId="0" fontId="5" fillId="2" borderId="4" xfId="0" applyFont="1" applyFill="1" applyBorder="1" applyAlignment="1">
      <alignment vertical="center"/>
    </xf>
    <xf numFmtId="3" fontId="5" fillId="2" borderId="4" xfId="0" applyNumberFormat="1" applyFont="1" applyFill="1" applyBorder="1" applyAlignment="1"/>
    <xf numFmtId="168" fontId="5" fillId="2" borderId="4" xfId="0" applyNumberFormat="1" applyFont="1" applyFill="1" applyBorder="1" applyAlignment="1">
      <alignment wrapText="1"/>
    </xf>
    <xf numFmtId="0" fontId="5" fillId="2" borderId="4" xfId="0" applyFont="1" applyFill="1" applyBorder="1"/>
    <xf numFmtId="3" fontId="5" fillId="2" borderId="4" xfId="9" applyNumberFormat="1" applyFont="1" applyFill="1" applyBorder="1" applyAlignment="1" applyProtection="1">
      <protection locked="0"/>
    </xf>
    <xf numFmtId="0" fontId="5" fillId="2" borderId="4" xfId="0" applyFont="1" applyFill="1" applyBorder="1" applyAlignment="1">
      <alignment wrapText="1"/>
    </xf>
    <xf numFmtId="168" fontId="3" fillId="2" borderId="4" xfId="0" applyNumberFormat="1" applyFont="1" applyFill="1" applyBorder="1" applyAlignment="1"/>
    <xf numFmtId="168" fontId="5" fillId="2" borderId="4" xfId="0" applyNumberFormat="1" applyFont="1" applyFill="1" applyBorder="1" applyAlignment="1"/>
    <xf numFmtId="0" fontId="5" fillId="2" borderId="4" xfId="0" applyNumberFormat="1" applyFont="1" applyFill="1" applyBorder="1"/>
    <xf numFmtId="0" fontId="3" fillId="2" borderId="4" xfId="0" applyFont="1" applyFill="1" applyBorder="1"/>
    <xf numFmtId="3" fontId="3" fillId="2" borderId="4" xfId="0" applyNumberFormat="1" applyFont="1" applyFill="1" applyBorder="1" applyAlignment="1">
      <alignment horizontal="right"/>
    </xf>
    <xf numFmtId="0" fontId="26" fillId="2" borderId="4" xfId="0" applyFont="1" applyFill="1" applyBorder="1"/>
    <xf numFmtId="3" fontId="3" fillId="2" borderId="4" xfId="0" applyNumberFormat="1" applyFont="1" applyFill="1" applyBorder="1" applyAlignment="1"/>
    <xf numFmtId="0" fontId="2" fillId="2" borderId="4" xfId="0" applyFont="1" applyFill="1" applyBorder="1" applyAlignment="1"/>
    <xf numFmtId="3" fontId="6" fillId="2" borderId="5" xfId="0" applyNumberFormat="1" applyFont="1" applyFill="1" applyBorder="1" applyAlignment="1">
      <alignment horizontal="right"/>
    </xf>
    <xf numFmtId="3" fontId="27" fillId="0" borderId="4" xfId="0" applyNumberFormat="1" applyFont="1" applyBorder="1"/>
    <xf numFmtId="3" fontId="5" fillId="2" borderId="4" xfId="0" applyNumberFormat="1" applyFont="1" applyFill="1" applyBorder="1" applyAlignment="1">
      <alignment horizontal="right" indent="1"/>
    </xf>
    <xf numFmtId="3" fontId="3" fillId="2" borderId="4" xfId="1" applyNumberFormat="1" applyFont="1" applyFill="1" applyBorder="1" applyAlignment="1">
      <alignment horizontal="right"/>
    </xf>
    <xf numFmtId="0" fontId="25" fillId="2" borderId="4" xfId="0" applyFont="1" applyFill="1" applyBorder="1"/>
    <xf numFmtId="3" fontId="5" fillId="0" borderId="4" xfId="1" applyNumberFormat="1" applyFont="1" applyFill="1" applyBorder="1" applyAlignment="1">
      <alignment horizontal="right"/>
    </xf>
    <xf numFmtId="3" fontId="8" fillId="2" borderId="4" xfId="0" applyNumberFormat="1" applyFont="1" applyFill="1" applyBorder="1" applyAlignment="1">
      <alignment horizontal="right"/>
    </xf>
    <xf numFmtId="0" fontId="2" fillId="2" borderId="4" xfId="0" applyFont="1" applyFill="1" applyBorder="1" applyAlignment="1">
      <alignment vertical="top" wrapText="1"/>
    </xf>
    <xf numFmtId="0" fontId="19" fillId="2" borderId="4" xfId="2" applyFont="1" applyFill="1" applyBorder="1" applyAlignment="1">
      <alignment wrapText="1"/>
    </xf>
    <xf numFmtId="0" fontId="19" fillId="2" borderId="4" xfId="0" applyFont="1" applyFill="1" applyBorder="1" applyAlignment="1">
      <alignment horizontal="left"/>
    </xf>
    <xf numFmtId="0" fontId="19" fillId="2" borderId="4" xfId="0" applyFont="1" applyFill="1" applyBorder="1" applyAlignment="1">
      <alignment wrapText="1"/>
    </xf>
    <xf numFmtId="0" fontId="6" fillId="2" borderId="4" xfId="2" applyFont="1" applyFill="1" applyBorder="1" applyAlignment="1">
      <alignment wrapText="1"/>
    </xf>
    <xf numFmtId="49" fontId="2" fillId="2" borderId="4" xfId="0" applyNumberFormat="1" applyFont="1" applyFill="1" applyBorder="1" applyAlignment="1">
      <alignment horizontal="right"/>
    </xf>
    <xf numFmtId="168" fontId="2" fillId="2" borderId="4" xfId="0" applyNumberFormat="1" applyFont="1" applyFill="1" applyBorder="1" applyAlignment="1">
      <alignment horizontal="right"/>
    </xf>
    <xf numFmtId="167" fontId="2" fillId="2" borderId="4" xfId="0" applyNumberFormat="1" applyFont="1" applyFill="1" applyBorder="1" applyAlignment="1">
      <alignment horizontal="right"/>
    </xf>
    <xf numFmtId="167" fontId="2" fillId="2" borderId="4" xfId="0" applyNumberFormat="1" applyFont="1" applyFill="1" applyBorder="1" applyAlignment="1">
      <alignment horizontal="right" indent="1"/>
    </xf>
    <xf numFmtId="3" fontId="3" fillId="2" borderId="4" xfId="0" applyNumberFormat="1" applyFont="1" applyFill="1" applyBorder="1" applyAlignment="1">
      <alignment wrapText="1"/>
    </xf>
    <xf numFmtId="3" fontId="3" fillId="2" borderId="4" xfId="0" applyNumberFormat="1" applyFont="1" applyFill="1" applyBorder="1" applyAlignment="1">
      <alignment horizontal="left"/>
    </xf>
    <xf numFmtId="3" fontId="3" fillId="2" borderId="4" xfId="0" applyNumberFormat="1" applyFont="1" applyFill="1" applyBorder="1"/>
    <xf numFmtId="3" fontId="5" fillId="2" borderId="4" xfId="0" applyNumberFormat="1" applyFont="1" applyFill="1" applyBorder="1" applyAlignment="1">
      <alignment horizontal="left" wrapText="1"/>
    </xf>
    <xf numFmtId="3" fontId="5" fillId="2" borderId="4" xfId="0" applyNumberFormat="1" applyFont="1" applyFill="1" applyBorder="1" applyAlignment="1">
      <alignment wrapText="1"/>
    </xf>
    <xf numFmtId="0" fontId="5" fillId="2" borderId="4" xfId="0" applyFont="1" applyFill="1" applyBorder="1" applyAlignment="1">
      <alignment horizontal="right" indent="1"/>
    </xf>
    <xf numFmtId="3" fontId="5" fillId="2" borderId="4" xfId="9" applyNumberFormat="1" applyFont="1" applyFill="1" applyBorder="1" applyAlignment="1" applyProtection="1">
      <alignment horizontal="right"/>
      <protection locked="0"/>
    </xf>
    <xf numFmtId="3" fontId="11" fillId="2" borderId="4" xfId="9" applyNumberFormat="1" applyFont="1" applyFill="1" applyBorder="1" applyAlignment="1" applyProtection="1">
      <alignment horizontal="right"/>
      <protection locked="0"/>
    </xf>
    <xf numFmtId="0" fontId="27" fillId="2" borderId="4" xfId="0" applyFont="1" applyFill="1" applyBorder="1"/>
    <xf numFmtId="3" fontId="6" fillId="2" borderId="5" xfId="0" applyNumberFormat="1" applyFont="1" applyFill="1" applyBorder="1"/>
    <xf numFmtId="3" fontId="14" fillId="0" borderId="5" xfId="1" applyNumberFormat="1" applyFont="1" applyBorder="1"/>
    <xf numFmtId="3" fontId="11" fillId="2" borderId="4" xfId="1" applyNumberFormat="1" applyFont="1" applyFill="1" applyBorder="1" applyAlignment="1">
      <alignment horizontal="right"/>
    </xf>
    <xf numFmtId="3" fontId="11" fillId="2" borderId="4" xfId="1" applyNumberFormat="1" applyFont="1" applyFill="1" applyBorder="1"/>
    <xf numFmtId="3" fontId="5" fillId="0" borderId="4" xfId="0" applyNumberFormat="1" applyFont="1" applyBorder="1"/>
    <xf numFmtId="3" fontId="5" fillId="0" borderId="4" xfId="0" applyNumberFormat="1" applyFont="1" applyFill="1" applyBorder="1"/>
    <xf numFmtId="3" fontId="5" fillId="0" borderId="4" xfId="1" applyNumberFormat="1" applyFont="1" applyBorder="1"/>
    <xf numFmtId="3" fontId="6" fillId="2" borderId="4" xfId="1" applyNumberFormat="1" applyFont="1" applyFill="1" applyBorder="1" applyAlignment="1"/>
    <xf numFmtId="3" fontId="8" fillId="2" borderId="4" xfId="0" applyNumberFormat="1" applyFont="1" applyFill="1" applyBorder="1" applyAlignment="1"/>
    <xf numFmtId="3" fontId="6" fillId="0" borderId="4" xfId="1" applyNumberFormat="1" applyFont="1" applyFill="1" applyBorder="1" applyAlignment="1">
      <alignment horizontal="right"/>
    </xf>
    <xf numFmtId="3" fontId="6" fillId="0" borderId="4" xfId="1" applyNumberFormat="1" applyFont="1" applyFill="1" applyBorder="1"/>
    <xf numFmtId="0" fontId="4" fillId="2" borderId="4" xfId="0" applyFont="1" applyFill="1" applyBorder="1"/>
    <xf numFmtId="0" fontId="8" fillId="2" borderId="4" xfId="0" applyFont="1" applyFill="1" applyBorder="1" applyAlignment="1">
      <alignment vertical="center"/>
    </xf>
    <xf numFmtId="49" fontId="8" fillId="2" borderId="4" xfId="0" applyNumberFormat="1" applyFont="1" applyFill="1" applyBorder="1" applyAlignment="1">
      <alignment horizontal="right"/>
    </xf>
    <xf numFmtId="168" fontId="8" fillId="2" borderId="4" xfId="0" applyNumberFormat="1" applyFont="1" applyFill="1" applyBorder="1" applyAlignment="1">
      <alignment horizontal="right"/>
    </xf>
    <xf numFmtId="167" fontId="8" fillId="2" borderId="4" xfId="0" applyNumberFormat="1" applyFont="1" applyFill="1" applyBorder="1" applyAlignment="1">
      <alignment horizontal="right"/>
    </xf>
    <xf numFmtId="167" fontId="8" fillId="2" borderId="4" xfId="0" applyNumberFormat="1" applyFont="1" applyFill="1" applyBorder="1" applyAlignment="1">
      <alignment horizontal="right" indent="1"/>
    </xf>
    <xf numFmtId="49" fontId="6" fillId="2" borderId="4" xfId="0" applyNumberFormat="1" applyFont="1" applyFill="1" applyBorder="1" applyAlignment="1"/>
    <xf numFmtId="0" fontId="6" fillId="2" borderId="4" xfId="0" applyFont="1" applyFill="1" applyBorder="1" applyAlignment="1">
      <alignment vertical="center" wrapText="1"/>
    </xf>
    <xf numFmtId="0" fontId="6" fillId="2" borderId="4" xfId="0" applyNumberFormat="1" applyFont="1" applyFill="1" applyBorder="1"/>
    <xf numFmtId="3" fontId="6" fillId="2" borderId="4" xfId="0" applyNumberFormat="1" applyFont="1" applyFill="1" applyBorder="1" applyAlignment="1">
      <alignment horizontal="right" indent="1"/>
    </xf>
    <xf numFmtId="3" fontId="28" fillId="2" borderId="4" xfId="0" applyNumberFormat="1" applyFont="1" applyFill="1" applyBorder="1"/>
    <xf numFmtId="3" fontId="14" fillId="0" borderId="4" xfId="7" applyNumberFormat="1" applyFont="1" applyBorder="1"/>
    <xf numFmtId="0" fontId="2" fillId="2" borderId="4" xfId="0" applyFont="1" applyFill="1" applyBorder="1" applyAlignment="1">
      <alignment vertical="center"/>
    </xf>
    <xf numFmtId="3" fontId="5" fillId="2" borderId="5" xfId="0" applyNumberFormat="1" applyFont="1" applyFill="1" applyBorder="1" applyAlignment="1">
      <alignment horizontal="right"/>
    </xf>
    <xf numFmtId="3" fontId="29" fillId="2" borderId="4" xfId="0" applyNumberFormat="1" applyFont="1" applyFill="1" applyBorder="1"/>
    <xf numFmtId="0" fontId="3" fillId="0" borderId="4" xfId="0" applyFont="1" applyBorder="1" applyAlignment="1">
      <alignment horizontal="left"/>
    </xf>
    <xf numFmtId="1" fontId="12" fillId="2" borderId="4" xfId="0" applyNumberFormat="1" applyFont="1" applyFill="1" applyBorder="1" applyAlignment="1">
      <alignment horizontal="right"/>
    </xf>
    <xf numFmtId="0" fontId="12" fillId="0" borderId="4" xfId="0" applyFont="1" applyFill="1" applyBorder="1" applyAlignment="1" applyProtection="1">
      <alignment horizontal="left" vertical="top"/>
      <protection locked="0"/>
    </xf>
    <xf numFmtId="0" fontId="12" fillId="2" borderId="4" xfId="0" applyFont="1" applyFill="1" applyBorder="1" applyAlignment="1" applyProtection="1">
      <alignment horizontal="left" vertical="top"/>
      <protection locked="0"/>
    </xf>
    <xf numFmtId="0" fontId="6" fillId="2" borderId="4" xfId="0" applyFont="1" applyFill="1" applyBorder="1" applyAlignment="1">
      <alignment horizontal="center"/>
    </xf>
    <xf numFmtId="0" fontId="12" fillId="0" borderId="4" xfId="0" applyFont="1" applyBorder="1" applyAlignment="1">
      <alignment horizontal="left" vertical="top" wrapText="1"/>
    </xf>
    <xf numFmtId="0" fontId="16" fillId="2" borderId="4" xfId="0" applyFont="1" applyFill="1" applyBorder="1" applyAlignment="1">
      <alignment horizontal="center"/>
    </xf>
    <xf numFmtId="0" fontId="11" fillId="2" borderId="4" xfId="0" applyFont="1" applyFill="1" applyBorder="1" applyAlignment="1"/>
    <xf numFmtId="0" fontId="9" fillId="2" borderId="4" xfId="0" applyFont="1" applyFill="1" applyBorder="1" applyAlignment="1">
      <alignment wrapText="1"/>
    </xf>
    <xf numFmtId="3" fontId="10" fillId="2" borderId="4" xfId="0" applyNumberFormat="1" applyFont="1" applyFill="1" applyBorder="1" applyAlignment="1">
      <alignment horizontal="left"/>
    </xf>
    <xf numFmtId="0" fontId="10" fillId="2" borderId="4" xfId="0" applyFont="1" applyFill="1" applyBorder="1" applyAlignment="1"/>
    <xf numFmtId="0" fontId="10" fillId="2" borderId="4" xfId="0" applyFont="1" applyFill="1" applyBorder="1" applyAlignment="1">
      <alignment horizontal="left"/>
    </xf>
    <xf numFmtId="3" fontId="20" fillId="2" borderId="4" xfId="0" applyNumberFormat="1" applyFont="1" applyFill="1" applyBorder="1" applyAlignment="1">
      <alignment horizontal="left"/>
    </xf>
    <xf numFmtId="0" fontId="20" fillId="2" borderId="4" xfId="0" applyFont="1" applyFill="1" applyBorder="1" applyAlignment="1"/>
    <xf numFmtId="0" fontId="20" fillId="2" borderId="4" xfId="0" applyFont="1" applyFill="1" applyBorder="1" applyAlignment="1">
      <alignment horizontal="left"/>
    </xf>
    <xf numFmtId="3" fontId="25" fillId="2" borderId="4" xfId="0" applyNumberFormat="1" applyFont="1" applyFill="1" applyBorder="1"/>
    <xf numFmtId="0" fontId="8" fillId="2" borderId="4" xfId="0" applyFont="1" applyFill="1" applyBorder="1" applyAlignment="1">
      <alignment horizontal="right"/>
    </xf>
    <xf numFmtId="0" fontId="12" fillId="2" borderId="4" xfId="0" applyFont="1" applyFill="1" applyBorder="1" applyAlignment="1">
      <alignment horizontal="center" wrapText="1"/>
    </xf>
    <xf numFmtId="0" fontId="23" fillId="2" borderId="4" xfId="0" applyFont="1" applyFill="1" applyBorder="1" applyAlignment="1">
      <alignment horizontal="left"/>
    </xf>
    <xf numFmtId="0" fontId="8" fillId="2" borderId="4" xfId="0" applyFont="1" applyFill="1" applyBorder="1" applyAlignment="1">
      <alignment horizontal="center"/>
    </xf>
    <xf numFmtId="0" fontId="6" fillId="2" borderId="4" xfId="0" applyFont="1" applyFill="1" applyBorder="1" applyAlignment="1"/>
    <xf numFmtId="0" fontId="8" fillId="0" borderId="4" xfId="6" applyFont="1" applyBorder="1" applyProtection="1">
      <protection locked="0"/>
    </xf>
    <xf numFmtId="3" fontId="6" fillId="0" borderId="5" xfId="0" applyNumberFormat="1" applyFont="1" applyBorder="1"/>
    <xf numFmtId="3" fontId="6" fillId="0" borderId="4" xfId="0" applyNumberFormat="1" applyFont="1" applyBorder="1" applyAlignment="1">
      <alignment horizontal="right"/>
    </xf>
    <xf numFmtId="3" fontId="6" fillId="0" borderId="4" xfId="0" applyNumberFormat="1" applyFont="1" applyBorder="1"/>
    <xf numFmtId="0" fontId="8" fillId="0" borderId="4" xfId="0" applyFont="1" applyBorder="1" applyAlignment="1">
      <alignment horizontal="left"/>
    </xf>
    <xf numFmtId="3" fontId="6" fillId="0" borderId="5" xfId="1" applyNumberFormat="1" applyFont="1" applyFill="1" applyBorder="1"/>
    <xf numFmtId="0" fontId="14" fillId="2" borderId="4" xfId="0" applyFont="1" applyFill="1" applyBorder="1" applyAlignment="1">
      <alignment horizontal="center"/>
    </xf>
    <xf numFmtId="0" fontId="15" fillId="2" borderId="4" xfId="0" applyFont="1" applyFill="1" applyBorder="1" applyAlignment="1">
      <alignment horizontal="center" wrapText="1"/>
    </xf>
    <xf numFmtId="0" fontId="15" fillId="2" borderId="4" xfId="0" applyFont="1" applyFill="1" applyBorder="1" applyAlignment="1">
      <alignment horizontal="center" vertical="center" wrapText="1"/>
    </xf>
    <xf numFmtId="0" fontId="15" fillId="2" borderId="4" xfId="0" applyFont="1" applyFill="1" applyBorder="1" applyAlignment="1">
      <alignment horizontal="left" vertical="center"/>
    </xf>
    <xf numFmtId="0" fontId="15" fillId="2" borderId="4" xfId="0" applyFont="1" applyFill="1" applyBorder="1"/>
    <xf numFmtId="0" fontId="15" fillId="2" borderId="5" xfId="0" applyFont="1" applyFill="1" applyBorder="1" applyAlignment="1">
      <alignment horizontal="left" vertical="center"/>
    </xf>
    <xf numFmtId="0" fontId="8" fillId="2" borderId="4" xfId="6" applyFont="1" applyFill="1" applyBorder="1" applyProtection="1">
      <protection locked="0"/>
    </xf>
    <xf numFmtId="0" fontId="15" fillId="3" borderId="4" xfId="0" applyFont="1" applyFill="1" applyBorder="1" applyAlignment="1">
      <alignment horizontal="left"/>
    </xf>
    <xf numFmtId="0" fontId="8" fillId="2" borderId="4" xfId="0" applyFont="1" applyFill="1" applyBorder="1" applyAlignment="1">
      <alignment horizontal="left"/>
    </xf>
    <xf numFmtId="0" fontId="15" fillId="0" borderId="4" xfId="6" applyFont="1" applyFill="1" applyBorder="1" applyProtection="1">
      <protection locked="0"/>
    </xf>
    <xf numFmtId="3" fontId="14" fillId="0" borderId="4" xfId="0" applyNumberFormat="1" applyFont="1" applyFill="1" applyBorder="1"/>
    <xf numFmtId="0" fontId="8" fillId="0" borderId="4" xfId="0" applyFont="1" applyFill="1" applyBorder="1" applyAlignment="1">
      <alignment horizontal="left"/>
    </xf>
    <xf numFmtId="0" fontId="15" fillId="2" borderId="8" xfId="5" applyFont="1" applyFill="1" applyBorder="1" applyAlignment="1" applyProtection="1">
      <alignment horizontal="left" vertical="top"/>
      <protection locked="0"/>
    </xf>
    <xf numFmtId="0" fontId="15" fillId="2" borderId="4" xfId="0" applyFont="1" applyFill="1" applyBorder="1" applyAlignment="1">
      <alignment horizontal="left"/>
    </xf>
    <xf numFmtId="0" fontId="15" fillId="3" borderId="8" xfId="5" applyFont="1" applyFill="1" applyBorder="1" applyAlignment="1" applyProtection="1">
      <alignment horizontal="left" vertical="top"/>
      <protection locked="0"/>
    </xf>
    <xf numFmtId="3" fontId="8" fillId="0" borderId="4" xfId="0" applyNumberFormat="1" applyFont="1" applyBorder="1" applyAlignment="1">
      <alignment horizontal="right"/>
    </xf>
    <xf numFmtId="3" fontId="6" fillId="2" borderId="5" xfId="1" applyNumberFormat="1" applyFont="1" applyFill="1" applyBorder="1"/>
    <xf numFmtId="3" fontId="6" fillId="0" borderId="4" xfId="9" applyNumberFormat="1" applyFont="1" applyFill="1" applyBorder="1" applyAlignment="1" applyProtection="1">
      <alignment horizontal="right"/>
      <protection locked="0"/>
    </xf>
    <xf numFmtId="0" fontId="6" fillId="0" borderId="4" xfId="0" applyFont="1" applyBorder="1"/>
    <xf numFmtId="0" fontId="6" fillId="0" borderId="4" xfId="0" applyFont="1" applyBorder="1" applyAlignment="1">
      <alignment horizontal="center" wrapText="1"/>
    </xf>
    <xf numFmtId="0" fontId="12" fillId="0" borderId="4" xfId="0" applyFont="1" applyBorder="1" applyAlignment="1">
      <alignment horizontal="justify" vertical="top" wrapText="1"/>
    </xf>
    <xf numFmtId="49" fontId="5" fillId="2" borderId="4" xfId="0" applyNumberFormat="1" applyFont="1" applyFill="1" applyBorder="1" applyAlignment="1">
      <alignment horizontal="center"/>
    </xf>
    <xf numFmtId="49" fontId="5" fillId="0" borderId="4" xfId="0" applyNumberFormat="1" applyFont="1" applyBorder="1" applyAlignment="1">
      <alignment horizontal="center"/>
    </xf>
    <xf numFmtId="3" fontId="11" fillId="0" borderId="4" xfId="7" applyNumberFormat="1" applyFont="1" applyBorder="1"/>
    <xf numFmtId="0" fontId="12" fillId="2" borderId="9" xfId="0" applyFont="1" applyFill="1" applyBorder="1" applyAlignment="1">
      <alignment horizontal="center" wrapText="1"/>
    </xf>
    <xf numFmtId="3" fontId="5" fillId="0" borderId="4" xfId="0" applyNumberFormat="1" applyFont="1" applyBorder="1" applyAlignment="1">
      <alignment horizontal="right"/>
    </xf>
    <xf numFmtId="3" fontId="5" fillId="0" borderId="4" xfId="1" applyNumberFormat="1" applyFont="1" applyFill="1" applyBorder="1"/>
    <xf numFmtId="0" fontId="5" fillId="0" borderId="4" xfId="0" applyFont="1" applyBorder="1" applyAlignment="1">
      <alignment horizontal="center" wrapText="1"/>
    </xf>
    <xf numFmtId="168" fontId="8" fillId="0" borderId="4" xfId="0" applyNumberFormat="1" applyFont="1" applyBorder="1" applyAlignment="1">
      <alignment horizontal="right"/>
    </xf>
    <xf numFmtId="167" fontId="8" fillId="0" borderId="4" xfId="0" applyNumberFormat="1" applyFont="1" applyBorder="1" applyAlignment="1">
      <alignment horizontal="right"/>
    </xf>
    <xf numFmtId="167" fontId="8" fillId="0" borderId="4" xfId="0" applyNumberFormat="1" applyFont="1" applyBorder="1" applyAlignment="1">
      <alignment horizontal="right" indent="1"/>
    </xf>
    <xf numFmtId="0" fontId="8" fillId="0" borderId="4" xfId="0" applyFont="1" applyBorder="1"/>
    <xf numFmtId="3" fontId="6" fillId="0" borderId="4" xfId="1" applyNumberFormat="1" applyFont="1" applyFill="1" applyBorder="1" applyAlignment="1"/>
    <xf numFmtId="3" fontId="8" fillId="0" borderId="4" xfId="0" applyNumberFormat="1" applyFont="1" applyBorder="1"/>
    <xf numFmtId="3" fontId="10" fillId="2" borderId="4" xfId="0" applyNumberFormat="1" applyFont="1" applyFill="1" applyBorder="1" applyAlignment="1"/>
    <xf numFmtId="0" fontId="6" fillId="2" borderId="1" xfId="0" applyFont="1" applyFill="1" applyBorder="1"/>
    <xf numFmtId="0" fontId="6" fillId="2" borderId="3" xfId="0" applyFont="1" applyFill="1" applyBorder="1"/>
    <xf numFmtId="0" fontId="6" fillId="2" borderId="2" xfId="0" applyFont="1" applyFill="1" applyBorder="1"/>
    <xf numFmtId="3" fontId="5" fillId="2" borderId="4" xfId="1" applyNumberFormat="1" applyFont="1" applyFill="1" applyBorder="1"/>
    <xf numFmtId="3" fontId="3" fillId="2" borderId="4" xfId="1" applyNumberFormat="1" applyFont="1" applyFill="1" applyBorder="1"/>
    <xf numFmtId="3" fontId="10" fillId="2" borderId="4" xfId="0" applyNumberFormat="1" applyFont="1" applyFill="1" applyBorder="1" applyAlignment="1">
      <alignment horizontal="left" indent="2"/>
    </xf>
    <xf numFmtId="0" fontId="3" fillId="2" borderId="4" xfId="0" applyFont="1" applyFill="1" applyBorder="1" applyAlignment="1">
      <alignment horizontal="center"/>
    </xf>
    <xf numFmtId="0" fontId="5" fillId="2" borderId="4" xfId="0" applyFont="1" applyFill="1" applyBorder="1" applyAlignment="1"/>
    <xf numFmtId="0" fontId="8" fillId="2" borderId="5" xfId="0" applyFont="1" applyFill="1" applyBorder="1" applyAlignment="1">
      <alignment horizontal="left"/>
    </xf>
    <xf numFmtId="49" fontId="3" fillId="2" borderId="4" xfId="0" applyNumberFormat="1" applyFont="1" applyFill="1" applyBorder="1" applyAlignment="1">
      <alignment horizontal="left"/>
    </xf>
    <xf numFmtId="0" fontId="14" fillId="2" borderId="5" xfId="0" applyFont="1" applyFill="1" applyBorder="1" applyAlignment="1">
      <alignment horizontal="left" vertical="top"/>
    </xf>
    <xf numFmtId="0" fontId="11" fillId="2" borderId="4" xfId="0" applyFont="1" applyFill="1" applyBorder="1" applyAlignment="1">
      <alignment horizontal="center" wrapText="1"/>
    </xf>
    <xf numFmtId="0" fontId="6" fillId="2" borderId="5" xfId="0" applyFont="1" applyFill="1" applyBorder="1" applyAlignment="1">
      <alignment horizontal="right"/>
    </xf>
    <xf numFmtId="0" fontId="0" fillId="2" borderId="4" xfId="0" applyFill="1" applyBorder="1" applyAlignment="1"/>
    <xf numFmtId="0" fontId="0" fillId="2" borderId="4" xfId="0" applyFill="1" applyBorder="1" applyAlignment="1">
      <alignment wrapText="1"/>
    </xf>
    <xf numFmtId="3" fontId="9" fillId="2" borderId="4" xfId="0" applyNumberFormat="1" applyFont="1" applyFill="1" applyBorder="1" applyAlignment="1">
      <alignment horizontal="left"/>
    </xf>
    <xf numFmtId="0" fontId="14" fillId="2" borderId="4" xfId="0" applyFont="1" applyFill="1" applyBorder="1" applyAlignment="1">
      <alignment horizontal="center"/>
    </xf>
    <xf numFmtId="0" fontId="8" fillId="2" borderId="4" xfId="0" applyFont="1" applyFill="1" applyBorder="1" applyAlignment="1">
      <alignment horizontal="center"/>
    </xf>
    <xf numFmtId="0" fontId="5" fillId="2" borderId="4" xfId="0" applyFont="1" applyFill="1" applyBorder="1" applyAlignment="1"/>
    <xf numFmtId="0" fontId="2" fillId="2" borderId="4" xfId="0" applyFont="1" applyFill="1" applyBorder="1" applyAlignment="1">
      <alignment horizontal="center"/>
    </xf>
    <xf numFmtId="0" fontId="8" fillId="2" borderId="4" xfId="0" applyFont="1" applyFill="1" applyBorder="1" applyAlignment="1">
      <alignment horizontal="center" wrapText="1"/>
    </xf>
    <xf numFmtId="0" fontId="15" fillId="4" borderId="4" xfId="0" applyFont="1" applyFill="1" applyBorder="1" applyAlignment="1">
      <alignment horizontal="left"/>
    </xf>
    <xf numFmtId="3" fontId="14" fillId="4" borderId="5" xfId="0" applyNumberFormat="1" applyFont="1" applyFill="1" applyBorder="1"/>
    <xf numFmtId="3" fontId="6" fillId="4" borderId="4" xfId="0" applyNumberFormat="1" applyFont="1" applyFill="1" applyBorder="1" applyAlignment="1">
      <alignment horizontal="right"/>
    </xf>
    <xf numFmtId="0" fontId="3" fillId="2" borderId="4" xfId="0" applyFont="1" applyFill="1" applyBorder="1" applyAlignment="1">
      <alignment horizontal="left"/>
    </xf>
    <xf numFmtId="3" fontId="11" fillId="2" borderId="5" xfId="0" applyNumberFormat="1" applyFont="1" applyFill="1" applyBorder="1"/>
    <xf numFmtId="0" fontId="8" fillId="4" borderId="4" xfId="0" applyFont="1" applyFill="1" applyBorder="1" applyAlignment="1">
      <alignment horizontal="right"/>
    </xf>
    <xf numFmtId="168" fontId="8" fillId="4" borderId="4" xfId="0" applyNumberFormat="1" applyFont="1" applyFill="1" applyBorder="1" applyAlignment="1">
      <alignment horizontal="right"/>
    </xf>
    <xf numFmtId="3" fontId="6" fillId="4" borderId="4" xfId="1" applyNumberFormat="1" applyFont="1" applyFill="1" applyBorder="1" applyAlignment="1"/>
    <xf numFmtId="3" fontId="8" fillId="4" borderId="4" xfId="0" applyNumberFormat="1" applyFont="1" applyFill="1" applyBorder="1" applyAlignment="1">
      <alignment horizontal="right"/>
    </xf>
    <xf numFmtId="3" fontId="8" fillId="4" borderId="4" xfId="1" applyNumberFormat="1" applyFont="1" applyFill="1" applyBorder="1" applyAlignment="1"/>
    <xf numFmtId="0" fontId="8" fillId="4" borderId="4" xfId="0" applyFont="1" applyFill="1" applyBorder="1"/>
    <xf numFmtId="3" fontId="6" fillId="4" borderId="4" xfId="0" applyNumberFormat="1" applyFont="1" applyFill="1" applyBorder="1" applyAlignment="1"/>
    <xf numFmtId="3" fontId="6" fillId="4" borderId="4" xfId="0" applyNumberFormat="1" applyFont="1" applyFill="1" applyBorder="1"/>
    <xf numFmtId="0" fontId="6" fillId="4" borderId="4" xfId="0" applyFont="1" applyFill="1" applyBorder="1"/>
    <xf numFmtId="3" fontId="8" fillId="4" borderId="4" xfId="0" applyNumberFormat="1" applyFont="1" applyFill="1" applyBorder="1"/>
    <xf numFmtId="3" fontId="5" fillId="2" borderId="4" xfId="1" applyNumberFormat="1" applyFont="1" applyFill="1" applyBorder="1" applyAlignment="1">
      <alignment horizontal="right"/>
    </xf>
    <xf numFmtId="169" fontId="3" fillId="2" borderId="4" xfId="1" applyNumberFormat="1" applyFont="1" applyFill="1" applyBorder="1" applyAlignment="1">
      <alignment horizontal="right"/>
    </xf>
    <xf numFmtId="169" fontId="5" fillId="2" borderId="4" xfId="1" applyNumberFormat="1" applyFont="1" applyFill="1" applyBorder="1" applyAlignment="1">
      <alignment horizontal="right"/>
    </xf>
    <xf numFmtId="169" fontId="5" fillId="2" borderId="4" xfId="1" applyNumberFormat="1" applyFont="1" applyFill="1" applyBorder="1"/>
    <xf numFmtId="3" fontId="5" fillId="2" borderId="4" xfId="7" applyNumberFormat="1" applyFont="1" applyFill="1" applyBorder="1" applyAlignment="1">
      <alignment horizontal="right"/>
    </xf>
    <xf numFmtId="169" fontId="3" fillId="2" borderId="4" xfId="1" applyNumberFormat="1" applyFont="1" applyFill="1" applyBorder="1"/>
    <xf numFmtId="170" fontId="5" fillId="2" borderId="4" xfId="7" applyNumberFormat="1" applyFont="1" applyFill="1" applyBorder="1"/>
    <xf numFmtId="168" fontId="3" fillId="4" borderId="4" xfId="0" applyNumberFormat="1" applyFont="1" applyFill="1" applyBorder="1" applyAlignment="1">
      <alignment horizontal="right"/>
    </xf>
    <xf numFmtId="3" fontId="5" fillId="4" borderId="4" xfId="0" applyNumberFormat="1" applyFont="1" applyFill="1" applyBorder="1" applyAlignment="1">
      <alignment horizontal="right"/>
    </xf>
    <xf numFmtId="3" fontId="3" fillId="4" borderId="4" xfId="0" applyNumberFormat="1" applyFont="1" applyFill="1" applyBorder="1" applyAlignment="1">
      <alignment horizontal="right"/>
    </xf>
    <xf numFmtId="0" fontId="3" fillId="4" borderId="4" xfId="0" applyFont="1" applyFill="1" applyBorder="1" applyAlignment="1">
      <alignment horizontal="right"/>
    </xf>
    <xf numFmtId="3" fontId="5" fillId="4" borderId="4" xfId="0" applyNumberFormat="1" applyFont="1" applyFill="1" applyBorder="1"/>
    <xf numFmtId="3" fontId="3" fillId="4" borderId="4" xfId="0" applyNumberFormat="1" applyFont="1" applyFill="1" applyBorder="1"/>
    <xf numFmtId="0" fontId="3" fillId="4" borderId="4" xfId="0" applyFont="1" applyFill="1" applyBorder="1"/>
    <xf numFmtId="4" fontId="6" fillId="2" borderId="4" xfId="0" applyNumberFormat="1" applyFont="1" applyFill="1" applyBorder="1"/>
    <xf numFmtId="4" fontId="6" fillId="2" borderId="4" xfId="0" applyNumberFormat="1" applyFont="1" applyFill="1" applyBorder="1" applyAlignment="1">
      <alignment horizontal="right"/>
    </xf>
    <xf numFmtId="170" fontId="33" fillId="2" borderId="0" xfId="7" applyNumberFormat="1" applyFont="1" applyFill="1"/>
    <xf numFmtId="3" fontId="6" fillId="2" borderId="4" xfId="1" applyNumberFormat="1" applyFont="1" applyFill="1" applyBorder="1" applyAlignment="1">
      <alignment wrapText="1"/>
    </xf>
    <xf numFmtId="3" fontId="33" fillId="2" borderId="0" xfId="7" applyNumberFormat="1" applyFont="1" applyFill="1"/>
    <xf numFmtId="4" fontId="8" fillId="2" borderId="4" xfId="0" applyNumberFormat="1" applyFont="1" applyFill="1" applyBorder="1"/>
    <xf numFmtId="4" fontId="8" fillId="2" borderId="4" xfId="0" applyNumberFormat="1" applyFont="1" applyFill="1" applyBorder="1" applyAlignment="1">
      <alignment horizontal="right"/>
    </xf>
    <xf numFmtId="3" fontId="34" fillId="2" borderId="4" xfId="0" applyNumberFormat="1" applyFont="1" applyFill="1" applyBorder="1"/>
    <xf numFmtId="168" fontId="2" fillId="4" borderId="4" xfId="0" applyNumberFormat="1" applyFont="1" applyFill="1" applyBorder="1" applyAlignment="1">
      <alignment horizontal="right"/>
    </xf>
    <xf numFmtId="3" fontId="6" fillId="4" borderId="4" xfId="1" applyNumberFormat="1" applyFont="1" applyFill="1" applyBorder="1" applyAlignment="1">
      <alignment horizontal="right"/>
    </xf>
    <xf numFmtId="3" fontId="8" fillId="4" borderId="4" xfId="1" applyNumberFormat="1" applyFont="1" applyFill="1" applyBorder="1" applyAlignment="1">
      <alignment horizontal="right"/>
    </xf>
    <xf numFmtId="3" fontId="6" fillId="2" borderId="4" xfId="1" applyNumberFormat="1" applyFont="1" applyFill="1" applyBorder="1" applyAlignment="1" applyProtection="1">
      <alignment horizontal="right" vertical="top"/>
      <protection locked="0"/>
    </xf>
    <xf numFmtId="3" fontId="6" fillId="2" borderId="4" xfId="7" applyNumberFormat="1" applyFont="1" applyFill="1" applyBorder="1"/>
    <xf numFmtId="3" fontId="8" fillId="2" borderId="4" xfId="1" applyNumberFormat="1" applyFont="1" applyFill="1" applyBorder="1"/>
    <xf numFmtId="3" fontId="29" fillId="2" borderId="5" xfId="0" applyNumberFormat="1" applyFont="1" applyFill="1" applyBorder="1"/>
    <xf numFmtId="3" fontId="29" fillId="2" borderId="5" xfId="1" applyNumberFormat="1" applyFont="1" applyFill="1" applyBorder="1"/>
    <xf numFmtId="0" fontId="15" fillId="2" borderId="4" xfId="0" applyFont="1" applyFill="1" applyBorder="1" applyAlignment="1">
      <alignment vertical="top" wrapText="1"/>
    </xf>
    <xf numFmtId="3" fontId="16" fillId="2" borderId="4" xfId="1" applyNumberFormat="1" applyFont="1" applyFill="1" applyBorder="1" applyAlignment="1">
      <alignment horizontal="center" vertical="top"/>
    </xf>
    <xf numFmtId="3" fontId="16" fillId="2" borderId="1" xfId="1" applyNumberFormat="1" applyFont="1" applyFill="1" applyBorder="1" applyAlignment="1">
      <alignment horizontal="center" vertical="top"/>
    </xf>
    <xf numFmtId="3" fontId="15" fillId="2" borderId="4" xfId="0" applyNumberFormat="1" applyFont="1" applyFill="1" applyBorder="1" applyAlignment="1">
      <alignment horizontal="center"/>
    </xf>
    <xf numFmtId="0" fontId="14" fillId="2" borderId="4" xfId="2" applyFont="1" applyFill="1" applyBorder="1" applyAlignment="1">
      <alignment wrapText="1"/>
    </xf>
    <xf numFmtId="0" fontId="14" fillId="2" borderId="4" xfId="0" applyFont="1" applyFill="1" applyBorder="1" applyAlignment="1">
      <alignment horizontal="left"/>
    </xf>
    <xf numFmtId="0" fontId="14" fillId="2" borderId="4" xfId="0" applyFont="1" applyFill="1" applyBorder="1" applyAlignment="1">
      <alignment wrapText="1"/>
    </xf>
    <xf numFmtId="3" fontId="14" fillId="2" borderId="4" xfId="1" applyNumberFormat="1" applyFont="1" applyFill="1" applyBorder="1" applyAlignment="1">
      <alignment horizontal="right" wrapText="1"/>
    </xf>
    <xf numFmtId="0" fontId="15" fillId="2" borderId="4" xfId="0" applyFont="1" applyFill="1" applyBorder="1" applyAlignment="1">
      <alignment wrapText="1"/>
    </xf>
    <xf numFmtId="0" fontId="24" fillId="2" borderId="4" xfId="0" applyFont="1" applyFill="1" applyBorder="1" applyAlignment="1">
      <alignment wrapText="1"/>
    </xf>
    <xf numFmtId="0" fontId="24" fillId="2" borderId="4" xfId="0" applyFont="1" applyFill="1" applyBorder="1"/>
    <xf numFmtId="0" fontId="15" fillId="4" borderId="4" xfId="0" applyFont="1" applyFill="1" applyBorder="1" applyAlignment="1">
      <alignment horizontal="right"/>
    </xf>
    <xf numFmtId="169" fontId="6" fillId="2" borderId="4" xfId="1" applyNumberFormat="1" applyFont="1" applyFill="1" applyBorder="1"/>
    <xf numFmtId="169" fontId="6" fillId="2" borderId="4" xfId="1" applyNumberFormat="1" applyFont="1" applyFill="1" applyBorder="1" applyAlignment="1">
      <alignment horizontal="right"/>
    </xf>
    <xf numFmtId="169" fontId="6" fillId="2" borderId="2" xfId="1" applyNumberFormat="1" applyFont="1" applyFill="1" applyBorder="1" applyAlignment="1">
      <alignment horizontal="right"/>
    </xf>
    <xf numFmtId="1" fontId="6" fillId="2" borderId="4" xfId="0" applyNumberFormat="1" applyFont="1" applyFill="1" applyBorder="1"/>
    <xf numFmtId="1" fontId="6" fillId="2" borderId="4" xfId="0" applyNumberFormat="1" applyFont="1" applyFill="1" applyBorder="1" applyAlignment="1">
      <alignment horizontal="right"/>
    </xf>
    <xf numFmtId="0" fontId="6" fillId="4" borderId="4" xfId="0" applyFont="1" applyFill="1" applyBorder="1" applyAlignment="1">
      <alignment horizontal="left"/>
    </xf>
    <xf numFmtId="9" fontId="6" fillId="2" borderId="4" xfId="10" applyFont="1" applyFill="1" applyBorder="1"/>
    <xf numFmtId="169" fontId="6" fillId="2" borderId="4" xfId="0" applyNumberFormat="1" applyFont="1" applyFill="1" applyBorder="1"/>
    <xf numFmtId="9" fontId="8" fillId="2" borderId="5" xfId="10" applyFont="1" applyFill="1" applyBorder="1" applyAlignment="1">
      <alignment horizontal="right"/>
    </xf>
    <xf numFmtId="9" fontId="8" fillId="2" borderId="4" xfId="10" applyFont="1" applyFill="1" applyBorder="1" applyAlignment="1">
      <alignment horizontal="right"/>
    </xf>
    <xf numFmtId="0" fontId="12" fillId="0" borderId="4" xfId="0" applyFont="1" applyFill="1" applyBorder="1"/>
    <xf numFmtId="3" fontId="11" fillId="0" borderId="4" xfId="0" applyNumberFormat="1" applyFont="1" applyFill="1" applyBorder="1" applyAlignment="1">
      <alignment horizontal="right"/>
    </xf>
    <xf numFmtId="0" fontId="3" fillId="2" borderId="4" xfId="0" applyFont="1" applyFill="1" applyBorder="1" applyAlignment="1" applyProtection="1">
      <alignment horizontal="left" vertical="top"/>
      <protection locked="0"/>
    </xf>
    <xf numFmtId="0" fontId="8" fillId="4" borderId="4" xfId="0" applyFont="1" applyFill="1" applyBorder="1" applyAlignment="1">
      <alignment horizontal="left"/>
    </xf>
    <xf numFmtId="3" fontId="6" fillId="4" borderId="5" xfId="0" applyNumberFormat="1" applyFont="1" applyFill="1" applyBorder="1"/>
    <xf numFmtId="0" fontId="8" fillId="0" borderId="4" xfId="0" applyFont="1" applyFill="1" applyBorder="1" applyAlignment="1">
      <alignment horizontal="center"/>
    </xf>
    <xf numFmtId="0" fontId="8" fillId="0" borderId="4" xfId="0" applyFont="1" applyFill="1" applyBorder="1" applyAlignment="1">
      <alignment horizontal="right"/>
    </xf>
    <xf numFmtId="0" fontId="8" fillId="0" borderId="4" xfId="0" applyFont="1" applyFill="1" applyBorder="1"/>
    <xf numFmtId="49" fontId="8" fillId="0" borderId="4" xfId="0" applyNumberFormat="1" applyFont="1" applyFill="1" applyBorder="1" applyAlignment="1">
      <alignment horizontal="right"/>
    </xf>
    <xf numFmtId="3" fontId="6" fillId="0" borderId="4" xfId="0" applyNumberFormat="1" applyFont="1" applyFill="1" applyBorder="1" applyAlignment="1">
      <alignment horizontal="right"/>
    </xf>
    <xf numFmtId="3" fontId="8" fillId="0" borderId="4" xfId="0" applyNumberFormat="1" applyFont="1" applyFill="1" applyBorder="1" applyAlignment="1">
      <alignment horizontal="right"/>
    </xf>
    <xf numFmtId="168" fontId="3" fillId="0" borderId="4" xfId="0" applyNumberFormat="1" applyFont="1" applyFill="1" applyBorder="1" applyAlignment="1">
      <alignment horizontal="right"/>
    </xf>
    <xf numFmtId="0" fontId="3" fillId="0" borderId="4" xfId="0" applyFont="1" applyFill="1" applyBorder="1"/>
    <xf numFmtId="0" fontId="3" fillId="0" borderId="4" xfId="0" applyFont="1" applyFill="1" applyBorder="1" applyAlignment="1">
      <alignment horizontal="center"/>
    </xf>
    <xf numFmtId="0" fontId="3" fillId="0" borderId="4" xfId="0" applyFont="1" applyFill="1" applyBorder="1" applyAlignment="1">
      <alignment horizontal="right"/>
    </xf>
    <xf numFmtId="3" fontId="5" fillId="0" borderId="4" xfId="0" applyNumberFormat="1" applyFont="1" applyFill="1" applyBorder="1" applyAlignment="1">
      <alignment horizontal="right"/>
    </xf>
    <xf numFmtId="3" fontId="3" fillId="0" borderId="4" xfId="0" applyNumberFormat="1" applyFont="1" applyFill="1" applyBorder="1" applyAlignment="1">
      <alignment horizontal="right"/>
    </xf>
    <xf numFmtId="168" fontId="3" fillId="0" borderId="4" xfId="0" applyNumberFormat="1" applyFont="1" applyFill="1" applyBorder="1" applyAlignment="1">
      <alignment horizontal="left" indent="2"/>
    </xf>
    <xf numFmtId="168" fontId="5" fillId="0" borderId="4" xfId="0" applyNumberFormat="1" applyFont="1" applyFill="1" applyBorder="1" applyAlignment="1"/>
    <xf numFmtId="0" fontId="14" fillId="0" borderId="4" xfId="0" applyFont="1" applyFill="1" applyBorder="1" applyAlignment="1">
      <alignment horizontal="left"/>
    </xf>
    <xf numFmtId="3" fontId="14" fillId="0" borderId="4" xfId="1" applyNumberFormat="1" applyFont="1" applyFill="1" applyBorder="1" applyAlignment="1">
      <alignment horizontal="right"/>
    </xf>
    <xf numFmtId="3" fontId="14" fillId="0" borderId="4" xfId="1" applyNumberFormat="1" applyFont="1" applyFill="1" applyBorder="1" applyAlignment="1">
      <alignment horizontal="right" wrapText="1"/>
    </xf>
    <xf numFmtId="3" fontId="12" fillId="0" borderId="4" xfId="0" applyNumberFormat="1" applyFont="1" applyFill="1" applyBorder="1"/>
    <xf numFmtId="3" fontId="15" fillId="0" borderId="4" xfId="1" applyNumberFormat="1" applyFont="1" applyFill="1" applyBorder="1" applyAlignment="1">
      <alignment horizontal="right"/>
    </xf>
    <xf numFmtId="3" fontId="15" fillId="0" borderId="4" xfId="0" applyNumberFormat="1" applyFont="1" applyFill="1" applyBorder="1"/>
    <xf numFmtId="0" fontId="15" fillId="0" borderId="4" xfId="0" applyFont="1" applyFill="1" applyBorder="1"/>
    <xf numFmtId="169" fontId="8" fillId="2" borderId="4" xfId="1" applyNumberFormat="1" applyFont="1" applyFill="1" applyBorder="1" applyAlignment="1">
      <alignment horizontal="right"/>
    </xf>
    <xf numFmtId="169" fontId="8" fillId="2" borderId="4" xfId="1" applyNumberFormat="1" applyFont="1" applyFill="1" applyBorder="1"/>
    <xf numFmtId="169" fontId="8" fillId="4" borderId="4" xfId="1" applyNumberFormat="1" applyFont="1" applyFill="1" applyBorder="1" applyAlignment="1">
      <alignment horizontal="right"/>
    </xf>
    <xf numFmtId="169" fontId="8" fillId="2" borderId="4" xfId="1" applyNumberFormat="1" applyFont="1" applyFill="1" applyBorder="1" applyAlignment="1">
      <alignment horizontal="right" indent="1"/>
    </xf>
    <xf numFmtId="169" fontId="6" fillId="4" borderId="4" xfId="1" applyNumberFormat="1" applyFont="1" applyFill="1" applyBorder="1"/>
    <xf numFmtId="169" fontId="33" fillId="2" borderId="0" xfId="1" applyNumberFormat="1" applyFont="1" applyFill="1"/>
    <xf numFmtId="169" fontId="8" fillId="4" borderId="4" xfId="1" applyNumberFormat="1" applyFont="1" applyFill="1" applyBorder="1"/>
    <xf numFmtId="3" fontId="3" fillId="0" borderId="4" xfId="0" applyNumberFormat="1" applyFont="1" applyFill="1" applyBorder="1"/>
    <xf numFmtId="169" fontId="3" fillId="0" borderId="4" xfId="1" applyNumberFormat="1" applyFont="1" applyFill="1" applyBorder="1" applyAlignment="1">
      <alignment horizontal="right"/>
    </xf>
    <xf numFmtId="0" fontId="3" fillId="0" borderId="4" xfId="0" applyFont="1" applyFill="1" applyBorder="1" applyAlignment="1">
      <alignment horizontal="left"/>
    </xf>
    <xf numFmtId="170" fontId="5" fillId="0" borderId="4" xfId="7" applyNumberFormat="1" applyFont="1" applyFill="1" applyBorder="1"/>
    <xf numFmtId="169" fontId="8" fillId="0" borderId="4" xfId="1" applyNumberFormat="1" applyFont="1" applyFill="1" applyBorder="1" applyAlignment="1">
      <alignment horizontal="right"/>
    </xf>
    <xf numFmtId="169" fontId="6" fillId="0" borderId="4" xfId="1" applyNumberFormat="1" applyFont="1" applyFill="1" applyBorder="1"/>
    <xf numFmtId="169" fontId="6" fillId="0" borderId="4" xfId="1" applyNumberFormat="1" applyFont="1" applyFill="1" applyBorder="1" applyAlignment="1">
      <alignment horizontal="right"/>
    </xf>
    <xf numFmtId="169" fontId="8" fillId="0" borderId="4" xfId="1" applyNumberFormat="1" applyFont="1" applyFill="1" applyBorder="1"/>
    <xf numFmtId="169" fontId="5" fillId="0" borderId="4" xfId="1" applyNumberFormat="1" applyFont="1" applyFill="1" applyBorder="1"/>
    <xf numFmtId="0" fontId="2" fillId="0" borderId="4" xfId="0" applyFont="1" applyFill="1" applyBorder="1" applyAlignment="1"/>
    <xf numFmtId="0" fontId="10" fillId="0" borderId="4" xfId="0" applyFont="1" applyFill="1" applyBorder="1" applyAlignment="1"/>
    <xf numFmtId="0" fontId="10" fillId="0" borderId="4" xfId="0" applyFont="1" applyFill="1" applyBorder="1" applyAlignment="1">
      <alignment horizontal="left"/>
    </xf>
    <xf numFmtId="3" fontId="10" fillId="0" borderId="4" xfId="0" applyNumberFormat="1" applyFont="1" applyFill="1" applyBorder="1" applyAlignment="1">
      <alignment horizontal="left"/>
    </xf>
    <xf numFmtId="3" fontId="10" fillId="0" borderId="4" xfId="0" applyNumberFormat="1" applyFont="1" applyFill="1" applyBorder="1" applyAlignment="1"/>
    <xf numFmtId="0" fontId="9" fillId="0" borderId="4" xfId="0" applyFont="1" applyFill="1" applyBorder="1" applyAlignment="1">
      <alignment wrapText="1"/>
    </xf>
    <xf numFmtId="3" fontId="16" fillId="0" borderId="3" xfId="1" applyNumberFormat="1" applyFont="1" applyFill="1" applyBorder="1" applyAlignment="1">
      <alignment horizontal="center" vertical="top"/>
    </xf>
    <xf numFmtId="3" fontId="15" fillId="0" borderId="1" xfId="1" applyNumberFormat="1" applyFont="1" applyFill="1" applyBorder="1" applyAlignment="1">
      <alignment horizontal="center"/>
    </xf>
    <xf numFmtId="168" fontId="2" fillId="0" borderId="4" xfId="0" applyNumberFormat="1" applyFont="1" applyFill="1" applyBorder="1" applyAlignment="1">
      <alignment horizontal="right"/>
    </xf>
    <xf numFmtId="167" fontId="2" fillId="0" borderId="4" xfId="0" applyNumberFormat="1" applyFont="1" applyFill="1" applyBorder="1" applyAlignment="1">
      <alignment horizontal="right"/>
    </xf>
    <xf numFmtId="167" fontId="2" fillId="0" borderId="4" xfId="0" applyNumberFormat="1" applyFont="1" applyFill="1" applyBorder="1" applyAlignment="1">
      <alignment horizontal="right" indent="1"/>
    </xf>
    <xf numFmtId="3" fontId="14" fillId="0" borderId="4" xfId="1" applyNumberFormat="1" applyFont="1" applyFill="1" applyBorder="1"/>
    <xf numFmtId="3" fontId="14" fillId="0" borderId="4" xfId="0" applyNumberFormat="1" applyFont="1" applyFill="1" applyBorder="1" applyAlignment="1">
      <alignment horizontal="right"/>
    </xf>
    <xf numFmtId="3" fontId="15" fillId="0" borderId="4" xfId="1" applyNumberFormat="1" applyFont="1" applyFill="1" applyBorder="1"/>
    <xf numFmtId="3" fontId="15" fillId="0" borderId="4" xfId="0" applyNumberFormat="1" applyFont="1" applyFill="1" applyBorder="1" applyAlignment="1">
      <alignment horizontal="right"/>
    </xf>
    <xf numFmtId="3" fontId="8" fillId="0" borderId="4" xfId="0" applyNumberFormat="1" applyFont="1" applyFill="1" applyBorder="1"/>
    <xf numFmtId="3" fontId="27" fillId="0" borderId="4" xfId="0" applyNumberFormat="1" applyFont="1" applyFill="1" applyBorder="1"/>
    <xf numFmtId="0" fontId="14" fillId="0" borderId="4" xfId="0" applyFont="1" applyFill="1" applyBorder="1"/>
    <xf numFmtId="3" fontId="14" fillId="0" borderId="4" xfId="0" applyNumberFormat="1" applyFont="1" applyFill="1" applyBorder="1" applyAlignment="1"/>
    <xf numFmtId="0" fontId="14" fillId="0" borderId="4" xfId="0" applyFont="1" applyFill="1" applyBorder="1" applyAlignment="1"/>
    <xf numFmtId="3" fontId="25" fillId="0" borderId="4" xfId="0" applyNumberFormat="1" applyFont="1" applyFill="1" applyBorder="1" applyAlignment="1"/>
    <xf numFmtId="0" fontId="0" fillId="0" borderId="4" xfId="0" applyFill="1" applyBorder="1" applyAlignment="1"/>
    <xf numFmtId="0" fontId="0" fillId="0" borderId="4" xfId="0" applyFill="1" applyBorder="1" applyAlignment="1">
      <alignment wrapText="1"/>
    </xf>
    <xf numFmtId="3" fontId="25" fillId="0" borderId="4" xfId="0" applyNumberFormat="1" applyFont="1" applyFill="1" applyBorder="1"/>
    <xf numFmtId="169" fontId="14" fillId="0" borderId="4" xfId="1" applyNumberFormat="1" applyFont="1" applyFill="1" applyBorder="1" applyAlignment="1">
      <alignment horizontal="right"/>
    </xf>
    <xf numFmtId="169" fontId="14" fillId="2" borderId="4" xfId="1" applyNumberFormat="1" applyFont="1" applyFill="1" applyBorder="1" applyAlignment="1">
      <alignment horizontal="right"/>
    </xf>
    <xf numFmtId="169" fontId="14" fillId="0" borderId="4" xfId="1" applyNumberFormat="1" applyFont="1" applyFill="1" applyBorder="1"/>
    <xf numFmtId="169" fontId="14" fillId="2" borderId="4" xfId="1" applyNumberFormat="1" applyFont="1" applyFill="1" applyBorder="1"/>
    <xf numFmtId="169" fontId="15" fillId="2" borderId="4" xfId="1" applyNumberFormat="1" applyFont="1" applyFill="1" applyBorder="1"/>
    <xf numFmtId="169" fontId="15" fillId="0" borderId="4" xfId="1" applyNumberFormat="1" applyFont="1" applyFill="1" applyBorder="1"/>
    <xf numFmtId="169" fontId="14" fillId="4" borderId="4" xfId="1" applyNumberFormat="1" applyFont="1" applyFill="1" applyBorder="1"/>
    <xf numFmtId="3" fontId="14" fillId="4" borderId="4" xfId="0" applyNumberFormat="1" applyFont="1" applyFill="1" applyBorder="1"/>
    <xf numFmtId="3" fontId="15" fillId="4" borderId="4" xfId="0" applyNumberFormat="1" applyFont="1" applyFill="1" applyBorder="1"/>
    <xf numFmtId="3" fontId="14" fillId="4" borderId="4" xfId="1" applyNumberFormat="1" applyFont="1" applyFill="1" applyBorder="1" applyAlignment="1">
      <alignment horizontal="right"/>
    </xf>
    <xf numFmtId="3" fontId="15" fillId="4" borderId="4" xfId="1" applyNumberFormat="1" applyFont="1" applyFill="1" applyBorder="1" applyAlignment="1">
      <alignment horizontal="right"/>
    </xf>
    <xf numFmtId="0" fontId="15" fillId="4" borderId="4" xfId="0" applyFont="1" applyFill="1" applyBorder="1"/>
    <xf numFmtId="164" fontId="6" fillId="0" borderId="4" xfId="0" applyNumberFormat="1" applyFont="1" applyFill="1" applyBorder="1"/>
    <xf numFmtId="0" fontId="6" fillId="0" borderId="4" xfId="0" applyFont="1" applyFill="1" applyBorder="1"/>
    <xf numFmtId="9" fontId="5" fillId="2" borderId="4" xfId="10" applyFont="1" applyFill="1" applyBorder="1"/>
    <xf numFmtId="170" fontId="33" fillId="0" borderId="0" xfId="7" applyNumberFormat="1" applyFont="1"/>
    <xf numFmtId="169" fontId="33" fillId="0" borderId="0" xfId="1" applyNumberFormat="1" applyFont="1"/>
    <xf numFmtId="170" fontId="0" fillId="0" borderId="0" xfId="7" applyNumberFormat="1" applyFont="1"/>
    <xf numFmtId="169" fontId="3" fillId="2" borderId="4" xfId="1" applyNumberFormat="1" applyFont="1" applyFill="1" applyBorder="1" applyAlignment="1">
      <alignment horizontal="right" indent="1"/>
    </xf>
    <xf numFmtId="169" fontId="3" fillId="4" borderId="4" xfId="1" applyNumberFormat="1" applyFont="1" applyFill="1" applyBorder="1" applyAlignment="1">
      <alignment horizontal="right"/>
    </xf>
    <xf numFmtId="169" fontId="5" fillId="4" borderId="4" xfId="1" applyNumberFormat="1" applyFont="1" applyFill="1" applyBorder="1" applyAlignment="1">
      <alignment horizontal="right"/>
    </xf>
    <xf numFmtId="169" fontId="8" fillId="2" borderId="4" xfId="0" applyNumberFormat="1" applyFont="1" applyFill="1" applyBorder="1"/>
    <xf numFmtId="3" fontId="3" fillId="0" borderId="4" xfId="0" applyNumberFormat="1" applyFont="1" applyFill="1" applyBorder="1" applyAlignment="1">
      <alignment wrapText="1"/>
    </xf>
    <xf numFmtId="3" fontId="15" fillId="2" borderId="4" xfId="1" applyNumberFormat="1" applyFont="1" applyFill="1" applyBorder="1" applyAlignment="1"/>
    <xf numFmtId="0" fontId="15" fillId="2" borderId="7" xfId="5" applyFont="1" applyFill="1" applyBorder="1" applyAlignment="1" applyProtection="1">
      <alignment horizontal="left" vertical="top"/>
      <protection locked="0"/>
    </xf>
    <xf numFmtId="0" fontId="14" fillId="2" borderId="6" xfId="0" applyFont="1" applyFill="1" applyBorder="1" applyAlignment="1">
      <alignment horizontal="left" vertical="top"/>
    </xf>
    <xf numFmtId="0" fontId="14" fillId="2" borderId="8" xfId="0" applyFont="1" applyFill="1" applyBorder="1" applyAlignment="1">
      <alignment horizontal="left" vertical="top"/>
    </xf>
    <xf numFmtId="3" fontId="20" fillId="2" borderId="1" xfId="0" applyNumberFormat="1" applyFont="1" applyFill="1" applyBorder="1" applyAlignment="1">
      <alignment horizontal="left"/>
    </xf>
    <xf numFmtId="0" fontId="14" fillId="0" borderId="3" xfId="0" applyFont="1" applyBorder="1" applyAlignment="1"/>
    <xf numFmtId="0" fontId="14" fillId="0" borderId="2" xfId="0" applyFont="1" applyBorder="1" applyAlignment="1"/>
    <xf numFmtId="0" fontId="15" fillId="2" borderId="4" xfId="0" applyFont="1" applyFill="1" applyBorder="1" applyAlignment="1">
      <alignment horizontal="left" vertical="center"/>
    </xf>
    <xf numFmtId="0" fontId="14" fillId="2" borderId="4" xfId="0" applyFont="1" applyFill="1" applyBorder="1" applyAlignment="1">
      <alignment horizontal="left" vertical="center"/>
    </xf>
    <xf numFmtId="0" fontId="16" fillId="2" borderId="4" xfId="0" applyFont="1" applyFill="1" applyBorder="1" applyAlignment="1">
      <alignment vertical="top"/>
    </xf>
    <xf numFmtId="0" fontId="21" fillId="0" borderId="4" xfId="0" applyFont="1" applyBorder="1" applyAlignment="1">
      <alignment vertical="top"/>
    </xf>
    <xf numFmtId="0" fontId="16" fillId="2" borderId="4" xfId="0" applyFont="1" applyFill="1" applyBorder="1" applyAlignment="1">
      <alignment horizontal="center"/>
    </xf>
    <xf numFmtId="0" fontId="21" fillId="2" borderId="4" xfId="0" applyFont="1" applyFill="1" applyBorder="1" applyAlignment="1">
      <alignment horizontal="center"/>
    </xf>
    <xf numFmtId="0" fontId="15" fillId="2" borderId="4" xfId="0" applyFont="1" applyFill="1" applyBorder="1" applyAlignment="1">
      <alignment horizontal="center"/>
    </xf>
    <xf numFmtId="0" fontId="14" fillId="2" borderId="4" xfId="0" applyFont="1" applyFill="1" applyBorder="1" applyAlignment="1">
      <alignment horizontal="center"/>
    </xf>
    <xf numFmtId="0" fontId="15" fillId="2" borderId="4" xfId="0" applyFont="1" applyFill="1" applyBorder="1" applyAlignment="1">
      <alignment horizontal="center" vertical="center" wrapText="1"/>
    </xf>
    <xf numFmtId="3" fontId="20" fillId="2" borderId="1" xfId="0" applyNumberFormat="1" applyFont="1" applyFill="1" applyBorder="1" applyAlignment="1">
      <alignment horizontal="left" wrapText="1"/>
    </xf>
    <xf numFmtId="3" fontId="20" fillId="2" borderId="3" xfId="0" applyNumberFormat="1" applyFont="1" applyFill="1" applyBorder="1" applyAlignment="1">
      <alignment horizontal="left" wrapText="1"/>
    </xf>
    <xf numFmtId="0" fontId="14" fillId="0" borderId="3" xfId="0" applyFont="1" applyBorder="1" applyAlignment="1">
      <alignment wrapText="1"/>
    </xf>
    <xf numFmtId="0" fontId="14" fillId="0" borderId="2" xfId="0" applyFont="1" applyBorder="1" applyAlignment="1">
      <alignment wrapText="1"/>
    </xf>
    <xf numFmtId="0" fontId="20" fillId="0" borderId="3" xfId="0" applyFont="1" applyBorder="1" applyAlignment="1">
      <alignment wrapText="1"/>
    </xf>
    <xf numFmtId="0" fontId="20" fillId="2" borderId="1" xfId="0" applyFont="1" applyFill="1" applyBorder="1" applyAlignment="1">
      <alignment wrapText="1"/>
    </xf>
    <xf numFmtId="0" fontId="20" fillId="2" borderId="1" xfId="0" applyFont="1" applyFill="1" applyBorder="1" applyAlignment="1">
      <alignment horizontal="left" wrapText="1"/>
    </xf>
    <xf numFmtId="0" fontId="20" fillId="2" borderId="3" xfId="0" applyFont="1" applyFill="1" applyBorder="1" applyAlignment="1">
      <alignment horizontal="left" wrapText="1"/>
    </xf>
    <xf numFmtId="0" fontId="15" fillId="2" borderId="6" xfId="5" applyFont="1" applyFill="1" applyBorder="1" applyAlignment="1" applyProtection="1">
      <alignment horizontal="left" vertical="top"/>
      <protection locked="0"/>
    </xf>
    <xf numFmtId="0" fontId="0" fillId="2" borderId="6" xfId="0" applyFill="1" applyBorder="1" applyAlignment="1">
      <alignment horizontal="left" vertical="top"/>
    </xf>
    <xf numFmtId="0" fontId="0" fillId="2" borderId="8" xfId="0" applyFill="1" applyBorder="1" applyAlignment="1">
      <alignment horizontal="left" vertical="top"/>
    </xf>
    <xf numFmtId="0" fontId="15" fillId="2" borderId="1" xfId="0" applyFont="1" applyFill="1" applyBorder="1" applyAlignment="1">
      <alignment horizontal="left" vertical="center"/>
    </xf>
    <xf numFmtId="0" fontId="0" fillId="0" borderId="2" xfId="0" applyBorder="1" applyAlignment="1"/>
    <xf numFmtId="0" fontId="21" fillId="2" borderId="4" xfId="0" applyFont="1" applyFill="1" applyBorder="1" applyAlignment="1">
      <alignment vertical="top"/>
    </xf>
    <xf numFmtId="0" fontId="31" fillId="2" borderId="4" xfId="0" applyFont="1" applyFill="1" applyBorder="1" applyAlignment="1">
      <alignment horizontal="center" wrapText="1"/>
    </xf>
    <xf numFmtId="0" fontId="23" fillId="2" borderId="4" xfId="0" applyFont="1" applyFill="1" applyBorder="1" applyAlignment="1"/>
    <xf numFmtId="0" fontId="12" fillId="2" borderId="4" xfId="0" applyFont="1" applyFill="1" applyBorder="1" applyAlignment="1">
      <alignment horizontal="right" vertical="center" wrapText="1" indent="2"/>
    </xf>
    <xf numFmtId="0" fontId="11" fillId="2" borderId="4" xfId="0" applyFont="1" applyFill="1" applyBorder="1" applyAlignment="1">
      <alignment horizontal="right" vertical="center" wrapText="1" indent="2"/>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wrapText="1"/>
    </xf>
    <xf numFmtId="0" fontId="11" fillId="2" borderId="4" xfId="0" applyFont="1" applyFill="1" applyBorder="1" applyAlignment="1"/>
    <xf numFmtId="0" fontId="12" fillId="2" borderId="9" xfId="0" applyFont="1" applyFill="1" applyBorder="1" applyAlignment="1" applyProtection="1">
      <alignment horizontal="left" vertical="top"/>
      <protection locked="0"/>
    </xf>
    <xf numFmtId="0" fontId="12" fillId="2" borderId="10" xfId="0" applyFont="1" applyFill="1" applyBorder="1" applyAlignment="1" applyProtection="1">
      <alignment horizontal="left" vertical="top"/>
      <protection locked="0"/>
    </xf>
    <xf numFmtId="0" fontId="14" fillId="0" borderId="10" xfId="0" applyFont="1" applyBorder="1" applyAlignment="1">
      <alignment horizontal="left" vertical="top"/>
    </xf>
    <xf numFmtId="0" fontId="14" fillId="0" borderId="5" xfId="0" applyFont="1" applyBorder="1" applyAlignment="1">
      <alignment horizontal="left" vertical="top"/>
    </xf>
    <xf numFmtId="0" fontId="12" fillId="0" borderId="9" xfId="0" applyFont="1" applyBorder="1" applyAlignment="1">
      <alignment horizontal="left" vertical="top" wrapText="1"/>
    </xf>
    <xf numFmtId="0" fontId="12" fillId="0" borderId="10" xfId="0" applyFont="1" applyBorder="1" applyAlignment="1">
      <alignment horizontal="left" vertical="top" wrapText="1"/>
    </xf>
    <xf numFmtId="0" fontId="14" fillId="0" borderId="5" xfId="0" applyFont="1" applyBorder="1" applyAlignment="1">
      <alignment wrapText="1"/>
    </xf>
    <xf numFmtId="0" fontId="12" fillId="0" borderId="4" xfId="0" applyFont="1" applyFill="1" applyBorder="1" applyAlignment="1">
      <alignment horizontal="center" vertical="center"/>
    </xf>
    <xf numFmtId="0" fontId="12" fillId="0" borderId="4" xfId="0" applyFont="1" applyBorder="1" applyAlignment="1">
      <alignment horizontal="center"/>
    </xf>
    <xf numFmtId="0" fontId="23" fillId="0" borderId="4" xfId="0" applyFont="1" applyBorder="1" applyAlignment="1"/>
    <xf numFmtId="0" fontId="11" fillId="0" borderId="4" xfId="0" applyFont="1" applyBorder="1" applyAlignment="1"/>
    <xf numFmtId="0" fontId="23" fillId="2" borderId="4" xfId="0" applyFont="1" applyFill="1" applyBorder="1" applyAlignment="1">
      <alignment horizontal="left"/>
    </xf>
    <xf numFmtId="3" fontId="23" fillId="2" borderId="4" xfId="0" applyNumberFormat="1" applyFont="1" applyFill="1" applyBorder="1" applyAlignment="1">
      <alignment horizontal="left"/>
    </xf>
    <xf numFmtId="0" fontId="12" fillId="2" borderId="9" xfId="0" applyFont="1" applyFill="1" applyBorder="1" applyAlignment="1">
      <alignment horizontal="left" vertical="top" wrapText="1"/>
    </xf>
    <xf numFmtId="0" fontId="12" fillId="2" borderId="10" xfId="0" applyFont="1" applyFill="1" applyBorder="1" applyAlignment="1">
      <alignment horizontal="left" vertical="top" wrapText="1"/>
    </xf>
    <xf numFmtId="0" fontId="14" fillId="2" borderId="5" xfId="0" applyFont="1" applyFill="1" applyBorder="1" applyAlignment="1">
      <alignment horizontal="left" vertical="top" wrapText="1"/>
    </xf>
    <xf numFmtId="0" fontId="12" fillId="2" borderId="1" xfId="0" applyFont="1" applyFill="1" applyBorder="1" applyAlignment="1">
      <alignment horizontal="center"/>
    </xf>
    <xf numFmtId="0" fontId="15" fillId="0" borderId="3" xfId="0" applyFont="1" applyBorder="1" applyAlignment="1">
      <alignment horizontal="center"/>
    </xf>
    <xf numFmtId="0" fontId="15" fillId="0" borderId="2" xfId="0" applyFont="1" applyBorder="1" applyAlignment="1">
      <alignment horizontal="center"/>
    </xf>
    <xf numFmtId="0" fontId="14" fillId="2" borderId="10" xfId="0" applyFont="1" applyFill="1" applyBorder="1" applyAlignment="1">
      <alignment horizontal="left" vertical="top"/>
    </xf>
    <xf numFmtId="0" fontId="14" fillId="2" borderId="5" xfId="0" applyFont="1" applyFill="1" applyBorder="1" applyAlignment="1">
      <alignment horizontal="left" vertical="top"/>
    </xf>
    <xf numFmtId="0" fontId="8" fillId="2" borderId="1" xfId="0" applyFont="1" applyFill="1" applyBorder="1" applyAlignment="1">
      <alignment horizontal="center"/>
    </xf>
    <xf numFmtId="0" fontId="8" fillId="2" borderId="3" xfId="0" applyFont="1" applyFill="1" applyBorder="1" applyAlignment="1">
      <alignment horizontal="center"/>
    </xf>
    <xf numFmtId="0" fontId="8" fillId="2" borderId="2" xfId="0" applyFont="1" applyFill="1" applyBorder="1" applyAlignment="1">
      <alignment horizontal="center"/>
    </xf>
    <xf numFmtId="3" fontId="10" fillId="2" borderId="4" xfId="0" applyNumberFormat="1" applyFont="1" applyFill="1" applyBorder="1" applyAlignment="1">
      <alignment horizontal="left" indent="2"/>
    </xf>
    <xf numFmtId="0" fontId="8" fillId="2" borderId="4" xfId="0" applyFont="1" applyFill="1" applyBorder="1" applyAlignment="1">
      <alignment horizontal="center"/>
    </xf>
    <xf numFmtId="0" fontId="10" fillId="2" borderId="4" xfId="0" applyFont="1" applyFill="1" applyBorder="1" applyAlignment="1">
      <alignment horizontal="left" indent="2"/>
    </xf>
    <xf numFmtId="0" fontId="6" fillId="2" borderId="4" xfId="0" applyFont="1" applyFill="1" applyBorder="1" applyAlignment="1"/>
    <xf numFmtId="0" fontId="7" fillId="2" borderId="1" xfId="0" applyFont="1" applyFill="1" applyBorder="1" applyAlignment="1">
      <alignment horizontal="center"/>
    </xf>
    <xf numFmtId="0" fontId="7" fillId="2" borderId="3" xfId="0" applyFont="1" applyFill="1" applyBorder="1" applyAlignment="1">
      <alignment horizontal="center"/>
    </xf>
    <xf numFmtId="0" fontId="7" fillId="2" borderId="2" xfId="0" applyFont="1" applyFill="1" applyBorder="1" applyAlignment="1">
      <alignment horizontal="center"/>
    </xf>
    <xf numFmtId="0" fontId="3" fillId="2" borderId="1" xfId="0" applyFont="1" applyFill="1" applyBorder="1" applyAlignment="1">
      <alignment horizontal="center"/>
    </xf>
    <xf numFmtId="0" fontId="3" fillId="2" borderId="3" xfId="0" applyFont="1" applyFill="1" applyBorder="1" applyAlignment="1">
      <alignment horizontal="center"/>
    </xf>
    <xf numFmtId="0" fontId="3" fillId="2" borderId="2" xfId="0" applyFont="1" applyFill="1" applyBorder="1" applyAlignment="1">
      <alignment horizontal="center"/>
    </xf>
    <xf numFmtId="0" fontId="3" fillId="2" borderId="4" xfId="0" applyFont="1" applyFill="1" applyBorder="1" applyAlignment="1">
      <alignment horizontal="center" wrapText="1"/>
    </xf>
    <xf numFmtId="0" fontId="5" fillId="2" borderId="4" xfId="0" applyFont="1" applyFill="1" applyBorder="1" applyAlignment="1"/>
    <xf numFmtId="0" fontId="3" fillId="2" borderId="4" xfId="0" applyFont="1" applyFill="1" applyBorder="1" applyAlignment="1">
      <alignment vertical="top" wrapText="1"/>
    </xf>
    <xf numFmtId="0" fontId="5" fillId="2" borderId="4" xfId="0" applyFont="1" applyFill="1" applyBorder="1" applyAlignment="1">
      <alignment vertical="top" wrapText="1"/>
    </xf>
    <xf numFmtId="0" fontId="3" fillId="2" borderId="4" xfId="0" applyFont="1" applyFill="1" applyBorder="1" applyAlignment="1">
      <alignment horizontal="center"/>
    </xf>
    <xf numFmtId="3" fontId="3" fillId="2" borderId="1" xfId="0" applyNumberFormat="1" applyFont="1" applyFill="1" applyBorder="1" applyAlignment="1">
      <alignment horizontal="center"/>
    </xf>
    <xf numFmtId="3" fontId="3" fillId="2" borderId="3" xfId="0" applyNumberFormat="1" applyFont="1" applyFill="1" applyBorder="1" applyAlignment="1">
      <alignment horizontal="center"/>
    </xf>
    <xf numFmtId="3" fontId="3" fillId="2" borderId="2" xfId="0" applyNumberFormat="1" applyFont="1" applyFill="1" applyBorder="1" applyAlignment="1">
      <alignment horizontal="center"/>
    </xf>
    <xf numFmtId="0" fontId="2" fillId="2" borderId="1" xfId="1" applyNumberFormat="1" applyFont="1" applyFill="1" applyBorder="1" applyAlignment="1">
      <alignment horizontal="center" vertical="center"/>
    </xf>
    <xf numFmtId="0" fontId="2" fillId="2" borderId="3" xfId="1" applyNumberFormat="1" applyFont="1" applyFill="1" applyBorder="1" applyAlignment="1">
      <alignment horizontal="center" vertical="center"/>
    </xf>
    <xf numFmtId="0" fontId="2" fillId="2" borderId="2" xfId="1" applyNumberFormat="1" applyFont="1" applyFill="1" applyBorder="1" applyAlignment="1">
      <alignment horizontal="center" vertic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2" xfId="0" applyFont="1" applyFill="1" applyBorder="1" applyAlignment="1">
      <alignment horizont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10" fillId="2" borderId="1" xfId="0" applyFont="1" applyFill="1" applyBorder="1" applyAlignment="1">
      <alignment horizontal="left" wrapText="1"/>
    </xf>
    <xf numFmtId="0" fontId="33" fillId="2" borderId="3" xfId="0" applyFont="1" applyFill="1" applyBorder="1" applyAlignment="1"/>
    <xf numFmtId="0" fontId="33" fillId="2" borderId="2" xfId="0" applyFont="1" applyFill="1" applyBorder="1" applyAlignment="1"/>
    <xf numFmtId="0" fontId="7" fillId="2" borderId="4" xfId="0" applyFont="1" applyFill="1" applyBorder="1" applyAlignment="1">
      <alignment vertical="top" wrapText="1"/>
    </xf>
    <xf numFmtId="0" fontId="2" fillId="2" borderId="4" xfId="0" applyFont="1" applyFill="1" applyBorder="1" applyAlignment="1">
      <alignment horizontal="center"/>
    </xf>
    <xf numFmtId="0" fontId="0" fillId="2" borderId="3" xfId="0" applyFill="1" applyBorder="1" applyAlignment="1">
      <alignment wrapText="1"/>
    </xf>
    <xf numFmtId="0" fontId="0" fillId="2" borderId="2" xfId="0" applyFill="1" applyBorder="1" applyAlignment="1">
      <alignment wrapText="1"/>
    </xf>
    <xf numFmtId="0" fontId="16" fillId="2" borderId="4" xfId="0" applyFont="1" applyFill="1" applyBorder="1" applyAlignment="1">
      <alignment vertical="top" wrapText="1"/>
    </xf>
    <xf numFmtId="3" fontId="16" fillId="2" borderId="4" xfId="1" applyNumberFormat="1" applyFont="1" applyFill="1" applyBorder="1" applyAlignment="1">
      <alignment horizontal="center" vertical="top"/>
    </xf>
    <xf numFmtId="3" fontId="15" fillId="2" borderId="4" xfId="0" applyNumberFormat="1" applyFont="1" applyFill="1" applyBorder="1" applyAlignment="1">
      <alignment horizontal="center"/>
    </xf>
    <xf numFmtId="3" fontId="15" fillId="2" borderId="1" xfId="1" applyNumberFormat="1" applyFont="1" applyFill="1" applyBorder="1" applyAlignment="1">
      <alignment horizontal="center"/>
    </xf>
    <xf numFmtId="3" fontId="15" fillId="2" borderId="3" xfId="1" applyNumberFormat="1" applyFont="1" applyFill="1" applyBorder="1" applyAlignment="1">
      <alignment horizontal="center"/>
    </xf>
    <xf numFmtId="3" fontId="15" fillId="2" borderId="2" xfId="1" applyNumberFormat="1" applyFont="1" applyFill="1" applyBorder="1" applyAlignment="1">
      <alignment horizontal="center"/>
    </xf>
    <xf numFmtId="0" fontId="0" fillId="0" borderId="3" xfId="0" applyFill="1" applyBorder="1" applyAlignment="1">
      <alignment horizontal="center"/>
    </xf>
    <xf numFmtId="0" fontId="0" fillId="0" borderId="2" xfId="0" applyFill="1" applyBorder="1" applyAlignment="1">
      <alignment horizontal="center"/>
    </xf>
    <xf numFmtId="0" fontId="2" fillId="0" borderId="1" xfId="0" applyFont="1" applyFill="1" applyBorder="1" applyAlignment="1">
      <alignment horizontal="center"/>
    </xf>
    <xf numFmtId="0" fontId="2" fillId="0" borderId="3" xfId="0" applyFont="1" applyFill="1" applyBorder="1" applyAlignment="1">
      <alignment horizontal="center"/>
    </xf>
    <xf numFmtId="0" fontId="2" fillId="0" borderId="2" xfId="0" applyFont="1" applyFill="1" applyBorder="1" applyAlignment="1">
      <alignment horizontal="center"/>
    </xf>
    <xf numFmtId="0" fontId="15" fillId="2" borderId="1" xfId="0" applyFont="1" applyFill="1" applyBorder="1" applyAlignment="1">
      <alignment horizontal="center"/>
    </xf>
    <xf numFmtId="0" fontId="0" fillId="2" borderId="3" xfId="0" applyFill="1" applyBorder="1" applyAlignment="1">
      <alignment horizontal="center"/>
    </xf>
    <xf numFmtId="0" fontId="0" fillId="2" borderId="3" xfId="0" applyFill="1" applyBorder="1" applyAlignment="1"/>
    <xf numFmtId="0" fontId="0" fillId="2" borderId="2" xfId="0" applyFill="1" applyBorder="1" applyAlignment="1"/>
    <xf numFmtId="0" fontId="15" fillId="0" borderId="1" xfId="0" applyFont="1" applyFill="1" applyBorder="1" applyAlignment="1">
      <alignment horizontal="center"/>
    </xf>
    <xf numFmtId="0" fontId="0" fillId="0" borderId="3" xfId="0" applyFill="1" applyBorder="1" applyAlignment="1"/>
    <xf numFmtId="0" fontId="0" fillId="0" borderId="2" xfId="0" applyFill="1" applyBorder="1" applyAlignment="1"/>
    <xf numFmtId="0" fontId="2" fillId="0" borderId="4" xfId="0" applyFont="1" applyFill="1" applyBorder="1" applyAlignment="1">
      <alignment horizontal="center"/>
    </xf>
    <xf numFmtId="0" fontId="14" fillId="0" borderId="4" xfId="0" applyFont="1" applyFill="1" applyBorder="1" applyAlignment="1"/>
    <xf numFmtId="0" fontId="20" fillId="2" borderId="1" xfId="0" applyFont="1" applyFill="1" applyBorder="1" applyAlignment="1">
      <alignment horizontal="left"/>
    </xf>
    <xf numFmtId="0" fontId="20" fillId="2" borderId="3" xfId="0" applyFont="1" applyFill="1" applyBorder="1" applyAlignment="1">
      <alignment horizontal="left"/>
    </xf>
    <xf numFmtId="0" fontId="20" fillId="2" borderId="2" xfId="0" applyFont="1" applyFill="1" applyBorder="1" applyAlignment="1">
      <alignment horizontal="left"/>
    </xf>
    <xf numFmtId="3" fontId="20" fillId="2" borderId="3" xfId="0" applyNumberFormat="1" applyFont="1" applyFill="1" applyBorder="1" applyAlignment="1">
      <alignment horizontal="left"/>
    </xf>
    <xf numFmtId="3" fontId="20" fillId="2" borderId="2" xfId="0" applyNumberFormat="1" applyFont="1" applyFill="1" applyBorder="1" applyAlignment="1">
      <alignment horizontal="left"/>
    </xf>
    <xf numFmtId="0" fontId="7" fillId="2" borderId="4" xfId="0" applyFont="1" applyFill="1" applyBorder="1" applyAlignment="1">
      <alignment wrapText="1"/>
    </xf>
    <xf numFmtId="0" fontId="8" fillId="2" borderId="4" xfId="0" applyFont="1" applyFill="1" applyBorder="1" applyAlignment="1">
      <alignment horizontal="left" vertical="center"/>
    </xf>
    <xf numFmtId="0" fontId="7" fillId="2" borderId="4" xfId="0" applyFont="1" applyFill="1" applyBorder="1" applyAlignment="1">
      <alignment horizontal="center"/>
    </xf>
    <xf numFmtId="0" fontId="8" fillId="2" borderId="4" xfId="0" applyFont="1" applyFill="1" applyBorder="1" applyAlignment="1">
      <alignment horizontal="right" vertical="center"/>
    </xf>
    <xf numFmtId="0" fontId="6" fillId="2" borderId="4" xfId="0" applyFont="1" applyFill="1" applyBorder="1" applyAlignment="1">
      <alignment horizontal="right" vertical="center"/>
    </xf>
    <xf numFmtId="0" fontId="8" fillId="2" borderId="4" xfId="0" applyFont="1" applyFill="1" applyBorder="1" applyAlignment="1">
      <alignment horizontal="center" wrapText="1"/>
    </xf>
    <xf numFmtId="0" fontId="8" fillId="4" borderId="9" xfId="0" applyFont="1" applyFill="1" applyBorder="1" applyAlignment="1">
      <alignment vertical="center"/>
    </xf>
    <xf numFmtId="0" fontId="30" fillId="4" borderId="5" xfId="0" applyFont="1" applyFill="1" applyBorder="1" applyAlignment="1">
      <alignment vertical="center"/>
    </xf>
  </cellXfs>
  <cellStyles count="11">
    <cellStyle name="Comma" xfId="1" builtinId="3"/>
    <cellStyle name="Comma 2" xfId="9" xr:uid="{00000000-0005-0000-0000-000001000000}"/>
    <cellStyle name="Comma 3" xfId="7" xr:uid="{00000000-0005-0000-0000-000002000000}"/>
    <cellStyle name="Normal" xfId="0" builtinId="0"/>
    <cellStyle name="Normal 2" xfId="8" xr:uid="{00000000-0005-0000-0000-000004000000}"/>
    <cellStyle name="Normal 3" xfId="6" xr:uid="{00000000-0005-0000-0000-000005000000}"/>
    <cellStyle name="Normal 5" xfId="5" xr:uid="{00000000-0005-0000-0000-000006000000}"/>
    <cellStyle name="Normal 6" xfId="4" xr:uid="{00000000-0005-0000-0000-000007000000}"/>
    <cellStyle name="Normal 7" xfId="3" xr:uid="{00000000-0005-0000-0000-000008000000}"/>
    <cellStyle name="Normal_Exp_SITC1_Cty" xfId="2" xr:uid="{00000000-0005-0000-0000-000009000000}"/>
    <cellStyle name="Percent" xfId="10" builtinId="5"/>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7"/>
  <sheetViews>
    <sheetView zoomScale="90" zoomScaleNormal="90" workbookViewId="0">
      <pane xSplit="1" ySplit="1" topLeftCell="B2" activePane="bottomRight" state="frozen"/>
      <selection pane="topRight" activeCell="C1" sqref="C1"/>
      <selection pane="bottomLeft" activeCell="A4" sqref="A4"/>
      <selection pane="bottomRight" activeCell="I28" sqref="I28"/>
    </sheetView>
  </sheetViews>
  <sheetFormatPr defaultRowHeight="14" x14ac:dyDescent="0.3"/>
  <cols>
    <col min="1" max="1" width="10.26953125" style="133" customWidth="1"/>
    <col min="2" max="2" width="12.453125" style="3" customWidth="1"/>
    <col min="3" max="3" width="13.7265625" style="3" bestFit="1" customWidth="1"/>
    <col min="4" max="4" width="12" style="3" customWidth="1"/>
    <col min="5" max="5" width="13.7265625" style="3" bestFit="1" customWidth="1"/>
    <col min="6" max="6" width="11.81640625" style="3" bestFit="1" customWidth="1"/>
    <col min="7" max="7" width="13.54296875" style="3" bestFit="1" customWidth="1"/>
    <col min="8" max="8" width="11.54296875" style="3" bestFit="1" customWidth="1"/>
    <col min="9" max="9" width="15" style="3" bestFit="1" customWidth="1"/>
    <col min="10" max="10" width="11.26953125" style="3" bestFit="1" customWidth="1"/>
    <col min="11" max="11" width="9.26953125" style="3"/>
    <col min="12" max="12" width="11.54296875" style="3" bestFit="1" customWidth="1"/>
    <col min="13" max="206" width="9.26953125" style="3"/>
    <col min="207" max="207" width="14.26953125" style="3" customWidth="1"/>
    <col min="208" max="208" width="16.54296875" style="3" customWidth="1"/>
    <col min="209" max="209" width="17.453125" style="3" customWidth="1"/>
    <col min="210" max="210" width="15.7265625" style="3" customWidth="1"/>
    <col min="211" max="211" width="16.54296875" style="3" customWidth="1"/>
    <col min="212" max="212" width="17.54296875" style="3" customWidth="1"/>
    <col min="213" max="213" width="9.26953125" style="3"/>
    <col min="214" max="214" width="10.26953125" style="3" bestFit="1" customWidth="1"/>
    <col min="215" max="215" width="9.26953125" style="3"/>
    <col min="216" max="217" width="10.26953125" style="3" bestFit="1" customWidth="1"/>
    <col min="218" max="218" width="10.7265625" style="3" bestFit="1" customWidth="1"/>
    <col min="219" max="462" width="9.26953125" style="3"/>
    <col min="463" max="463" width="14.26953125" style="3" customWidth="1"/>
    <col min="464" max="464" width="16.54296875" style="3" customWidth="1"/>
    <col min="465" max="465" width="17.453125" style="3" customWidth="1"/>
    <col min="466" max="466" width="15.7265625" style="3" customWidth="1"/>
    <col min="467" max="467" width="16.54296875" style="3" customWidth="1"/>
    <col min="468" max="468" width="17.54296875" style="3" customWidth="1"/>
    <col min="469" max="469" width="9.26953125" style="3"/>
    <col min="470" max="470" width="10.26953125" style="3" bestFit="1" customWidth="1"/>
    <col min="471" max="471" width="9.26953125" style="3"/>
    <col min="472" max="473" width="10.26953125" style="3" bestFit="1" customWidth="1"/>
    <col min="474" max="474" width="10.7265625" style="3" bestFit="1" customWidth="1"/>
    <col min="475" max="718" width="9.26953125" style="3"/>
    <col min="719" max="719" width="14.26953125" style="3" customWidth="1"/>
    <col min="720" max="720" width="16.54296875" style="3" customWidth="1"/>
    <col min="721" max="721" width="17.453125" style="3" customWidth="1"/>
    <col min="722" max="722" width="15.7265625" style="3" customWidth="1"/>
    <col min="723" max="723" width="16.54296875" style="3" customWidth="1"/>
    <col min="724" max="724" width="17.54296875" style="3" customWidth="1"/>
    <col min="725" max="725" width="9.26953125" style="3"/>
    <col min="726" max="726" width="10.26953125" style="3" bestFit="1" customWidth="1"/>
    <col min="727" max="727" width="9.26953125" style="3"/>
    <col min="728" max="729" width="10.26953125" style="3" bestFit="1" customWidth="1"/>
    <col min="730" max="730" width="10.7265625" style="3" bestFit="1" customWidth="1"/>
    <col min="731" max="974" width="9.26953125" style="3"/>
    <col min="975" max="975" width="14.26953125" style="3" customWidth="1"/>
    <col min="976" max="976" width="16.54296875" style="3" customWidth="1"/>
    <col min="977" max="977" width="17.453125" style="3" customWidth="1"/>
    <col min="978" max="978" width="15.7265625" style="3" customWidth="1"/>
    <col min="979" max="979" width="16.54296875" style="3" customWidth="1"/>
    <col min="980" max="980" width="17.54296875" style="3" customWidth="1"/>
    <col min="981" max="981" width="9.26953125" style="3"/>
    <col min="982" max="982" width="10.26953125" style="3" bestFit="1" customWidth="1"/>
    <col min="983" max="983" width="9.26953125" style="3"/>
    <col min="984" max="985" width="10.26953125" style="3" bestFit="1" customWidth="1"/>
    <col min="986" max="986" width="10.7265625" style="3" bestFit="1" customWidth="1"/>
    <col min="987" max="1230" width="9.26953125" style="3"/>
    <col min="1231" max="1231" width="14.26953125" style="3" customWidth="1"/>
    <col min="1232" max="1232" width="16.54296875" style="3" customWidth="1"/>
    <col min="1233" max="1233" width="17.453125" style="3" customWidth="1"/>
    <col min="1234" max="1234" width="15.7265625" style="3" customWidth="1"/>
    <col min="1235" max="1235" width="16.54296875" style="3" customWidth="1"/>
    <col min="1236" max="1236" width="17.54296875" style="3" customWidth="1"/>
    <col min="1237" max="1237" width="9.26953125" style="3"/>
    <col min="1238" max="1238" width="10.26953125" style="3" bestFit="1" customWidth="1"/>
    <col min="1239" max="1239" width="9.26953125" style="3"/>
    <col min="1240" max="1241" width="10.26953125" style="3" bestFit="1" customWidth="1"/>
    <col min="1242" max="1242" width="10.7265625" style="3" bestFit="1" customWidth="1"/>
    <col min="1243" max="1486" width="9.26953125" style="3"/>
    <col min="1487" max="1487" width="14.26953125" style="3" customWidth="1"/>
    <col min="1488" max="1488" width="16.54296875" style="3" customWidth="1"/>
    <col min="1489" max="1489" width="17.453125" style="3" customWidth="1"/>
    <col min="1490" max="1490" width="15.7265625" style="3" customWidth="1"/>
    <col min="1491" max="1491" width="16.54296875" style="3" customWidth="1"/>
    <col min="1492" max="1492" width="17.54296875" style="3" customWidth="1"/>
    <col min="1493" max="1493" width="9.26953125" style="3"/>
    <col min="1494" max="1494" width="10.26953125" style="3" bestFit="1" customWidth="1"/>
    <col min="1495" max="1495" width="9.26953125" style="3"/>
    <col min="1496" max="1497" width="10.26953125" style="3" bestFit="1" customWidth="1"/>
    <col min="1498" max="1498" width="10.7265625" style="3" bestFit="1" customWidth="1"/>
    <col min="1499" max="1742" width="9.26953125" style="3"/>
    <col min="1743" max="1743" width="14.26953125" style="3" customWidth="1"/>
    <col min="1744" max="1744" width="16.54296875" style="3" customWidth="1"/>
    <col min="1745" max="1745" width="17.453125" style="3" customWidth="1"/>
    <col min="1746" max="1746" width="15.7265625" style="3" customWidth="1"/>
    <col min="1747" max="1747" width="16.54296875" style="3" customWidth="1"/>
    <col min="1748" max="1748" width="17.54296875" style="3" customWidth="1"/>
    <col min="1749" max="1749" width="9.26953125" style="3"/>
    <col min="1750" max="1750" width="10.26953125" style="3" bestFit="1" customWidth="1"/>
    <col min="1751" max="1751" width="9.26953125" style="3"/>
    <col min="1752" max="1753" width="10.26953125" style="3" bestFit="1" customWidth="1"/>
    <col min="1754" max="1754" width="10.7265625" style="3" bestFit="1" customWidth="1"/>
    <col min="1755" max="1998" width="9.26953125" style="3"/>
    <col min="1999" max="1999" width="14.26953125" style="3" customWidth="1"/>
    <col min="2000" max="2000" width="16.54296875" style="3" customWidth="1"/>
    <col min="2001" max="2001" width="17.453125" style="3" customWidth="1"/>
    <col min="2002" max="2002" width="15.7265625" style="3" customWidth="1"/>
    <col min="2003" max="2003" width="16.54296875" style="3" customWidth="1"/>
    <col min="2004" max="2004" width="17.54296875" style="3" customWidth="1"/>
    <col min="2005" max="2005" width="9.26953125" style="3"/>
    <col min="2006" max="2006" width="10.26953125" style="3" bestFit="1" customWidth="1"/>
    <col min="2007" max="2007" width="9.26953125" style="3"/>
    <col min="2008" max="2009" width="10.26953125" style="3" bestFit="1" customWidth="1"/>
    <col min="2010" max="2010" width="10.7265625" style="3" bestFit="1" customWidth="1"/>
    <col min="2011" max="2254" width="9.26953125" style="3"/>
    <col min="2255" max="2255" width="14.26953125" style="3" customWidth="1"/>
    <col min="2256" max="2256" width="16.54296875" style="3" customWidth="1"/>
    <col min="2257" max="2257" width="17.453125" style="3" customWidth="1"/>
    <col min="2258" max="2258" width="15.7265625" style="3" customWidth="1"/>
    <col min="2259" max="2259" width="16.54296875" style="3" customWidth="1"/>
    <col min="2260" max="2260" width="17.54296875" style="3" customWidth="1"/>
    <col min="2261" max="2261" width="9.26953125" style="3"/>
    <col min="2262" max="2262" width="10.26953125" style="3" bestFit="1" customWidth="1"/>
    <col min="2263" max="2263" width="9.26953125" style="3"/>
    <col min="2264" max="2265" width="10.26953125" style="3" bestFit="1" customWidth="1"/>
    <col min="2266" max="2266" width="10.7265625" style="3" bestFit="1" customWidth="1"/>
    <col min="2267" max="2510" width="9.26953125" style="3"/>
    <col min="2511" max="2511" width="14.26953125" style="3" customWidth="1"/>
    <col min="2512" max="2512" width="16.54296875" style="3" customWidth="1"/>
    <col min="2513" max="2513" width="17.453125" style="3" customWidth="1"/>
    <col min="2514" max="2514" width="15.7265625" style="3" customWidth="1"/>
    <col min="2515" max="2515" width="16.54296875" style="3" customWidth="1"/>
    <col min="2516" max="2516" width="17.54296875" style="3" customWidth="1"/>
    <col min="2517" max="2517" width="9.26953125" style="3"/>
    <col min="2518" max="2518" width="10.26953125" style="3" bestFit="1" customWidth="1"/>
    <col min="2519" max="2519" width="9.26953125" style="3"/>
    <col min="2520" max="2521" width="10.26953125" style="3" bestFit="1" customWidth="1"/>
    <col min="2522" max="2522" width="10.7265625" style="3" bestFit="1" customWidth="1"/>
    <col min="2523" max="2766" width="9.26953125" style="3"/>
    <col min="2767" max="2767" width="14.26953125" style="3" customWidth="1"/>
    <col min="2768" max="2768" width="16.54296875" style="3" customWidth="1"/>
    <col min="2769" max="2769" width="17.453125" style="3" customWidth="1"/>
    <col min="2770" max="2770" width="15.7265625" style="3" customWidth="1"/>
    <col min="2771" max="2771" width="16.54296875" style="3" customWidth="1"/>
    <col min="2772" max="2772" width="17.54296875" style="3" customWidth="1"/>
    <col min="2773" max="2773" width="9.26953125" style="3"/>
    <col min="2774" max="2774" width="10.26953125" style="3" bestFit="1" customWidth="1"/>
    <col min="2775" max="2775" width="9.26953125" style="3"/>
    <col min="2776" max="2777" width="10.26953125" style="3" bestFit="1" customWidth="1"/>
    <col min="2778" max="2778" width="10.7265625" style="3" bestFit="1" customWidth="1"/>
    <col min="2779" max="3022" width="9.26953125" style="3"/>
    <col min="3023" max="3023" width="14.26953125" style="3" customWidth="1"/>
    <col min="3024" max="3024" width="16.54296875" style="3" customWidth="1"/>
    <col min="3025" max="3025" width="17.453125" style="3" customWidth="1"/>
    <col min="3026" max="3026" width="15.7265625" style="3" customWidth="1"/>
    <col min="3027" max="3027" width="16.54296875" style="3" customWidth="1"/>
    <col min="3028" max="3028" width="17.54296875" style="3" customWidth="1"/>
    <col min="3029" max="3029" width="9.26953125" style="3"/>
    <col min="3030" max="3030" width="10.26953125" style="3" bestFit="1" customWidth="1"/>
    <col min="3031" max="3031" width="9.26953125" style="3"/>
    <col min="3032" max="3033" width="10.26953125" style="3" bestFit="1" customWidth="1"/>
    <col min="3034" max="3034" width="10.7265625" style="3" bestFit="1" customWidth="1"/>
    <col min="3035" max="3278" width="9.26953125" style="3"/>
    <col min="3279" max="3279" width="14.26953125" style="3" customWidth="1"/>
    <col min="3280" max="3280" width="16.54296875" style="3" customWidth="1"/>
    <col min="3281" max="3281" width="17.453125" style="3" customWidth="1"/>
    <col min="3282" max="3282" width="15.7265625" style="3" customWidth="1"/>
    <col min="3283" max="3283" width="16.54296875" style="3" customWidth="1"/>
    <col min="3284" max="3284" width="17.54296875" style="3" customWidth="1"/>
    <col min="3285" max="3285" width="9.26953125" style="3"/>
    <col min="3286" max="3286" width="10.26953125" style="3" bestFit="1" customWidth="1"/>
    <col min="3287" max="3287" width="9.26953125" style="3"/>
    <col min="3288" max="3289" width="10.26953125" style="3" bestFit="1" customWidth="1"/>
    <col min="3290" max="3290" width="10.7265625" style="3" bestFit="1" customWidth="1"/>
    <col min="3291" max="3534" width="9.26953125" style="3"/>
    <col min="3535" max="3535" width="14.26953125" style="3" customWidth="1"/>
    <col min="3536" max="3536" width="16.54296875" style="3" customWidth="1"/>
    <col min="3537" max="3537" width="17.453125" style="3" customWidth="1"/>
    <col min="3538" max="3538" width="15.7265625" style="3" customWidth="1"/>
    <col min="3539" max="3539" width="16.54296875" style="3" customWidth="1"/>
    <col min="3540" max="3540" width="17.54296875" style="3" customWidth="1"/>
    <col min="3541" max="3541" width="9.26953125" style="3"/>
    <col min="3542" max="3542" width="10.26953125" style="3" bestFit="1" customWidth="1"/>
    <col min="3543" max="3543" width="9.26953125" style="3"/>
    <col min="3544" max="3545" width="10.26953125" style="3" bestFit="1" customWidth="1"/>
    <col min="3546" max="3546" width="10.7265625" style="3" bestFit="1" customWidth="1"/>
    <col min="3547" max="3790" width="9.26953125" style="3"/>
    <col min="3791" max="3791" width="14.26953125" style="3" customWidth="1"/>
    <col min="3792" max="3792" width="16.54296875" style="3" customWidth="1"/>
    <col min="3793" max="3793" width="17.453125" style="3" customWidth="1"/>
    <col min="3794" max="3794" width="15.7265625" style="3" customWidth="1"/>
    <col min="3795" max="3795" width="16.54296875" style="3" customWidth="1"/>
    <col min="3796" max="3796" width="17.54296875" style="3" customWidth="1"/>
    <col min="3797" max="3797" width="9.26953125" style="3"/>
    <col min="3798" max="3798" width="10.26953125" style="3" bestFit="1" customWidth="1"/>
    <col min="3799" max="3799" width="9.26953125" style="3"/>
    <col min="3800" max="3801" width="10.26953125" style="3" bestFit="1" customWidth="1"/>
    <col min="3802" max="3802" width="10.7265625" style="3" bestFit="1" customWidth="1"/>
    <col min="3803" max="4046" width="9.26953125" style="3"/>
    <col min="4047" max="4047" width="14.26953125" style="3" customWidth="1"/>
    <col min="4048" max="4048" width="16.54296875" style="3" customWidth="1"/>
    <col min="4049" max="4049" width="17.453125" style="3" customWidth="1"/>
    <col min="4050" max="4050" width="15.7265625" style="3" customWidth="1"/>
    <col min="4051" max="4051" width="16.54296875" style="3" customWidth="1"/>
    <col min="4052" max="4052" width="17.54296875" style="3" customWidth="1"/>
    <col min="4053" max="4053" width="9.26953125" style="3"/>
    <col min="4054" max="4054" width="10.26953125" style="3" bestFit="1" customWidth="1"/>
    <col min="4055" max="4055" width="9.26953125" style="3"/>
    <col min="4056" max="4057" width="10.26953125" style="3" bestFit="1" customWidth="1"/>
    <col min="4058" max="4058" width="10.7265625" style="3" bestFit="1" customWidth="1"/>
    <col min="4059" max="4302" width="9.26953125" style="3"/>
    <col min="4303" max="4303" width="14.26953125" style="3" customWidth="1"/>
    <col min="4304" max="4304" width="16.54296875" style="3" customWidth="1"/>
    <col min="4305" max="4305" width="17.453125" style="3" customWidth="1"/>
    <col min="4306" max="4306" width="15.7265625" style="3" customWidth="1"/>
    <col min="4307" max="4307" width="16.54296875" style="3" customWidth="1"/>
    <col min="4308" max="4308" width="17.54296875" style="3" customWidth="1"/>
    <col min="4309" max="4309" width="9.26953125" style="3"/>
    <col min="4310" max="4310" width="10.26953125" style="3" bestFit="1" customWidth="1"/>
    <col min="4311" max="4311" width="9.26953125" style="3"/>
    <col min="4312" max="4313" width="10.26953125" style="3" bestFit="1" customWidth="1"/>
    <col min="4314" max="4314" width="10.7265625" style="3" bestFit="1" customWidth="1"/>
    <col min="4315" max="4558" width="9.26953125" style="3"/>
    <col min="4559" max="4559" width="14.26953125" style="3" customWidth="1"/>
    <col min="4560" max="4560" width="16.54296875" style="3" customWidth="1"/>
    <col min="4561" max="4561" width="17.453125" style="3" customWidth="1"/>
    <col min="4562" max="4562" width="15.7265625" style="3" customWidth="1"/>
    <col min="4563" max="4563" width="16.54296875" style="3" customWidth="1"/>
    <col min="4564" max="4564" width="17.54296875" style="3" customWidth="1"/>
    <col min="4565" max="4565" width="9.26953125" style="3"/>
    <col min="4566" max="4566" width="10.26953125" style="3" bestFit="1" customWidth="1"/>
    <col min="4567" max="4567" width="9.26953125" style="3"/>
    <col min="4568" max="4569" width="10.26953125" style="3" bestFit="1" customWidth="1"/>
    <col min="4570" max="4570" width="10.7265625" style="3" bestFit="1" customWidth="1"/>
    <col min="4571" max="4814" width="9.26953125" style="3"/>
    <col min="4815" max="4815" width="14.26953125" style="3" customWidth="1"/>
    <col min="4816" max="4816" width="16.54296875" style="3" customWidth="1"/>
    <col min="4817" max="4817" width="17.453125" style="3" customWidth="1"/>
    <col min="4818" max="4818" width="15.7265625" style="3" customWidth="1"/>
    <col min="4819" max="4819" width="16.54296875" style="3" customWidth="1"/>
    <col min="4820" max="4820" width="17.54296875" style="3" customWidth="1"/>
    <col min="4821" max="4821" width="9.26953125" style="3"/>
    <col min="4822" max="4822" width="10.26953125" style="3" bestFit="1" customWidth="1"/>
    <col min="4823" max="4823" width="9.26953125" style="3"/>
    <col min="4824" max="4825" width="10.26953125" style="3" bestFit="1" customWidth="1"/>
    <col min="4826" max="4826" width="10.7265625" style="3" bestFit="1" customWidth="1"/>
    <col min="4827" max="5070" width="9.26953125" style="3"/>
    <col min="5071" max="5071" width="14.26953125" style="3" customWidth="1"/>
    <col min="5072" max="5072" width="16.54296875" style="3" customWidth="1"/>
    <col min="5073" max="5073" width="17.453125" style="3" customWidth="1"/>
    <col min="5074" max="5074" width="15.7265625" style="3" customWidth="1"/>
    <col min="5075" max="5075" width="16.54296875" style="3" customWidth="1"/>
    <col min="5076" max="5076" width="17.54296875" style="3" customWidth="1"/>
    <col min="5077" max="5077" width="9.26953125" style="3"/>
    <col min="5078" max="5078" width="10.26953125" style="3" bestFit="1" customWidth="1"/>
    <col min="5079" max="5079" width="9.26953125" style="3"/>
    <col min="5080" max="5081" width="10.26953125" style="3" bestFit="1" customWidth="1"/>
    <col min="5082" max="5082" width="10.7265625" style="3" bestFit="1" customWidth="1"/>
    <col min="5083" max="5326" width="9.26953125" style="3"/>
    <col min="5327" max="5327" width="14.26953125" style="3" customWidth="1"/>
    <col min="5328" max="5328" width="16.54296875" style="3" customWidth="1"/>
    <col min="5329" max="5329" width="17.453125" style="3" customWidth="1"/>
    <col min="5330" max="5330" width="15.7265625" style="3" customWidth="1"/>
    <col min="5331" max="5331" width="16.54296875" style="3" customWidth="1"/>
    <col min="5332" max="5332" width="17.54296875" style="3" customWidth="1"/>
    <col min="5333" max="5333" width="9.26953125" style="3"/>
    <col min="5334" max="5334" width="10.26953125" style="3" bestFit="1" customWidth="1"/>
    <col min="5335" max="5335" width="9.26953125" style="3"/>
    <col min="5336" max="5337" width="10.26953125" style="3" bestFit="1" customWidth="1"/>
    <col min="5338" max="5338" width="10.7265625" style="3" bestFit="1" customWidth="1"/>
    <col min="5339" max="5582" width="9.26953125" style="3"/>
    <col min="5583" max="5583" width="14.26953125" style="3" customWidth="1"/>
    <col min="5584" max="5584" width="16.54296875" style="3" customWidth="1"/>
    <col min="5585" max="5585" width="17.453125" style="3" customWidth="1"/>
    <col min="5586" max="5586" width="15.7265625" style="3" customWidth="1"/>
    <col min="5587" max="5587" width="16.54296875" style="3" customWidth="1"/>
    <col min="5588" max="5588" width="17.54296875" style="3" customWidth="1"/>
    <col min="5589" max="5589" width="9.26953125" style="3"/>
    <col min="5590" max="5590" width="10.26953125" style="3" bestFit="1" customWidth="1"/>
    <col min="5591" max="5591" width="9.26953125" style="3"/>
    <col min="5592" max="5593" width="10.26953125" style="3" bestFit="1" customWidth="1"/>
    <col min="5594" max="5594" width="10.7265625" style="3" bestFit="1" customWidth="1"/>
    <col min="5595" max="5838" width="9.26953125" style="3"/>
    <col min="5839" max="5839" width="14.26953125" style="3" customWidth="1"/>
    <col min="5840" max="5840" width="16.54296875" style="3" customWidth="1"/>
    <col min="5841" max="5841" width="17.453125" style="3" customWidth="1"/>
    <col min="5842" max="5842" width="15.7265625" style="3" customWidth="1"/>
    <col min="5843" max="5843" width="16.54296875" style="3" customWidth="1"/>
    <col min="5844" max="5844" width="17.54296875" style="3" customWidth="1"/>
    <col min="5845" max="5845" width="9.26953125" style="3"/>
    <col min="5846" max="5846" width="10.26953125" style="3" bestFit="1" customWidth="1"/>
    <col min="5847" max="5847" width="9.26953125" style="3"/>
    <col min="5848" max="5849" width="10.26953125" style="3" bestFit="1" customWidth="1"/>
    <col min="5850" max="5850" width="10.7265625" style="3" bestFit="1" customWidth="1"/>
    <col min="5851" max="6094" width="9.26953125" style="3"/>
    <col min="6095" max="6095" width="14.26953125" style="3" customWidth="1"/>
    <col min="6096" max="6096" width="16.54296875" style="3" customWidth="1"/>
    <col min="6097" max="6097" width="17.453125" style="3" customWidth="1"/>
    <col min="6098" max="6098" width="15.7265625" style="3" customWidth="1"/>
    <col min="6099" max="6099" width="16.54296875" style="3" customWidth="1"/>
    <col min="6100" max="6100" width="17.54296875" style="3" customWidth="1"/>
    <col min="6101" max="6101" width="9.26953125" style="3"/>
    <col min="6102" max="6102" width="10.26953125" style="3" bestFit="1" customWidth="1"/>
    <col min="6103" max="6103" width="9.26953125" style="3"/>
    <col min="6104" max="6105" width="10.26953125" style="3" bestFit="1" customWidth="1"/>
    <col min="6106" max="6106" width="10.7265625" style="3" bestFit="1" customWidth="1"/>
    <col min="6107" max="6350" width="9.26953125" style="3"/>
    <col min="6351" max="6351" width="14.26953125" style="3" customWidth="1"/>
    <col min="6352" max="6352" width="16.54296875" style="3" customWidth="1"/>
    <col min="6353" max="6353" width="17.453125" style="3" customWidth="1"/>
    <col min="6354" max="6354" width="15.7265625" style="3" customWidth="1"/>
    <col min="6355" max="6355" width="16.54296875" style="3" customWidth="1"/>
    <col min="6356" max="6356" width="17.54296875" style="3" customWidth="1"/>
    <col min="6357" max="6357" width="9.26953125" style="3"/>
    <col min="6358" max="6358" width="10.26953125" style="3" bestFit="1" customWidth="1"/>
    <col min="6359" max="6359" width="9.26953125" style="3"/>
    <col min="6360" max="6361" width="10.26953125" style="3" bestFit="1" customWidth="1"/>
    <col min="6362" max="6362" width="10.7265625" style="3" bestFit="1" customWidth="1"/>
    <col min="6363" max="6606" width="9.26953125" style="3"/>
    <col min="6607" max="6607" width="14.26953125" style="3" customWidth="1"/>
    <col min="6608" max="6608" width="16.54296875" style="3" customWidth="1"/>
    <col min="6609" max="6609" width="17.453125" style="3" customWidth="1"/>
    <col min="6610" max="6610" width="15.7265625" style="3" customWidth="1"/>
    <col min="6611" max="6611" width="16.54296875" style="3" customWidth="1"/>
    <col min="6612" max="6612" width="17.54296875" style="3" customWidth="1"/>
    <col min="6613" max="6613" width="9.26953125" style="3"/>
    <col min="6614" max="6614" width="10.26953125" style="3" bestFit="1" customWidth="1"/>
    <col min="6615" max="6615" width="9.26953125" style="3"/>
    <col min="6616" max="6617" width="10.26953125" style="3" bestFit="1" customWidth="1"/>
    <col min="6618" max="6618" width="10.7265625" style="3" bestFit="1" customWidth="1"/>
    <col min="6619" max="6862" width="9.26953125" style="3"/>
    <col min="6863" max="6863" width="14.26953125" style="3" customWidth="1"/>
    <col min="6864" max="6864" width="16.54296875" style="3" customWidth="1"/>
    <col min="6865" max="6865" width="17.453125" style="3" customWidth="1"/>
    <col min="6866" max="6866" width="15.7265625" style="3" customWidth="1"/>
    <col min="6867" max="6867" width="16.54296875" style="3" customWidth="1"/>
    <col min="6868" max="6868" width="17.54296875" style="3" customWidth="1"/>
    <col min="6869" max="6869" width="9.26953125" style="3"/>
    <col min="6870" max="6870" width="10.26953125" style="3" bestFit="1" customWidth="1"/>
    <col min="6871" max="6871" width="9.26953125" style="3"/>
    <col min="6872" max="6873" width="10.26953125" style="3" bestFit="1" customWidth="1"/>
    <col min="6874" max="6874" width="10.7265625" style="3" bestFit="1" customWidth="1"/>
    <col min="6875" max="7118" width="9.26953125" style="3"/>
    <col min="7119" max="7119" width="14.26953125" style="3" customWidth="1"/>
    <col min="7120" max="7120" width="16.54296875" style="3" customWidth="1"/>
    <col min="7121" max="7121" width="17.453125" style="3" customWidth="1"/>
    <col min="7122" max="7122" width="15.7265625" style="3" customWidth="1"/>
    <col min="7123" max="7123" width="16.54296875" style="3" customWidth="1"/>
    <col min="7124" max="7124" width="17.54296875" style="3" customWidth="1"/>
    <col min="7125" max="7125" width="9.26953125" style="3"/>
    <col min="7126" max="7126" width="10.26953125" style="3" bestFit="1" customWidth="1"/>
    <col min="7127" max="7127" width="9.26953125" style="3"/>
    <col min="7128" max="7129" width="10.26953125" style="3" bestFit="1" customWidth="1"/>
    <col min="7130" max="7130" width="10.7265625" style="3" bestFit="1" customWidth="1"/>
    <col min="7131" max="7374" width="9.26953125" style="3"/>
    <col min="7375" max="7375" width="14.26953125" style="3" customWidth="1"/>
    <col min="7376" max="7376" width="16.54296875" style="3" customWidth="1"/>
    <col min="7377" max="7377" width="17.453125" style="3" customWidth="1"/>
    <col min="7378" max="7378" width="15.7265625" style="3" customWidth="1"/>
    <col min="7379" max="7379" width="16.54296875" style="3" customWidth="1"/>
    <col min="7380" max="7380" width="17.54296875" style="3" customWidth="1"/>
    <col min="7381" max="7381" width="9.26953125" style="3"/>
    <col min="7382" max="7382" width="10.26953125" style="3" bestFit="1" customWidth="1"/>
    <col min="7383" max="7383" width="9.26953125" style="3"/>
    <col min="7384" max="7385" width="10.26953125" style="3" bestFit="1" customWidth="1"/>
    <col min="7386" max="7386" width="10.7265625" style="3" bestFit="1" customWidth="1"/>
    <col min="7387" max="7630" width="9.26953125" style="3"/>
    <col min="7631" max="7631" width="14.26953125" style="3" customWidth="1"/>
    <col min="7632" max="7632" width="16.54296875" style="3" customWidth="1"/>
    <col min="7633" max="7633" width="17.453125" style="3" customWidth="1"/>
    <col min="7634" max="7634" width="15.7265625" style="3" customWidth="1"/>
    <col min="7635" max="7635" width="16.54296875" style="3" customWidth="1"/>
    <col min="7636" max="7636" width="17.54296875" style="3" customWidth="1"/>
    <col min="7637" max="7637" width="9.26953125" style="3"/>
    <col min="7638" max="7638" width="10.26953125" style="3" bestFit="1" customWidth="1"/>
    <col min="7639" max="7639" width="9.26953125" style="3"/>
    <col min="7640" max="7641" width="10.26953125" style="3" bestFit="1" customWidth="1"/>
    <col min="7642" max="7642" width="10.7265625" style="3" bestFit="1" customWidth="1"/>
    <col min="7643" max="7886" width="9.26953125" style="3"/>
    <col min="7887" max="7887" width="14.26953125" style="3" customWidth="1"/>
    <col min="7888" max="7888" width="16.54296875" style="3" customWidth="1"/>
    <col min="7889" max="7889" width="17.453125" style="3" customWidth="1"/>
    <col min="7890" max="7890" width="15.7265625" style="3" customWidth="1"/>
    <col min="7891" max="7891" width="16.54296875" style="3" customWidth="1"/>
    <col min="7892" max="7892" width="17.54296875" style="3" customWidth="1"/>
    <col min="7893" max="7893" width="9.26953125" style="3"/>
    <col min="7894" max="7894" width="10.26953125" style="3" bestFit="1" customWidth="1"/>
    <col min="7895" max="7895" width="9.26953125" style="3"/>
    <col min="7896" max="7897" width="10.26953125" style="3" bestFit="1" customWidth="1"/>
    <col min="7898" max="7898" width="10.7265625" style="3" bestFit="1" customWidth="1"/>
    <col min="7899" max="8142" width="9.26953125" style="3"/>
    <col min="8143" max="8143" width="14.26953125" style="3" customWidth="1"/>
    <col min="8144" max="8144" width="16.54296875" style="3" customWidth="1"/>
    <col min="8145" max="8145" width="17.453125" style="3" customWidth="1"/>
    <col min="8146" max="8146" width="15.7265625" style="3" customWidth="1"/>
    <col min="8147" max="8147" width="16.54296875" style="3" customWidth="1"/>
    <col min="8148" max="8148" width="17.54296875" style="3" customWidth="1"/>
    <col min="8149" max="8149" width="9.26953125" style="3"/>
    <col min="8150" max="8150" width="10.26953125" style="3" bestFit="1" customWidth="1"/>
    <col min="8151" max="8151" width="9.26953125" style="3"/>
    <col min="8152" max="8153" width="10.26953125" style="3" bestFit="1" customWidth="1"/>
    <col min="8154" max="8154" width="10.7265625" style="3" bestFit="1" customWidth="1"/>
    <col min="8155" max="8398" width="9.26953125" style="3"/>
    <col min="8399" max="8399" width="14.26953125" style="3" customWidth="1"/>
    <col min="8400" max="8400" width="16.54296875" style="3" customWidth="1"/>
    <col min="8401" max="8401" width="17.453125" style="3" customWidth="1"/>
    <col min="8402" max="8402" width="15.7265625" style="3" customWidth="1"/>
    <col min="8403" max="8403" width="16.54296875" style="3" customWidth="1"/>
    <col min="8404" max="8404" width="17.54296875" style="3" customWidth="1"/>
    <col min="8405" max="8405" width="9.26953125" style="3"/>
    <col min="8406" max="8406" width="10.26953125" style="3" bestFit="1" customWidth="1"/>
    <col min="8407" max="8407" width="9.26953125" style="3"/>
    <col min="8408" max="8409" width="10.26953125" style="3" bestFit="1" customWidth="1"/>
    <col min="8410" max="8410" width="10.7265625" style="3" bestFit="1" customWidth="1"/>
    <col min="8411" max="8654" width="9.26953125" style="3"/>
    <col min="8655" max="8655" width="14.26953125" style="3" customWidth="1"/>
    <col min="8656" max="8656" width="16.54296875" style="3" customWidth="1"/>
    <col min="8657" max="8657" width="17.453125" style="3" customWidth="1"/>
    <col min="8658" max="8658" width="15.7265625" style="3" customWidth="1"/>
    <col min="8659" max="8659" width="16.54296875" style="3" customWidth="1"/>
    <col min="8660" max="8660" width="17.54296875" style="3" customWidth="1"/>
    <col min="8661" max="8661" width="9.26953125" style="3"/>
    <col min="8662" max="8662" width="10.26953125" style="3" bestFit="1" customWidth="1"/>
    <col min="8663" max="8663" width="9.26953125" style="3"/>
    <col min="8664" max="8665" width="10.26953125" style="3" bestFit="1" customWidth="1"/>
    <col min="8666" max="8666" width="10.7265625" style="3" bestFit="1" customWidth="1"/>
    <col min="8667" max="8910" width="9.26953125" style="3"/>
    <col min="8911" max="8911" width="14.26953125" style="3" customWidth="1"/>
    <col min="8912" max="8912" width="16.54296875" style="3" customWidth="1"/>
    <col min="8913" max="8913" width="17.453125" style="3" customWidth="1"/>
    <col min="8914" max="8914" width="15.7265625" style="3" customWidth="1"/>
    <col min="8915" max="8915" width="16.54296875" style="3" customWidth="1"/>
    <col min="8916" max="8916" width="17.54296875" style="3" customWidth="1"/>
    <col min="8917" max="8917" width="9.26953125" style="3"/>
    <col min="8918" max="8918" width="10.26953125" style="3" bestFit="1" customWidth="1"/>
    <col min="8919" max="8919" width="9.26953125" style="3"/>
    <col min="8920" max="8921" width="10.26953125" style="3" bestFit="1" customWidth="1"/>
    <col min="8922" max="8922" width="10.7265625" style="3" bestFit="1" customWidth="1"/>
    <col min="8923" max="9166" width="9.26953125" style="3"/>
    <col min="9167" max="9167" width="14.26953125" style="3" customWidth="1"/>
    <col min="9168" max="9168" width="16.54296875" style="3" customWidth="1"/>
    <col min="9169" max="9169" width="17.453125" style="3" customWidth="1"/>
    <col min="9170" max="9170" width="15.7265625" style="3" customWidth="1"/>
    <col min="9171" max="9171" width="16.54296875" style="3" customWidth="1"/>
    <col min="9172" max="9172" width="17.54296875" style="3" customWidth="1"/>
    <col min="9173" max="9173" width="9.26953125" style="3"/>
    <col min="9174" max="9174" width="10.26953125" style="3" bestFit="1" customWidth="1"/>
    <col min="9175" max="9175" width="9.26953125" style="3"/>
    <col min="9176" max="9177" width="10.26953125" style="3" bestFit="1" customWidth="1"/>
    <col min="9178" max="9178" width="10.7265625" style="3" bestFit="1" customWidth="1"/>
    <col min="9179" max="9422" width="9.26953125" style="3"/>
    <col min="9423" max="9423" width="14.26953125" style="3" customWidth="1"/>
    <col min="9424" max="9424" width="16.54296875" style="3" customWidth="1"/>
    <col min="9425" max="9425" width="17.453125" style="3" customWidth="1"/>
    <col min="9426" max="9426" width="15.7265625" style="3" customWidth="1"/>
    <col min="9427" max="9427" width="16.54296875" style="3" customWidth="1"/>
    <col min="9428" max="9428" width="17.54296875" style="3" customWidth="1"/>
    <col min="9429" max="9429" width="9.26953125" style="3"/>
    <col min="9430" max="9430" width="10.26953125" style="3" bestFit="1" customWidth="1"/>
    <col min="9431" max="9431" width="9.26953125" style="3"/>
    <col min="9432" max="9433" width="10.26953125" style="3" bestFit="1" customWidth="1"/>
    <col min="9434" max="9434" width="10.7265625" style="3" bestFit="1" customWidth="1"/>
    <col min="9435" max="9678" width="9.26953125" style="3"/>
    <col min="9679" max="9679" width="14.26953125" style="3" customWidth="1"/>
    <col min="9680" max="9680" width="16.54296875" style="3" customWidth="1"/>
    <col min="9681" max="9681" width="17.453125" style="3" customWidth="1"/>
    <col min="9682" max="9682" width="15.7265625" style="3" customWidth="1"/>
    <col min="9683" max="9683" width="16.54296875" style="3" customWidth="1"/>
    <col min="9684" max="9684" width="17.54296875" style="3" customWidth="1"/>
    <col min="9685" max="9685" width="9.26953125" style="3"/>
    <col min="9686" max="9686" width="10.26953125" style="3" bestFit="1" customWidth="1"/>
    <col min="9687" max="9687" width="9.26953125" style="3"/>
    <col min="9688" max="9689" width="10.26953125" style="3" bestFit="1" customWidth="1"/>
    <col min="9690" max="9690" width="10.7265625" style="3" bestFit="1" customWidth="1"/>
    <col min="9691" max="9934" width="9.26953125" style="3"/>
    <col min="9935" max="9935" width="14.26953125" style="3" customWidth="1"/>
    <col min="9936" max="9936" width="16.54296875" style="3" customWidth="1"/>
    <col min="9937" max="9937" width="17.453125" style="3" customWidth="1"/>
    <col min="9938" max="9938" width="15.7265625" style="3" customWidth="1"/>
    <col min="9939" max="9939" width="16.54296875" style="3" customWidth="1"/>
    <col min="9940" max="9940" width="17.54296875" style="3" customWidth="1"/>
    <col min="9941" max="9941" width="9.26953125" style="3"/>
    <col min="9942" max="9942" width="10.26953125" style="3" bestFit="1" customWidth="1"/>
    <col min="9943" max="9943" width="9.26953125" style="3"/>
    <col min="9944" max="9945" width="10.26953125" style="3" bestFit="1" customWidth="1"/>
    <col min="9946" max="9946" width="10.7265625" style="3" bestFit="1" customWidth="1"/>
    <col min="9947" max="10190" width="9.26953125" style="3"/>
    <col min="10191" max="10191" width="14.26953125" style="3" customWidth="1"/>
    <col min="10192" max="10192" width="16.54296875" style="3" customWidth="1"/>
    <col min="10193" max="10193" width="17.453125" style="3" customWidth="1"/>
    <col min="10194" max="10194" width="15.7265625" style="3" customWidth="1"/>
    <col min="10195" max="10195" width="16.54296875" style="3" customWidth="1"/>
    <col min="10196" max="10196" width="17.54296875" style="3" customWidth="1"/>
    <col min="10197" max="10197" width="9.26953125" style="3"/>
    <col min="10198" max="10198" width="10.26953125" style="3" bestFit="1" customWidth="1"/>
    <col min="10199" max="10199" width="9.26953125" style="3"/>
    <col min="10200" max="10201" width="10.26953125" style="3" bestFit="1" customWidth="1"/>
    <col min="10202" max="10202" width="10.7265625" style="3" bestFit="1" customWidth="1"/>
    <col min="10203" max="10446" width="9.26953125" style="3"/>
    <col min="10447" max="10447" width="14.26953125" style="3" customWidth="1"/>
    <col min="10448" max="10448" width="16.54296875" style="3" customWidth="1"/>
    <col min="10449" max="10449" width="17.453125" style="3" customWidth="1"/>
    <col min="10450" max="10450" width="15.7265625" style="3" customWidth="1"/>
    <col min="10451" max="10451" width="16.54296875" style="3" customWidth="1"/>
    <col min="10452" max="10452" width="17.54296875" style="3" customWidth="1"/>
    <col min="10453" max="10453" width="9.26953125" style="3"/>
    <col min="10454" max="10454" width="10.26953125" style="3" bestFit="1" customWidth="1"/>
    <col min="10455" max="10455" width="9.26953125" style="3"/>
    <col min="10456" max="10457" width="10.26953125" style="3" bestFit="1" customWidth="1"/>
    <col min="10458" max="10458" width="10.7265625" style="3" bestFit="1" customWidth="1"/>
    <col min="10459" max="10702" width="9.26953125" style="3"/>
    <col min="10703" max="10703" width="14.26953125" style="3" customWidth="1"/>
    <col min="10704" max="10704" width="16.54296875" style="3" customWidth="1"/>
    <col min="10705" max="10705" width="17.453125" style="3" customWidth="1"/>
    <col min="10706" max="10706" width="15.7265625" style="3" customWidth="1"/>
    <col min="10707" max="10707" width="16.54296875" style="3" customWidth="1"/>
    <col min="10708" max="10708" width="17.54296875" style="3" customWidth="1"/>
    <col min="10709" max="10709" width="9.26953125" style="3"/>
    <col min="10710" max="10710" width="10.26953125" style="3" bestFit="1" customWidth="1"/>
    <col min="10711" max="10711" width="9.26953125" style="3"/>
    <col min="10712" max="10713" width="10.26953125" style="3" bestFit="1" customWidth="1"/>
    <col min="10714" max="10714" width="10.7265625" style="3" bestFit="1" customWidth="1"/>
    <col min="10715" max="10958" width="9.26953125" style="3"/>
    <col min="10959" max="10959" width="14.26953125" style="3" customWidth="1"/>
    <col min="10960" max="10960" width="16.54296875" style="3" customWidth="1"/>
    <col min="10961" max="10961" width="17.453125" style="3" customWidth="1"/>
    <col min="10962" max="10962" width="15.7265625" style="3" customWidth="1"/>
    <col min="10963" max="10963" width="16.54296875" style="3" customWidth="1"/>
    <col min="10964" max="10964" width="17.54296875" style="3" customWidth="1"/>
    <col min="10965" max="10965" width="9.26953125" style="3"/>
    <col min="10966" max="10966" width="10.26953125" style="3" bestFit="1" customWidth="1"/>
    <col min="10967" max="10967" width="9.26953125" style="3"/>
    <col min="10968" max="10969" width="10.26953125" style="3" bestFit="1" customWidth="1"/>
    <col min="10970" max="10970" width="10.7265625" style="3" bestFit="1" customWidth="1"/>
    <col min="10971" max="11214" width="9.26953125" style="3"/>
    <col min="11215" max="11215" width="14.26953125" style="3" customWidth="1"/>
    <col min="11216" max="11216" width="16.54296875" style="3" customWidth="1"/>
    <col min="11217" max="11217" width="17.453125" style="3" customWidth="1"/>
    <col min="11218" max="11218" width="15.7265625" style="3" customWidth="1"/>
    <col min="11219" max="11219" width="16.54296875" style="3" customWidth="1"/>
    <col min="11220" max="11220" width="17.54296875" style="3" customWidth="1"/>
    <col min="11221" max="11221" width="9.26953125" style="3"/>
    <col min="11222" max="11222" width="10.26953125" style="3" bestFit="1" customWidth="1"/>
    <col min="11223" max="11223" width="9.26953125" style="3"/>
    <col min="11224" max="11225" width="10.26953125" style="3" bestFit="1" customWidth="1"/>
    <col min="11226" max="11226" width="10.7265625" style="3" bestFit="1" customWidth="1"/>
    <col min="11227" max="11470" width="9.26953125" style="3"/>
    <col min="11471" max="11471" width="14.26953125" style="3" customWidth="1"/>
    <col min="11472" max="11472" width="16.54296875" style="3" customWidth="1"/>
    <col min="11473" max="11473" width="17.453125" style="3" customWidth="1"/>
    <col min="11474" max="11474" width="15.7265625" style="3" customWidth="1"/>
    <col min="11475" max="11475" width="16.54296875" style="3" customWidth="1"/>
    <col min="11476" max="11476" width="17.54296875" style="3" customWidth="1"/>
    <col min="11477" max="11477" width="9.26953125" style="3"/>
    <col min="11478" max="11478" width="10.26953125" style="3" bestFit="1" customWidth="1"/>
    <col min="11479" max="11479" width="9.26953125" style="3"/>
    <col min="11480" max="11481" width="10.26953125" style="3" bestFit="1" customWidth="1"/>
    <col min="11482" max="11482" width="10.7265625" style="3" bestFit="1" customWidth="1"/>
    <col min="11483" max="11726" width="9.26953125" style="3"/>
    <col min="11727" max="11727" width="14.26953125" style="3" customWidth="1"/>
    <col min="11728" max="11728" width="16.54296875" style="3" customWidth="1"/>
    <col min="11729" max="11729" width="17.453125" style="3" customWidth="1"/>
    <col min="11730" max="11730" width="15.7265625" style="3" customWidth="1"/>
    <col min="11731" max="11731" width="16.54296875" style="3" customWidth="1"/>
    <col min="11732" max="11732" width="17.54296875" style="3" customWidth="1"/>
    <col min="11733" max="11733" width="9.26953125" style="3"/>
    <col min="11734" max="11734" width="10.26953125" style="3" bestFit="1" customWidth="1"/>
    <col min="11735" max="11735" width="9.26953125" style="3"/>
    <col min="11736" max="11737" width="10.26953125" style="3" bestFit="1" customWidth="1"/>
    <col min="11738" max="11738" width="10.7265625" style="3" bestFit="1" customWidth="1"/>
    <col min="11739" max="11982" width="9.26953125" style="3"/>
    <col min="11983" max="11983" width="14.26953125" style="3" customWidth="1"/>
    <col min="11984" max="11984" width="16.54296875" style="3" customWidth="1"/>
    <col min="11985" max="11985" width="17.453125" style="3" customWidth="1"/>
    <col min="11986" max="11986" width="15.7265625" style="3" customWidth="1"/>
    <col min="11987" max="11987" width="16.54296875" style="3" customWidth="1"/>
    <col min="11988" max="11988" width="17.54296875" style="3" customWidth="1"/>
    <col min="11989" max="11989" width="9.26953125" style="3"/>
    <col min="11990" max="11990" width="10.26953125" style="3" bestFit="1" customWidth="1"/>
    <col min="11991" max="11991" width="9.26953125" style="3"/>
    <col min="11992" max="11993" width="10.26953125" style="3" bestFit="1" customWidth="1"/>
    <col min="11994" max="11994" width="10.7265625" style="3" bestFit="1" customWidth="1"/>
    <col min="11995" max="12238" width="9.26953125" style="3"/>
    <col min="12239" max="12239" width="14.26953125" style="3" customWidth="1"/>
    <col min="12240" max="12240" width="16.54296875" style="3" customWidth="1"/>
    <col min="12241" max="12241" width="17.453125" style="3" customWidth="1"/>
    <col min="12242" max="12242" width="15.7265625" style="3" customWidth="1"/>
    <col min="12243" max="12243" width="16.54296875" style="3" customWidth="1"/>
    <col min="12244" max="12244" width="17.54296875" style="3" customWidth="1"/>
    <col min="12245" max="12245" width="9.26953125" style="3"/>
    <col min="12246" max="12246" width="10.26953125" style="3" bestFit="1" customWidth="1"/>
    <col min="12247" max="12247" width="9.26953125" style="3"/>
    <col min="12248" max="12249" width="10.26953125" style="3" bestFit="1" customWidth="1"/>
    <col min="12250" max="12250" width="10.7265625" style="3" bestFit="1" customWidth="1"/>
    <col min="12251" max="12494" width="9.26953125" style="3"/>
    <col min="12495" max="12495" width="14.26953125" style="3" customWidth="1"/>
    <col min="12496" max="12496" width="16.54296875" style="3" customWidth="1"/>
    <col min="12497" max="12497" width="17.453125" style="3" customWidth="1"/>
    <col min="12498" max="12498" width="15.7265625" style="3" customWidth="1"/>
    <col min="12499" max="12499" width="16.54296875" style="3" customWidth="1"/>
    <col min="12500" max="12500" width="17.54296875" style="3" customWidth="1"/>
    <col min="12501" max="12501" width="9.26953125" style="3"/>
    <col min="12502" max="12502" width="10.26953125" style="3" bestFit="1" customWidth="1"/>
    <col min="12503" max="12503" width="9.26953125" style="3"/>
    <col min="12504" max="12505" width="10.26953125" style="3" bestFit="1" customWidth="1"/>
    <col min="12506" max="12506" width="10.7265625" style="3" bestFit="1" customWidth="1"/>
    <col min="12507" max="12750" width="9.26953125" style="3"/>
    <col min="12751" max="12751" width="14.26953125" style="3" customWidth="1"/>
    <col min="12752" max="12752" width="16.54296875" style="3" customWidth="1"/>
    <col min="12753" max="12753" width="17.453125" style="3" customWidth="1"/>
    <col min="12754" max="12754" width="15.7265625" style="3" customWidth="1"/>
    <col min="12755" max="12755" width="16.54296875" style="3" customWidth="1"/>
    <col min="12756" max="12756" width="17.54296875" style="3" customWidth="1"/>
    <col min="12757" max="12757" width="9.26953125" style="3"/>
    <col min="12758" max="12758" width="10.26953125" style="3" bestFit="1" customWidth="1"/>
    <col min="12759" max="12759" width="9.26953125" style="3"/>
    <col min="12760" max="12761" width="10.26953125" style="3" bestFit="1" customWidth="1"/>
    <col min="12762" max="12762" width="10.7265625" style="3" bestFit="1" customWidth="1"/>
    <col min="12763" max="13006" width="9.26953125" style="3"/>
    <col min="13007" max="13007" width="14.26953125" style="3" customWidth="1"/>
    <col min="13008" max="13008" width="16.54296875" style="3" customWidth="1"/>
    <col min="13009" max="13009" width="17.453125" style="3" customWidth="1"/>
    <col min="13010" max="13010" width="15.7265625" style="3" customWidth="1"/>
    <col min="13011" max="13011" width="16.54296875" style="3" customWidth="1"/>
    <col min="13012" max="13012" width="17.54296875" style="3" customWidth="1"/>
    <col min="13013" max="13013" width="9.26953125" style="3"/>
    <col min="13014" max="13014" width="10.26953125" style="3" bestFit="1" customWidth="1"/>
    <col min="13015" max="13015" width="9.26953125" style="3"/>
    <col min="13016" max="13017" width="10.26953125" style="3" bestFit="1" customWidth="1"/>
    <col min="13018" max="13018" width="10.7265625" style="3" bestFit="1" customWidth="1"/>
    <col min="13019" max="13262" width="9.26953125" style="3"/>
    <col min="13263" max="13263" width="14.26953125" style="3" customWidth="1"/>
    <col min="13264" max="13264" width="16.54296875" style="3" customWidth="1"/>
    <col min="13265" max="13265" width="17.453125" style="3" customWidth="1"/>
    <col min="13266" max="13266" width="15.7265625" style="3" customWidth="1"/>
    <col min="13267" max="13267" width="16.54296875" style="3" customWidth="1"/>
    <col min="13268" max="13268" width="17.54296875" style="3" customWidth="1"/>
    <col min="13269" max="13269" width="9.26953125" style="3"/>
    <col min="13270" max="13270" width="10.26953125" style="3" bestFit="1" customWidth="1"/>
    <col min="13271" max="13271" width="9.26953125" style="3"/>
    <col min="13272" max="13273" width="10.26953125" style="3" bestFit="1" customWidth="1"/>
    <col min="13274" max="13274" width="10.7265625" style="3" bestFit="1" customWidth="1"/>
    <col min="13275" max="13518" width="9.26953125" style="3"/>
    <col min="13519" max="13519" width="14.26953125" style="3" customWidth="1"/>
    <col min="13520" max="13520" width="16.54296875" style="3" customWidth="1"/>
    <col min="13521" max="13521" width="17.453125" style="3" customWidth="1"/>
    <col min="13522" max="13522" width="15.7265625" style="3" customWidth="1"/>
    <col min="13523" max="13523" width="16.54296875" style="3" customWidth="1"/>
    <col min="13524" max="13524" width="17.54296875" style="3" customWidth="1"/>
    <col min="13525" max="13525" width="9.26953125" style="3"/>
    <col min="13526" max="13526" width="10.26953125" style="3" bestFit="1" customWidth="1"/>
    <col min="13527" max="13527" width="9.26953125" style="3"/>
    <col min="13528" max="13529" width="10.26953125" style="3" bestFit="1" customWidth="1"/>
    <col min="13530" max="13530" width="10.7265625" style="3" bestFit="1" customWidth="1"/>
    <col min="13531" max="13774" width="9.26953125" style="3"/>
    <col min="13775" max="13775" width="14.26953125" style="3" customWidth="1"/>
    <col min="13776" max="13776" width="16.54296875" style="3" customWidth="1"/>
    <col min="13777" max="13777" width="17.453125" style="3" customWidth="1"/>
    <col min="13778" max="13778" width="15.7265625" style="3" customWidth="1"/>
    <col min="13779" max="13779" width="16.54296875" style="3" customWidth="1"/>
    <col min="13780" max="13780" width="17.54296875" style="3" customWidth="1"/>
    <col min="13781" max="13781" width="9.26953125" style="3"/>
    <col min="13782" max="13782" width="10.26953125" style="3" bestFit="1" customWidth="1"/>
    <col min="13783" max="13783" width="9.26953125" style="3"/>
    <col min="13784" max="13785" width="10.26953125" style="3" bestFit="1" customWidth="1"/>
    <col min="13786" max="13786" width="10.7265625" style="3" bestFit="1" customWidth="1"/>
    <col min="13787" max="14030" width="9.26953125" style="3"/>
    <col min="14031" max="14031" width="14.26953125" style="3" customWidth="1"/>
    <col min="14032" max="14032" width="16.54296875" style="3" customWidth="1"/>
    <col min="14033" max="14033" width="17.453125" style="3" customWidth="1"/>
    <col min="14034" max="14034" width="15.7265625" style="3" customWidth="1"/>
    <col min="14035" max="14035" width="16.54296875" style="3" customWidth="1"/>
    <col min="14036" max="14036" width="17.54296875" style="3" customWidth="1"/>
    <col min="14037" max="14037" width="9.26953125" style="3"/>
    <col min="14038" max="14038" width="10.26953125" style="3" bestFit="1" customWidth="1"/>
    <col min="14039" max="14039" width="9.26953125" style="3"/>
    <col min="14040" max="14041" width="10.26953125" style="3" bestFit="1" customWidth="1"/>
    <col min="14042" max="14042" width="10.7265625" style="3" bestFit="1" customWidth="1"/>
    <col min="14043" max="14286" width="9.26953125" style="3"/>
    <col min="14287" max="14287" width="14.26953125" style="3" customWidth="1"/>
    <col min="14288" max="14288" width="16.54296875" style="3" customWidth="1"/>
    <col min="14289" max="14289" width="17.453125" style="3" customWidth="1"/>
    <col min="14290" max="14290" width="15.7265625" style="3" customWidth="1"/>
    <col min="14291" max="14291" width="16.54296875" style="3" customWidth="1"/>
    <col min="14292" max="14292" width="17.54296875" style="3" customWidth="1"/>
    <col min="14293" max="14293" width="9.26953125" style="3"/>
    <col min="14294" max="14294" width="10.26953125" style="3" bestFit="1" customWidth="1"/>
    <col min="14295" max="14295" width="9.26953125" style="3"/>
    <col min="14296" max="14297" width="10.26953125" style="3" bestFit="1" customWidth="1"/>
    <col min="14298" max="14298" width="10.7265625" style="3" bestFit="1" customWidth="1"/>
    <col min="14299" max="14542" width="9.26953125" style="3"/>
    <col min="14543" max="14543" width="14.26953125" style="3" customWidth="1"/>
    <col min="14544" max="14544" width="16.54296875" style="3" customWidth="1"/>
    <col min="14545" max="14545" width="17.453125" style="3" customWidth="1"/>
    <col min="14546" max="14546" width="15.7265625" style="3" customWidth="1"/>
    <col min="14547" max="14547" width="16.54296875" style="3" customWidth="1"/>
    <col min="14548" max="14548" width="17.54296875" style="3" customWidth="1"/>
    <col min="14549" max="14549" width="9.26953125" style="3"/>
    <col min="14550" max="14550" width="10.26953125" style="3" bestFit="1" customWidth="1"/>
    <col min="14551" max="14551" width="9.26953125" style="3"/>
    <col min="14552" max="14553" width="10.26953125" style="3" bestFit="1" customWidth="1"/>
    <col min="14554" max="14554" width="10.7265625" style="3" bestFit="1" customWidth="1"/>
    <col min="14555" max="14798" width="9.26953125" style="3"/>
    <col min="14799" max="14799" width="14.26953125" style="3" customWidth="1"/>
    <col min="14800" max="14800" width="16.54296875" style="3" customWidth="1"/>
    <col min="14801" max="14801" width="17.453125" style="3" customWidth="1"/>
    <col min="14802" max="14802" width="15.7265625" style="3" customWidth="1"/>
    <col min="14803" max="14803" width="16.54296875" style="3" customWidth="1"/>
    <col min="14804" max="14804" width="17.54296875" style="3" customWidth="1"/>
    <col min="14805" max="14805" width="9.26953125" style="3"/>
    <col min="14806" max="14806" width="10.26953125" style="3" bestFit="1" customWidth="1"/>
    <col min="14807" max="14807" width="9.26953125" style="3"/>
    <col min="14808" max="14809" width="10.26953125" style="3" bestFit="1" customWidth="1"/>
    <col min="14810" max="14810" width="10.7265625" style="3" bestFit="1" customWidth="1"/>
    <col min="14811" max="15054" width="9.26953125" style="3"/>
    <col min="15055" max="15055" width="14.26953125" style="3" customWidth="1"/>
    <col min="15056" max="15056" width="16.54296875" style="3" customWidth="1"/>
    <col min="15057" max="15057" width="17.453125" style="3" customWidth="1"/>
    <col min="15058" max="15058" width="15.7265625" style="3" customWidth="1"/>
    <col min="15059" max="15059" width="16.54296875" style="3" customWidth="1"/>
    <col min="15060" max="15060" width="17.54296875" style="3" customWidth="1"/>
    <col min="15061" max="15061" width="9.26953125" style="3"/>
    <col min="15062" max="15062" width="10.26953125" style="3" bestFit="1" customWidth="1"/>
    <col min="15063" max="15063" width="9.26953125" style="3"/>
    <col min="15064" max="15065" width="10.26953125" style="3" bestFit="1" customWidth="1"/>
    <col min="15066" max="15066" width="10.7265625" style="3" bestFit="1" customWidth="1"/>
    <col min="15067" max="15310" width="9.26953125" style="3"/>
    <col min="15311" max="15311" width="14.26953125" style="3" customWidth="1"/>
    <col min="15312" max="15312" width="16.54296875" style="3" customWidth="1"/>
    <col min="15313" max="15313" width="17.453125" style="3" customWidth="1"/>
    <col min="15314" max="15314" width="15.7265625" style="3" customWidth="1"/>
    <col min="15315" max="15315" width="16.54296875" style="3" customWidth="1"/>
    <col min="15316" max="15316" width="17.54296875" style="3" customWidth="1"/>
    <col min="15317" max="15317" width="9.26953125" style="3"/>
    <col min="15318" max="15318" width="10.26953125" style="3" bestFit="1" customWidth="1"/>
    <col min="15319" max="15319" width="9.26953125" style="3"/>
    <col min="15320" max="15321" width="10.26953125" style="3" bestFit="1" customWidth="1"/>
    <col min="15322" max="15322" width="10.7265625" style="3" bestFit="1" customWidth="1"/>
    <col min="15323" max="15566" width="9.26953125" style="3"/>
    <col min="15567" max="15567" width="14.26953125" style="3" customWidth="1"/>
    <col min="15568" max="15568" width="16.54296875" style="3" customWidth="1"/>
    <col min="15569" max="15569" width="17.453125" style="3" customWidth="1"/>
    <col min="15570" max="15570" width="15.7265625" style="3" customWidth="1"/>
    <col min="15571" max="15571" width="16.54296875" style="3" customWidth="1"/>
    <col min="15572" max="15572" width="17.54296875" style="3" customWidth="1"/>
    <col min="15573" max="15573" width="9.26953125" style="3"/>
    <col min="15574" max="15574" width="10.26953125" style="3" bestFit="1" customWidth="1"/>
    <col min="15575" max="15575" width="9.26953125" style="3"/>
    <col min="15576" max="15577" width="10.26953125" style="3" bestFit="1" customWidth="1"/>
    <col min="15578" max="15578" width="10.7265625" style="3" bestFit="1" customWidth="1"/>
    <col min="15579" max="15822" width="9.26953125" style="3"/>
    <col min="15823" max="15823" width="14.26953125" style="3" customWidth="1"/>
    <col min="15824" max="15824" width="16.54296875" style="3" customWidth="1"/>
    <col min="15825" max="15825" width="17.453125" style="3" customWidth="1"/>
    <col min="15826" max="15826" width="15.7265625" style="3" customWidth="1"/>
    <col min="15827" max="15827" width="16.54296875" style="3" customWidth="1"/>
    <col min="15828" max="15828" width="17.54296875" style="3" customWidth="1"/>
    <col min="15829" max="15829" width="9.26953125" style="3"/>
    <col min="15830" max="15830" width="10.26953125" style="3" bestFit="1" customWidth="1"/>
    <col min="15831" max="15831" width="9.26953125" style="3"/>
    <col min="15832" max="15833" width="10.26953125" style="3" bestFit="1" customWidth="1"/>
    <col min="15834" max="15834" width="10.7265625" style="3" bestFit="1" customWidth="1"/>
    <col min="15835" max="16078" width="9.26953125" style="3"/>
    <col min="16079" max="16079" width="14.26953125" style="3" customWidth="1"/>
    <col min="16080" max="16080" width="16.54296875" style="3" customWidth="1"/>
    <col min="16081" max="16081" width="17.453125" style="3" customWidth="1"/>
    <col min="16082" max="16082" width="15.7265625" style="3" customWidth="1"/>
    <col min="16083" max="16083" width="16.54296875" style="3" customWidth="1"/>
    <col min="16084" max="16084" width="17.54296875" style="3" customWidth="1"/>
    <col min="16085" max="16085" width="9.26953125" style="3"/>
    <col min="16086" max="16086" width="10.26953125" style="3" bestFit="1" customWidth="1"/>
    <col min="16087" max="16087" width="9.26953125" style="3"/>
    <col min="16088" max="16089" width="10.26953125" style="3" bestFit="1" customWidth="1"/>
    <col min="16090" max="16090" width="10.7265625" style="3" bestFit="1" customWidth="1"/>
    <col min="16091" max="16364" width="9.26953125" style="3"/>
    <col min="16365" max="16384" width="9.26953125" style="3" customWidth="1"/>
  </cols>
  <sheetData>
    <row r="1" spans="1:11" ht="18" x14ac:dyDescent="0.4">
      <c r="A1" s="377" t="s">
        <v>60</v>
      </c>
      <c r="B1" s="378"/>
      <c r="C1" s="379" t="s">
        <v>53</v>
      </c>
      <c r="D1" s="380"/>
      <c r="E1" s="379"/>
      <c r="F1" s="379"/>
      <c r="G1" s="379"/>
    </row>
    <row r="2" spans="1:11" x14ac:dyDescent="0.3">
      <c r="A2" s="378"/>
      <c r="B2" s="378"/>
      <c r="C2" s="381" t="s">
        <v>219</v>
      </c>
      <c r="D2" s="382"/>
      <c r="E2" s="382"/>
      <c r="F2" s="382"/>
      <c r="G2" s="382"/>
    </row>
    <row r="3" spans="1:11" ht="42" x14ac:dyDescent="0.3">
      <c r="A3" s="383" t="s">
        <v>103</v>
      </c>
      <c r="B3" s="383"/>
      <c r="C3" s="157" t="s">
        <v>70</v>
      </c>
      <c r="D3" s="157" t="s">
        <v>234</v>
      </c>
      <c r="E3" s="157" t="s">
        <v>235</v>
      </c>
      <c r="F3" s="158" t="s">
        <v>102</v>
      </c>
      <c r="G3" s="157" t="s">
        <v>236</v>
      </c>
    </row>
    <row r="4" spans="1:11" x14ac:dyDescent="0.3">
      <c r="A4" s="375" t="s">
        <v>105</v>
      </c>
      <c r="B4" s="376"/>
      <c r="C4" s="25"/>
      <c r="D4" s="25"/>
      <c r="E4" s="25"/>
      <c r="G4" s="25"/>
    </row>
    <row r="5" spans="1:11" x14ac:dyDescent="0.3">
      <c r="A5" s="164">
        <v>2017</v>
      </c>
      <c r="B5" s="160"/>
      <c r="C5" s="4">
        <v>6419759.8599999966</v>
      </c>
      <c r="D5" s="4" t="s">
        <v>149</v>
      </c>
      <c r="E5" s="4">
        <v>6419759.8599999966</v>
      </c>
      <c r="F5" s="25">
        <v>181533148.28250235</v>
      </c>
      <c r="G5" s="4">
        <f>E5-F5</f>
        <v>-175113388.42250237</v>
      </c>
      <c r="H5" s="145"/>
      <c r="I5" s="269"/>
      <c r="J5" s="276"/>
    </row>
    <row r="6" spans="1:11" x14ac:dyDescent="0.3">
      <c r="A6" s="164">
        <v>2018</v>
      </c>
      <c r="B6" s="160"/>
      <c r="C6" s="4">
        <f>C15+C19+C23+C27</f>
        <v>4481409.8900000006</v>
      </c>
      <c r="D6" s="4" t="s">
        <v>149</v>
      </c>
      <c r="E6" s="4">
        <f t="shared" ref="E6:F6" si="0">E15+E19+E23+E27</f>
        <v>4481409.8900000006</v>
      </c>
      <c r="F6" s="4">
        <f t="shared" si="0"/>
        <v>176295443.62350005</v>
      </c>
      <c r="G6" s="4">
        <f>G15+G19+G23+G27</f>
        <v>-171814033.73350003</v>
      </c>
      <c r="H6" s="278"/>
      <c r="I6" s="275"/>
      <c r="J6" s="276"/>
    </row>
    <row r="7" spans="1:11" x14ac:dyDescent="0.3">
      <c r="A7" s="199">
        <v>2019</v>
      </c>
      <c r="B7" s="160"/>
      <c r="C7" s="78">
        <f>C32+C36+C40+C44</f>
        <v>4291823.3100000005</v>
      </c>
      <c r="D7" s="4" t="s">
        <v>149</v>
      </c>
      <c r="E7" s="78">
        <f t="shared" ref="E7:G7" si="1">E32+E36+E40+E44</f>
        <v>4291823.3100000005</v>
      </c>
      <c r="F7" s="78">
        <f t="shared" si="1"/>
        <v>192698709.6005004</v>
      </c>
      <c r="G7" s="78">
        <f t="shared" si="1"/>
        <v>-188406886.2905004</v>
      </c>
      <c r="H7" s="277"/>
      <c r="I7" s="275"/>
      <c r="J7" s="275"/>
    </row>
    <row r="8" spans="1:11" x14ac:dyDescent="0.3">
      <c r="A8" s="199">
        <v>2020</v>
      </c>
      <c r="C8" s="26">
        <f>C49+C53+C57+C61</f>
        <v>6746708.46</v>
      </c>
      <c r="D8" s="4" t="s">
        <v>149</v>
      </c>
      <c r="E8" s="26">
        <f t="shared" ref="E8" si="2">E49+E53+E57+E61</f>
        <v>6746708.46</v>
      </c>
      <c r="F8" s="26">
        <v>149489531.53999999</v>
      </c>
      <c r="G8" s="26">
        <f>G49+G53+G57+G61</f>
        <v>-142742822.54000029</v>
      </c>
      <c r="H8" s="277"/>
      <c r="I8" s="275"/>
      <c r="J8" s="275"/>
      <c r="K8" s="275"/>
    </row>
    <row r="9" spans="1:11" x14ac:dyDescent="0.3">
      <c r="A9" s="199">
        <v>2021</v>
      </c>
      <c r="C9" s="26">
        <f>C66+C70+C74+C78</f>
        <v>1951085.31</v>
      </c>
      <c r="D9" s="4" t="s">
        <v>149</v>
      </c>
      <c r="E9" s="26">
        <f>E66+E70+E74+E78</f>
        <v>1951085.31</v>
      </c>
      <c r="F9" s="26">
        <f>F66+F70+F74+F78</f>
        <v>156013601.60999992</v>
      </c>
      <c r="G9" s="26">
        <f>G66+G70+G74+G78</f>
        <v>-154062516.29999995</v>
      </c>
      <c r="H9" s="277"/>
      <c r="I9" s="275"/>
      <c r="J9" s="275"/>
      <c r="K9" s="275"/>
    </row>
    <row r="10" spans="1:11" x14ac:dyDescent="0.3">
      <c r="A10" s="161"/>
      <c r="B10" s="159"/>
      <c r="C10" s="26"/>
      <c r="D10" s="26"/>
      <c r="E10" s="26"/>
      <c r="F10" s="26"/>
      <c r="G10" s="26"/>
    </row>
    <row r="11" spans="1:11" ht="14.5" x14ac:dyDescent="0.35">
      <c r="A11" s="395" t="s">
        <v>255</v>
      </c>
      <c r="B11" s="396"/>
      <c r="C11" s="27"/>
      <c r="D11" s="27"/>
      <c r="E11" s="25"/>
      <c r="F11" s="23"/>
      <c r="G11" s="25"/>
    </row>
    <row r="12" spans="1:11" hidden="1" x14ac:dyDescent="0.3">
      <c r="A12" s="369">
        <v>2018</v>
      </c>
      <c r="B12" s="162" t="s">
        <v>106</v>
      </c>
      <c r="C12" s="2">
        <v>680698.59</v>
      </c>
      <c r="D12" s="4" t="s">
        <v>149</v>
      </c>
      <c r="E12" s="2">
        <f>C12</f>
        <v>680698.59</v>
      </c>
      <c r="F12" s="2">
        <v>9016883.8095000945</v>
      </c>
      <c r="G12" s="2">
        <f>E12-F12</f>
        <v>-8336185.2195000947</v>
      </c>
    </row>
    <row r="13" spans="1:11" hidden="1" x14ac:dyDescent="0.3">
      <c r="A13" s="392"/>
      <c r="B13" s="162" t="s">
        <v>117</v>
      </c>
      <c r="C13" s="2">
        <v>278271.12</v>
      </c>
      <c r="D13" s="4" t="s">
        <v>149</v>
      </c>
      <c r="E13" s="2">
        <f t="shared" ref="E13:E43" si="3">C13</f>
        <v>278271.12</v>
      </c>
      <c r="F13" s="2">
        <v>13527780.418</v>
      </c>
      <c r="G13" s="2">
        <f t="shared" ref="G13:G43" si="4">E13-F13</f>
        <v>-13249509.298</v>
      </c>
    </row>
    <row r="14" spans="1:11" s="102" customFormat="1" hidden="1" x14ac:dyDescent="0.3">
      <c r="A14" s="392"/>
      <c r="B14" s="162" t="s">
        <v>108</v>
      </c>
      <c r="C14" s="2">
        <v>353315</v>
      </c>
      <c r="D14" s="4" t="s">
        <v>149</v>
      </c>
      <c r="E14" s="2">
        <f t="shared" si="3"/>
        <v>353315</v>
      </c>
      <c r="F14" s="2">
        <v>17111059.139000088</v>
      </c>
      <c r="G14" s="2">
        <f t="shared" si="4"/>
        <v>-16757744.139000088</v>
      </c>
      <c r="H14" s="3"/>
    </row>
    <row r="15" spans="1:11" s="102" customFormat="1" hidden="1" x14ac:dyDescent="0.3">
      <c r="A15" s="392"/>
      <c r="B15" s="212" t="s">
        <v>239</v>
      </c>
      <c r="C15" s="213">
        <f>SUM(C12:C14)</f>
        <v>1312284.71</v>
      </c>
      <c r="D15" s="214" t="s">
        <v>149</v>
      </c>
      <c r="E15" s="213">
        <f t="shared" ref="E15:G15" si="5">SUM(E12:E14)</f>
        <v>1312284.71</v>
      </c>
      <c r="F15" s="213">
        <f t="shared" si="5"/>
        <v>39655723.366500184</v>
      </c>
      <c r="G15" s="213">
        <f t="shared" si="5"/>
        <v>-38343438.656500183</v>
      </c>
      <c r="H15" s="3"/>
    </row>
    <row r="16" spans="1:11" hidden="1" x14ac:dyDescent="0.3">
      <c r="A16" s="392"/>
      <c r="B16" s="162" t="s">
        <v>109</v>
      </c>
      <c r="C16" s="2">
        <v>223002.99999999997</v>
      </c>
      <c r="D16" s="4" t="s">
        <v>149</v>
      </c>
      <c r="E16" s="2">
        <f t="shared" si="3"/>
        <v>223002.99999999997</v>
      </c>
      <c r="F16" s="2">
        <v>14258574.597999999</v>
      </c>
      <c r="G16" s="2">
        <f t="shared" si="4"/>
        <v>-14035571.597999999</v>
      </c>
    </row>
    <row r="17" spans="1:8" hidden="1" x14ac:dyDescent="0.3">
      <c r="A17" s="392"/>
      <c r="B17" s="162" t="s">
        <v>118</v>
      </c>
      <c r="C17" s="2">
        <v>317412</v>
      </c>
      <c r="D17" s="4" t="s">
        <v>149</v>
      </c>
      <c r="E17" s="2">
        <f t="shared" si="3"/>
        <v>317412</v>
      </c>
      <c r="F17" s="2">
        <v>16048618.126</v>
      </c>
      <c r="G17" s="2">
        <f t="shared" si="4"/>
        <v>-15731206.126</v>
      </c>
    </row>
    <row r="18" spans="1:8" hidden="1" x14ac:dyDescent="0.3">
      <c r="A18" s="392"/>
      <c r="B18" s="164" t="s">
        <v>110</v>
      </c>
      <c r="C18" s="2">
        <v>288296.09999999992</v>
      </c>
      <c r="D18" s="4" t="s">
        <v>149</v>
      </c>
      <c r="E18" s="2">
        <f t="shared" si="3"/>
        <v>288296.09999999992</v>
      </c>
      <c r="F18" s="2">
        <v>14540279.954999974</v>
      </c>
      <c r="G18" s="2">
        <f t="shared" si="4"/>
        <v>-14251983.854999974</v>
      </c>
    </row>
    <row r="19" spans="1:8" hidden="1" x14ac:dyDescent="0.3">
      <c r="A19" s="392"/>
      <c r="B19" s="212" t="s">
        <v>240</v>
      </c>
      <c r="C19" s="213">
        <f>SUM(C16:C18)</f>
        <v>828711.09999999986</v>
      </c>
      <c r="D19" s="214" t="s">
        <v>149</v>
      </c>
      <c r="E19" s="213">
        <f t="shared" ref="E19:G19" si="6">SUM(E16:E18)</f>
        <v>828711.09999999986</v>
      </c>
      <c r="F19" s="213">
        <f t="shared" si="6"/>
        <v>44847472.678999975</v>
      </c>
      <c r="G19" s="213">
        <f t="shared" si="6"/>
        <v>-44018761.578999974</v>
      </c>
    </row>
    <row r="20" spans="1:8" hidden="1" x14ac:dyDescent="0.3">
      <c r="A20" s="392"/>
      <c r="B20" s="164" t="s">
        <v>119</v>
      </c>
      <c r="C20" s="2">
        <v>66370.95</v>
      </c>
      <c r="D20" s="4" t="s">
        <v>149</v>
      </c>
      <c r="E20" s="2">
        <f t="shared" si="3"/>
        <v>66370.95</v>
      </c>
      <c r="F20" s="2">
        <v>19527608.867499836</v>
      </c>
      <c r="G20" s="2">
        <f t="shared" si="4"/>
        <v>-19461237.917499837</v>
      </c>
    </row>
    <row r="21" spans="1:8" hidden="1" x14ac:dyDescent="0.3">
      <c r="A21" s="392"/>
      <c r="B21" s="164" t="s">
        <v>120</v>
      </c>
      <c r="C21" s="2">
        <v>35211.11</v>
      </c>
      <c r="D21" s="4" t="s">
        <v>149</v>
      </c>
      <c r="E21" s="2">
        <f t="shared" si="3"/>
        <v>35211.11</v>
      </c>
      <c r="F21" s="2">
        <v>12585529.435999975</v>
      </c>
      <c r="G21" s="2">
        <f t="shared" si="4"/>
        <v>-12550318.325999975</v>
      </c>
    </row>
    <row r="22" spans="1:8" hidden="1" x14ac:dyDescent="0.3">
      <c r="A22" s="392"/>
      <c r="B22" s="164" t="s">
        <v>121</v>
      </c>
      <c r="C22" s="2">
        <v>33111.75</v>
      </c>
      <c r="D22" s="4" t="s">
        <v>149</v>
      </c>
      <c r="E22" s="2">
        <f t="shared" si="3"/>
        <v>33111.75</v>
      </c>
      <c r="F22" s="54">
        <v>12522725.934999986</v>
      </c>
      <c r="G22" s="2">
        <f t="shared" si="4"/>
        <v>-12489614.184999986</v>
      </c>
    </row>
    <row r="23" spans="1:8" hidden="1" x14ac:dyDescent="0.3">
      <c r="A23" s="392"/>
      <c r="B23" s="163" t="s">
        <v>241</v>
      </c>
      <c r="C23" s="213">
        <f>SUM(C20:C22)</f>
        <v>134693.81</v>
      </c>
      <c r="D23" s="214" t="s">
        <v>149</v>
      </c>
      <c r="E23" s="213">
        <f t="shared" ref="E23:G23" si="7">SUM(E20:E22)</f>
        <v>134693.81</v>
      </c>
      <c r="F23" s="213">
        <f t="shared" si="7"/>
        <v>44635864.238499798</v>
      </c>
      <c r="G23" s="213">
        <f t="shared" si="7"/>
        <v>-44501170.428499795</v>
      </c>
    </row>
    <row r="24" spans="1:8" hidden="1" x14ac:dyDescent="0.3">
      <c r="A24" s="392"/>
      <c r="B24" s="164" t="s">
        <v>114</v>
      </c>
      <c r="C24" s="103">
        <v>65045.88</v>
      </c>
      <c r="D24" s="4" t="s">
        <v>149</v>
      </c>
      <c r="E24" s="2">
        <f t="shared" si="3"/>
        <v>65045.88</v>
      </c>
      <c r="F24" s="103">
        <v>15269108.761999965</v>
      </c>
      <c r="G24" s="2">
        <f t="shared" si="4"/>
        <v>-15204062.881999964</v>
      </c>
    </row>
    <row r="25" spans="1:8" hidden="1" x14ac:dyDescent="0.3">
      <c r="A25" s="392"/>
      <c r="B25" s="164" t="s">
        <v>122</v>
      </c>
      <c r="C25" s="2">
        <v>364150.02999999991</v>
      </c>
      <c r="D25" s="4" t="s">
        <v>149</v>
      </c>
      <c r="E25" s="2">
        <f t="shared" si="3"/>
        <v>364150.02999999991</v>
      </c>
      <c r="F25" s="2">
        <v>18689037.964000087</v>
      </c>
      <c r="G25" s="2">
        <f t="shared" si="4"/>
        <v>-18324887.934000086</v>
      </c>
    </row>
    <row r="26" spans="1:8" s="102" customFormat="1" hidden="1" x14ac:dyDescent="0.3">
      <c r="A26" s="392"/>
      <c r="B26" s="164" t="s">
        <v>123</v>
      </c>
      <c r="C26" s="2">
        <v>1776524.3600000003</v>
      </c>
      <c r="D26" s="4" t="s">
        <v>149</v>
      </c>
      <c r="E26" s="2">
        <f t="shared" si="3"/>
        <v>1776524.3600000003</v>
      </c>
      <c r="F26" s="103">
        <v>13198236.613500042</v>
      </c>
      <c r="G26" s="2">
        <f t="shared" si="4"/>
        <v>-11421712.253500041</v>
      </c>
      <c r="H26" s="3"/>
    </row>
    <row r="27" spans="1:8" s="102" customFormat="1" hidden="1" x14ac:dyDescent="0.3">
      <c r="A27" s="371"/>
      <c r="B27" s="163" t="s">
        <v>242</v>
      </c>
      <c r="C27" s="213">
        <f>SUM(C24:C26)</f>
        <v>2205720.2700000005</v>
      </c>
      <c r="D27" s="214" t="s">
        <v>149</v>
      </c>
      <c r="E27" s="213">
        <f t="shared" ref="E27:G27" si="8">SUM(E24:E26)</f>
        <v>2205720.2700000005</v>
      </c>
      <c r="F27" s="213">
        <f t="shared" si="8"/>
        <v>47156383.339500099</v>
      </c>
      <c r="G27" s="213">
        <f t="shared" si="8"/>
        <v>-44950663.069500089</v>
      </c>
      <c r="H27" s="3"/>
    </row>
    <row r="28" spans="1:8" x14ac:dyDescent="0.3">
      <c r="A28" s="168"/>
      <c r="B28" s="28"/>
      <c r="C28" s="29"/>
      <c r="D28" s="29"/>
      <c r="E28" s="29"/>
      <c r="F28" s="29"/>
      <c r="G28" s="29"/>
    </row>
    <row r="29" spans="1:8" x14ac:dyDescent="0.3">
      <c r="A29" s="369">
        <v>2019</v>
      </c>
      <c r="B29" s="165" t="s">
        <v>106</v>
      </c>
      <c r="C29" s="29">
        <v>63137.470000000008</v>
      </c>
      <c r="D29" s="4" t="s">
        <v>149</v>
      </c>
      <c r="E29" s="166">
        <f t="shared" si="3"/>
        <v>63137.470000000008</v>
      </c>
      <c r="F29" s="26">
        <v>19849731.906000026</v>
      </c>
      <c r="G29" s="166">
        <f t="shared" si="4"/>
        <v>-19786594.436000027</v>
      </c>
    </row>
    <row r="30" spans="1:8" x14ac:dyDescent="0.3">
      <c r="A30" s="370"/>
      <c r="B30" s="165" t="s">
        <v>117</v>
      </c>
      <c r="C30" s="29">
        <v>69080.87</v>
      </c>
      <c r="D30" s="4" t="s">
        <v>149</v>
      </c>
      <c r="E30" s="166">
        <f t="shared" si="3"/>
        <v>69080.87</v>
      </c>
      <c r="F30" s="26">
        <v>12781851.513500098</v>
      </c>
      <c r="G30" s="166">
        <f t="shared" si="4"/>
        <v>-12712770.643500099</v>
      </c>
    </row>
    <row r="31" spans="1:8" x14ac:dyDescent="0.3">
      <c r="A31" s="370"/>
      <c r="B31" s="28" t="s">
        <v>108</v>
      </c>
      <c r="C31" s="29">
        <v>9717.2099999999991</v>
      </c>
      <c r="D31" s="4" t="s">
        <v>149</v>
      </c>
      <c r="E31" s="166">
        <f t="shared" si="3"/>
        <v>9717.2099999999991</v>
      </c>
      <c r="F31" s="26">
        <v>17325856.323000133</v>
      </c>
      <c r="G31" s="166">
        <f t="shared" si="4"/>
        <v>-17316139.113000132</v>
      </c>
    </row>
    <row r="32" spans="1:8" x14ac:dyDescent="0.3">
      <c r="A32" s="370"/>
      <c r="B32" s="212" t="s">
        <v>239</v>
      </c>
      <c r="C32" s="213">
        <f>SUM(C29:C31)</f>
        <v>141935.54999999999</v>
      </c>
      <c r="D32" s="214" t="s">
        <v>149</v>
      </c>
      <c r="E32" s="213">
        <f t="shared" ref="E32:G32" si="9">SUM(E29:E31)</f>
        <v>141935.54999999999</v>
      </c>
      <c r="F32" s="213">
        <f t="shared" si="9"/>
        <v>49957439.74250026</v>
      </c>
      <c r="G32" s="213">
        <f t="shared" si="9"/>
        <v>-49815504.192500256</v>
      </c>
    </row>
    <row r="33" spans="1:12" x14ac:dyDescent="0.3">
      <c r="A33" s="370"/>
      <c r="B33" s="28" t="s">
        <v>109</v>
      </c>
      <c r="C33" s="29">
        <v>44438.070000000007</v>
      </c>
      <c r="D33" s="4" t="s">
        <v>149</v>
      </c>
      <c r="E33" s="166">
        <f t="shared" si="3"/>
        <v>44438.070000000007</v>
      </c>
      <c r="F33" s="26">
        <v>15181286.953499965</v>
      </c>
      <c r="G33" s="166">
        <f t="shared" si="4"/>
        <v>-15136848.883499965</v>
      </c>
    </row>
    <row r="34" spans="1:12" x14ac:dyDescent="0.3">
      <c r="A34" s="370"/>
      <c r="B34" s="165" t="s">
        <v>118</v>
      </c>
      <c r="C34" s="29">
        <v>200369.06</v>
      </c>
      <c r="D34" s="4" t="s">
        <v>149</v>
      </c>
      <c r="E34" s="166">
        <f t="shared" si="3"/>
        <v>200369.06</v>
      </c>
      <c r="F34" s="26">
        <v>15279987.463000102</v>
      </c>
      <c r="G34" s="166">
        <f t="shared" si="4"/>
        <v>-15079618.403000101</v>
      </c>
    </row>
    <row r="35" spans="1:12" x14ac:dyDescent="0.3">
      <c r="A35" s="370"/>
      <c r="B35" s="28" t="s">
        <v>110</v>
      </c>
      <c r="C35" s="29">
        <v>73004</v>
      </c>
      <c r="D35" s="4" t="s">
        <v>149</v>
      </c>
      <c r="E35" s="166">
        <f t="shared" si="3"/>
        <v>73004</v>
      </c>
      <c r="F35" s="26">
        <v>13975885.876000039</v>
      </c>
      <c r="G35" s="166">
        <f t="shared" si="4"/>
        <v>-13902881.876000039</v>
      </c>
    </row>
    <row r="36" spans="1:12" x14ac:dyDescent="0.3">
      <c r="A36" s="370"/>
      <c r="B36" s="212" t="s">
        <v>240</v>
      </c>
      <c r="C36" s="213">
        <f>SUM(C33:C35)</f>
        <v>317811.13</v>
      </c>
      <c r="D36" s="214" t="s">
        <v>149</v>
      </c>
      <c r="E36" s="213">
        <f t="shared" ref="E36" si="10">SUM(E33:E35)</f>
        <v>317811.13</v>
      </c>
      <c r="F36" s="213">
        <f t="shared" ref="F36" si="11">SUM(F33:F35)</f>
        <v>44437160.292500108</v>
      </c>
      <c r="G36" s="213">
        <f t="shared" ref="G36" si="12">SUM(G33:G35)</f>
        <v>-44119349.162500106</v>
      </c>
    </row>
    <row r="37" spans="1:12" x14ac:dyDescent="0.3">
      <c r="A37" s="370"/>
      <c r="B37" s="28" t="s">
        <v>119</v>
      </c>
      <c r="C37" s="2">
        <v>81537</v>
      </c>
      <c r="D37" s="4" t="s">
        <v>149</v>
      </c>
      <c r="E37" s="166">
        <f t="shared" si="3"/>
        <v>81537</v>
      </c>
      <c r="F37" s="2">
        <v>16779771.302000001</v>
      </c>
      <c r="G37" s="166">
        <f t="shared" si="4"/>
        <v>-16698234.302000001</v>
      </c>
      <c r="J37" s="248"/>
      <c r="K37" s="12"/>
      <c r="L37" s="144"/>
    </row>
    <row r="38" spans="1:12" x14ac:dyDescent="0.3">
      <c r="A38" s="370"/>
      <c r="B38" s="28" t="s">
        <v>120</v>
      </c>
      <c r="C38" s="2">
        <v>15686.8</v>
      </c>
      <c r="D38" s="4" t="s">
        <v>149</v>
      </c>
      <c r="E38" s="166">
        <f t="shared" si="3"/>
        <v>15686.8</v>
      </c>
      <c r="F38" s="2">
        <v>15017855.025500001</v>
      </c>
      <c r="G38" s="166">
        <f t="shared" si="4"/>
        <v>-15002168.225500001</v>
      </c>
    </row>
    <row r="39" spans="1:12" x14ac:dyDescent="0.3">
      <c r="A39" s="370"/>
      <c r="B39" s="167" t="s">
        <v>121</v>
      </c>
      <c r="C39" s="2">
        <v>35502.79</v>
      </c>
      <c r="D39" s="4" t="s">
        <v>149</v>
      </c>
      <c r="E39" s="21">
        <f t="shared" si="3"/>
        <v>35502.79</v>
      </c>
      <c r="F39" s="2">
        <v>13647735.078</v>
      </c>
      <c r="G39" s="21">
        <f t="shared" si="4"/>
        <v>-13612232.288000001</v>
      </c>
    </row>
    <row r="40" spans="1:12" x14ac:dyDescent="0.3">
      <c r="A40" s="370"/>
      <c r="B40" s="212" t="s">
        <v>241</v>
      </c>
      <c r="C40" s="213">
        <f>SUM(C37:C39)</f>
        <v>132726.59</v>
      </c>
      <c r="D40" s="214" t="s">
        <v>149</v>
      </c>
      <c r="E40" s="213">
        <f t="shared" ref="E40" si="13">SUM(E37:E39)</f>
        <v>132726.59</v>
      </c>
      <c r="F40" s="213">
        <f t="shared" ref="F40" si="14">SUM(F37:F39)</f>
        <v>45445361.405500002</v>
      </c>
      <c r="G40" s="213">
        <f t="shared" ref="G40" si="15">SUM(G37:G39)</f>
        <v>-45312634.815500006</v>
      </c>
    </row>
    <row r="41" spans="1:12" x14ac:dyDescent="0.3">
      <c r="A41" s="370"/>
      <c r="B41" s="28" t="s">
        <v>114</v>
      </c>
      <c r="C41" s="2">
        <v>453410.31</v>
      </c>
      <c r="D41" s="4" t="s">
        <v>149</v>
      </c>
      <c r="E41" s="166">
        <f t="shared" si="3"/>
        <v>453410.31</v>
      </c>
      <c r="F41" s="2">
        <v>18792222.737499997</v>
      </c>
      <c r="G41" s="166">
        <f t="shared" si="4"/>
        <v>-18338812.427499998</v>
      </c>
    </row>
    <row r="42" spans="1:12" x14ac:dyDescent="0.3">
      <c r="A42" s="370"/>
      <c r="B42" s="28" t="s">
        <v>122</v>
      </c>
      <c r="C42" s="2">
        <v>14704</v>
      </c>
      <c r="D42" s="4" t="s">
        <v>149</v>
      </c>
      <c r="E42" s="166">
        <f t="shared" si="3"/>
        <v>14704</v>
      </c>
      <c r="F42" s="2">
        <v>13388791.912500003</v>
      </c>
      <c r="G42" s="166">
        <f t="shared" si="4"/>
        <v>-13374087.912500003</v>
      </c>
    </row>
    <row r="43" spans="1:12" x14ac:dyDescent="0.3">
      <c r="A43" s="370"/>
      <c r="B43" s="28" t="s">
        <v>123</v>
      </c>
      <c r="C43" s="29">
        <v>3231235.73</v>
      </c>
      <c r="D43" s="4" t="s">
        <v>149</v>
      </c>
      <c r="E43" s="166">
        <f t="shared" si="3"/>
        <v>3231235.73</v>
      </c>
      <c r="F43" s="104">
        <v>20677733.510000031</v>
      </c>
      <c r="G43" s="166">
        <f t="shared" si="4"/>
        <v>-17446497.780000031</v>
      </c>
    </row>
    <row r="44" spans="1:12" x14ac:dyDescent="0.3">
      <c r="A44" s="371"/>
      <c r="B44" s="212" t="s">
        <v>242</v>
      </c>
      <c r="C44" s="213">
        <f>SUM(C41:C43)</f>
        <v>3699350.04</v>
      </c>
      <c r="D44" s="214" t="s">
        <v>149</v>
      </c>
      <c r="E44" s="213">
        <f t="shared" ref="E44" si="16">SUM(E41:E43)</f>
        <v>3699350.04</v>
      </c>
      <c r="F44" s="213">
        <f t="shared" ref="F44" si="17">SUM(F41:F43)</f>
        <v>52858748.160000026</v>
      </c>
      <c r="G44" s="213">
        <f t="shared" ref="G44" si="18">SUM(G41:G43)</f>
        <v>-49159398.120000035</v>
      </c>
    </row>
    <row r="45" spans="1:12" x14ac:dyDescent="0.3">
      <c r="A45" s="168"/>
      <c r="B45" s="169"/>
      <c r="C45" s="26"/>
      <c r="D45" s="26"/>
      <c r="E45" s="26"/>
      <c r="F45" s="26"/>
      <c r="G45" s="26"/>
    </row>
    <row r="46" spans="1:12" x14ac:dyDescent="0.3">
      <c r="A46" s="369">
        <v>2020</v>
      </c>
      <c r="B46" s="150" t="s">
        <v>106</v>
      </c>
      <c r="C46" s="151">
        <v>3251960.41</v>
      </c>
      <c r="D46" s="152" t="s">
        <v>149</v>
      </c>
      <c r="E46" s="153">
        <f>C46</f>
        <v>3251960.41</v>
      </c>
      <c r="F46" s="151">
        <v>16657984.100000052</v>
      </c>
      <c r="G46" s="153">
        <f>E46-F46</f>
        <v>-13406023.690000052</v>
      </c>
    </row>
    <row r="47" spans="1:12" x14ac:dyDescent="0.3">
      <c r="A47" s="393"/>
      <c r="B47" s="150" t="s">
        <v>117</v>
      </c>
      <c r="C47" s="151">
        <v>625820.20000000007</v>
      </c>
      <c r="D47" s="152" t="s">
        <v>149</v>
      </c>
      <c r="E47" s="153">
        <f>C47</f>
        <v>625820.20000000007</v>
      </c>
      <c r="F47" s="151">
        <v>14917001.859999998</v>
      </c>
      <c r="G47" s="153">
        <f t="shared" ref="G47:G60" si="19">E47-F47</f>
        <v>-14291181.659999998</v>
      </c>
    </row>
    <row r="48" spans="1:12" x14ac:dyDescent="0.3">
      <c r="A48" s="393"/>
      <c r="B48" s="154" t="s">
        <v>108</v>
      </c>
      <c r="C48" s="151">
        <v>167267.46000000002</v>
      </c>
      <c r="D48" s="152" t="s">
        <v>149</v>
      </c>
      <c r="E48" s="153">
        <f>C48</f>
        <v>167267.46000000002</v>
      </c>
      <c r="F48" s="151">
        <v>14034476.000000039</v>
      </c>
      <c r="G48" s="153">
        <f t="shared" si="19"/>
        <v>-13867208.540000038</v>
      </c>
    </row>
    <row r="49" spans="1:8" x14ac:dyDescent="0.3">
      <c r="A49" s="393"/>
      <c r="B49" s="212" t="s">
        <v>239</v>
      </c>
      <c r="C49" s="213">
        <f>SUM(C46:C48)</f>
        <v>4045048.0700000003</v>
      </c>
      <c r="D49" s="214" t="s">
        <v>149</v>
      </c>
      <c r="E49" s="213">
        <f t="shared" ref="E49:G49" si="20">SUM(E46:E48)</f>
        <v>4045048.0700000003</v>
      </c>
      <c r="F49" s="213">
        <f t="shared" si="20"/>
        <v>45609461.96000009</v>
      </c>
      <c r="G49" s="213">
        <f t="shared" si="20"/>
        <v>-41564413.89000009</v>
      </c>
    </row>
    <row r="50" spans="1:8" x14ac:dyDescent="0.3">
      <c r="A50" s="393"/>
      <c r="B50" s="154" t="s">
        <v>109</v>
      </c>
      <c r="C50" s="151">
        <v>228232.98999999996</v>
      </c>
      <c r="D50" s="152" t="s">
        <v>149</v>
      </c>
      <c r="E50" s="153">
        <f t="shared" ref="E50:E60" si="21">C50</f>
        <v>228232.98999999996</v>
      </c>
      <c r="F50" s="151">
        <v>15206855.700000087</v>
      </c>
      <c r="G50" s="153">
        <f t="shared" si="19"/>
        <v>-14978622.710000087</v>
      </c>
    </row>
    <row r="51" spans="1:8" x14ac:dyDescent="0.3">
      <c r="A51" s="393"/>
      <c r="B51" s="150" t="s">
        <v>118</v>
      </c>
      <c r="C51" s="151">
        <v>19818.849999999999</v>
      </c>
      <c r="D51" s="152" t="s">
        <v>149</v>
      </c>
      <c r="E51" s="153">
        <f t="shared" si="21"/>
        <v>19818.849999999999</v>
      </c>
      <c r="F51" s="151">
        <v>11240057.539999956</v>
      </c>
      <c r="G51" s="153">
        <f t="shared" si="19"/>
        <v>-11220238.689999957</v>
      </c>
    </row>
    <row r="52" spans="1:8" x14ac:dyDescent="0.3">
      <c r="A52" s="393"/>
      <c r="B52" s="154" t="s">
        <v>110</v>
      </c>
      <c r="C52" s="151">
        <v>427576.11</v>
      </c>
      <c r="D52" s="152" t="s">
        <v>149</v>
      </c>
      <c r="E52" s="153">
        <f t="shared" si="21"/>
        <v>427576.11</v>
      </c>
      <c r="F52" s="151">
        <v>9335876.8199999724</v>
      </c>
      <c r="G52" s="153">
        <f t="shared" si="19"/>
        <v>-8908300.709999973</v>
      </c>
    </row>
    <row r="53" spans="1:8" x14ac:dyDescent="0.3">
      <c r="A53" s="393"/>
      <c r="B53" s="212" t="s">
        <v>240</v>
      </c>
      <c r="C53" s="213">
        <f>SUM(C50:C52)</f>
        <v>675627.95</v>
      </c>
      <c r="D53" s="214" t="s">
        <v>149</v>
      </c>
      <c r="E53" s="213">
        <f t="shared" ref="E53:G53" si="22">SUM(E50:E52)</f>
        <v>675627.95</v>
      </c>
      <c r="F53" s="213">
        <f t="shared" si="22"/>
        <v>35782790.060000017</v>
      </c>
      <c r="G53" s="213">
        <f t="shared" si="22"/>
        <v>-35107162.110000014</v>
      </c>
      <c r="H53" s="358"/>
    </row>
    <row r="54" spans="1:8" x14ac:dyDescent="0.3">
      <c r="A54" s="393"/>
      <c r="B54" s="154" t="s">
        <v>119</v>
      </c>
      <c r="C54" s="153">
        <v>148638.59</v>
      </c>
      <c r="D54" s="152" t="s">
        <v>149</v>
      </c>
      <c r="E54" s="153">
        <f t="shared" si="21"/>
        <v>148638.59</v>
      </c>
      <c r="F54" s="153">
        <v>6337811.8600000264</v>
      </c>
      <c r="G54" s="153">
        <f t="shared" si="19"/>
        <v>-6189173.2700000266</v>
      </c>
    </row>
    <row r="55" spans="1:8" x14ac:dyDescent="0.3">
      <c r="A55" s="393"/>
      <c r="B55" s="154" t="s">
        <v>120</v>
      </c>
      <c r="C55" s="153">
        <v>78350.5</v>
      </c>
      <c r="D55" s="152" t="s">
        <v>149</v>
      </c>
      <c r="E55" s="153">
        <f t="shared" si="21"/>
        <v>78350.5</v>
      </c>
      <c r="F55" s="153">
        <v>9897058.9000000022</v>
      </c>
      <c r="G55" s="153">
        <f t="shared" si="19"/>
        <v>-9818708.4000000022</v>
      </c>
    </row>
    <row r="56" spans="1:8" x14ac:dyDescent="0.3">
      <c r="A56" s="393"/>
      <c r="B56" s="154" t="s">
        <v>121</v>
      </c>
      <c r="C56" s="153">
        <v>1097666.5099999998</v>
      </c>
      <c r="D56" s="152" t="s">
        <v>149</v>
      </c>
      <c r="E56" s="153">
        <f t="shared" si="21"/>
        <v>1097666.5099999998</v>
      </c>
      <c r="F56" s="153">
        <v>18837557.470000096</v>
      </c>
      <c r="G56" s="153">
        <f t="shared" si="19"/>
        <v>-17739890.960000098</v>
      </c>
    </row>
    <row r="57" spans="1:8" x14ac:dyDescent="0.3">
      <c r="A57" s="393"/>
      <c r="B57" s="212" t="s">
        <v>241</v>
      </c>
      <c r="C57" s="213">
        <f>SUM(C54:C56)</f>
        <v>1324655.5999999999</v>
      </c>
      <c r="D57" s="214" t="s">
        <v>149</v>
      </c>
      <c r="E57" s="213">
        <f t="shared" ref="E57:G57" si="23">SUM(E54:E56)</f>
        <v>1324655.5999999999</v>
      </c>
      <c r="F57" s="213">
        <f t="shared" si="23"/>
        <v>35072428.230000123</v>
      </c>
      <c r="G57" s="213">
        <f t="shared" si="23"/>
        <v>-33747772.630000129</v>
      </c>
    </row>
    <row r="58" spans="1:8" x14ac:dyDescent="0.3">
      <c r="A58" s="393"/>
      <c r="B58" s="154" t="s">
        <v>114</v>
      </c>
      <c r="C58" s="153">
        <v>492858.12</v>
      </c>
      <c r="D58" s="152" t="s">
        <v>149</v>
      </c>
      <c r="E58" s="153">
        <f t="shared" si="21"/>
        <v>492858.12</v>
      </c>
      <c r="F58" s="153">
        <v>12962528.010000043</v>
      </c>
      <c r="G58" s="153">
        <f t="shared" si="19"/>
        <v>-12469669.890000043</v>
      </c>
    </row>
    <row r="59" spans="1:8" x14ac:dyDescent="0.3">
      <c r="A59" s="393"/>
      <c r="B59" s="154" t="s">
        <v>122</v>
      </c>
      <c r="C59" s="153">
        <v>137620</v>
      </c>
      <c r="D59" s="152" t="s">
        <v>149</v>
      </c>
      <c r="E59" s="153">
        <f t="shared" si="21"/>
        <v>137620</v>
      </c>
      <c r="F59" s="153">
        <v>8447958.8400000185</v>
      </c>
      <c r="G59" s="153">
        <f t="shared" si="19"/>
        <v>-8310338.8400000185</v>
      </c>
    </row>
    <row r="60" spans="1:8" x14ac:dyDescent="0.3">
      <c r="A60" s="393"/>
      <c r="B60" s="154" t="s">
        <v>123</v>
      </c>
      <c r="C60" s="151">
        <v>70898.720000000016</v>
      </c>
      <c r="D60" s="152" t="s">
        <v>149</v>
      </c>
      <c r="E60" s="153">
        <f t="shared" si="21"/>
        <v>70898.720000000016</v>
      </c>
      <c r="F60" s="155">
        <v>11614363.899999984</v>
      </c>
      <c r="G60" s="153">
        <f t="shared" si="19"/>
        <v>-11543465.179999983</v>
      </c>
    </row>
    <row r="61" spans="1:8" x14ac:dyDescent="0.3">
      <c r="A61" s="394"/>
      <c r="B61" s="212" t="s">
        <v>242</v>
      </c>
      <c r="C61" s="213">
        <f>SUM(C58:C60)</f>
        <v>701376.84</v>
      </c>
      <c r="D61" s="214" t="s">
        <v>149</v>
      </c>
      <c r="E61" s="213">
        <f t="shared" ref="E61:G61" si="24">SUM(E58:E60)</f>
        <v>701376.84</v>
      </c>
      <c r="F61" s="213">
        <f t="shared" si="24"/>
        <v>33024850.750000045</v>
      </c>
      <c r="G61" s="213">
        <f t="shared" si="24"/>
        <v>-32323473.910000049</v>
      </c>
    </row>
    <row r="62" spans="1:8" x14ac:dyDescent="0.3">
      <c r="A62" s="168"/>
      <c r="B62" s="169"/>
      <c r="C62" s="26"/>
      <c r="D62" s="26"/>
      <c r="E62" s="26"/>
      <c r="F62" s="26"/>
      <c r="G62" s="26"/>
    </row>
    <row r="63" spans="1:8" x14ac:dyDescent="0.3">
      <c r="A63" s="369">
        <v>2021</v>
      </c>
      <c r="B63" s="150" t="s">
        <v>106</v>
      </c>
      <c r="C63" s="151">
        <v>49490.400000000001</v>
      </c>
      <c r="D63" s="152" t="s">
        <v>149</v>
      </c>
      <c r="E63" s="153">
        <v>49490.400000000001</v>
      </c>
      <c r="F63" s="151">
        <v>9167594.4099999424</v>
      </c>
      <c r="G63" s="153">
        <f>E63-F63</f>
        <v>-9118104.009999942</v>
      </c>
    </row>
    <row r="64" spans="1:8" x14ac:dyDescent="0.3">
      <c r="A64" s="393"/>
      <c r="B64" s="150" t="s">
        <v>117</v>
      </c>
      <c r="C64" s="151">
        <v>109964</v>
      </c>
      <c r="D64" s="152" t="s">
        <v>149</v>
      </c>
      <c r="E64" s="153">
        <f>C64</f>
        <v>109964</v>
      </c>
      <c r="F64" s="151">
        <v>9260743.3300000001</v>
      </c>
      <c r="G64" s="153">
        <f t="shared" ref="G64:G65" si="25">E64-F64</f>
        <v>-9150779.3300000001</v>
      </c>
    </row>
    <row r="65" spans="1:8" x14ac:dyDescent="0.3">
      <c r="A65" s="393"/>
      <c r="B65" s="154" t="s">
        <v>108</v>
      </c>
      <c r="C65" s="151">
        <v>121066.28000000001</v>
      </c>
      <c r="D65" s="152" t="s">
        <v>149</v>
      </c>
      <c r="E65" s="153">
        <f>C65</f>
        <v>121066.28000000001</v>
      </c>
      <c r="F65" s="151">
        <v>9870063.5900000148</v>
      </c>
      <c r="G65" s="153">
        <f t="shared" si="25"/>
        <v>-9748997.3100000154</v>
      </c>
    </row>
    <row r="66" spans="1:8" x14ac:dyDescent="0.3">
      <c r="A66" s="393"/>
      <c r="B66" s="212" t="s">
        <v>239</v>
      </c>
      <c r="C66" s="213">
        <f>SUM(C63:C65)</f>
        <v>280520.68</v>
      </c>
      <c r="D66" s="214" t="s">
        <v>149</v>
      </c>
      <c r="E66" s="213">
        <f t="shared" ref="E66:G66" si="26">SUM(E63:E65)</f>
        <v>280520.68</v>
      </c>
      <c r="F66" s="213">
        <f t="shared" si="26"/>
        <v>28298401.329999957</v>
      </c>
      <c r="G66" s="213">
        <f t="shared" si="26"/>
        <v>-28017880.649999961</v>
      </c>
    </row>
    <row r="67" spans="1:8" x14ac:dyDescent="0.3">
      <c r="A67" s="393"/>
      <c r="B67" s="154" t="s">
        <v>109</v>
      </c>
      <c r="C67" s="151">
        <v>89047.35</v>
      </c>
      <c r="D67" s="152" t="s">
        <v>149</v>
      </c>
      <c r="E67" s="153">
        <f t="shared" ref="E67:E69" si="27">C67</f>
        <v>89047.35</v>
      </c>
      <c r="F67" s="151">
        <v>12368191.580000019</v>
      </c>
      <c r="G67" s="153">
        <f t="shared" ref="G67:G68" si="28">E67-F67</f>
        <v>-12279144.230000019</v>
      </c>
    </row>
    <row r="68" spans="1:8" x14ac:dyDescent="0.3">
      <c r="A68" s="393"/>
      <c r="B68" s="150" t="s">
        <v>118</v>
      </c>
      <c r="C68" s="151">
        <v>125751.78000000003</v>
      </c>
      <c r="D68" s="152" t="s">
        <v>149</v>
      </c>
      <c r="E68" s="153">
        <f t="shared" si="27"/>
        <v>125751.78000000003</v>
      </c>
      <c r="F68" s="151">
        <v>10657877.050000019</v>
      </c>
      <c r="G68" s="153">
        <f t="shared" si="28"/>
        <v>-10532125.27000002</v>
      </c>
    </row>
    <row r="69" spans="1:8" x14ac:dyDescent="0.3">
      <c r="A69" s="393"/>
      <c r="B69" s="154" t="s">
        <v>110</v>
      </c>
      <c r="C69" s="151">
        <v>224742.21999999997</v>
      </c>
      <c r="D69" s="152" t="s">
        <v>149</v>
      </c>
      <c r="E69" s="153">
        <f t="shared" si="27"/>
        <v>224742.21999999997</v>
      </c>
      <c r="F69" s="151">
        <v>14509591.550000031</v>
      </c>
      <c r="G69" s="153">
        <f>E69-F69</f>
        <v>-14284849.33000003</v>
      </c>
    </row>
    <row r="70" spans="1:8" x14ac:dyDescent="0.3">
      <c r="A70" s="393"/>
      <c r="B70" s="212" t="s">
        <v>240</v>
      </c>
      <c r="C70" s="213">
        <f>SUM(C67:C69)</f>
        <v>439541.35</v>
      </c>
      <c r="D70" s="214" t="s">
        <v>149</v>
      </c>
      <c r="E70" s="213">
        <f t="shared" ref="E70:F70" si="29">SUM(E67:E69)</f>
        <v>439541.35</v>
      </c>
      <c r="F70" s="213">
        <f t="shared" si="29"/>
        <v>37535660.180000067</v>
      </c>
      <c r="G70" s="213">
        <f>SUM(G67:G69)</f>
        <v>-37096118.830000065</v>
      </c>
      <c r="H70" s="358"/>
    </row>
    <row r="71" spans="1:8" x14ac:dyDescent="0.3">
      <c r="A71" s="393"/>
      <c r="B71" s="154" t="s">
        <v>119</v>
      </c>
      <c r="C71" s="153">
        <v>189471.40000000002</v>
      </c>
      <c r="D71" s="152" t="s">
        <v>149</v>
      </c>
      <c r="E71" s="153">
        <f t="shared" ref="E71:E73" si="30">C71</f>
        <v>189471.40000000002</v>
      </c>
      <c r="F71" s="153">
        <v>13959546.720000025</v>
      </c>
      <c r="G71" s="153">
        <f>E71-F71</f>
        <v>-13770075.320000025</v>
      </c>
    </row>
    <row r="72" spans="1:8" x14ac:dyDescent="0.3">
      <c r="A72" s="393"/>
      <c r="B72" s="154" t="s">
        <v>120</v>
      </c>
      <c r="C72" s="153">
        <v>200174.59000000003</v>
      </c>
      <c r="D72" s="152" t="s">
        <v>149</v>
      </c>
      <c r="E72" s="153">
        <f t="shared" si="30"/>
        <v>200174.59000000003</v>
      </c>
      <c r="F72" s="153">
        <v>22348563.459999781</v>
      </c>
      <c r="G72" s="153">
        <f>E72-F72</f>
        <v>-22148388.869999781</v>
      </c>
    </row>
    <row r="73" spans="1:8" x14ac:dyDescent="0.3">
      <c r="A73" s="393"/>
      <c r="B73" s="154" t="s">
        <v>121</v>
      </c>
      <c r="C73" s="153">
        <v>237800.94000000003</v>
      </c>
      <c r="D73" s="152" t="s">
        <v>149</v>
      </c>
      <c r="E73" s="153">
        <f t="shared" si="30"/>
        <v>237800.94000000003</v>
      </c>
      <c r="F73" s="153">
        <v>11865811.829999994</v>
      </c>
      <c r="G73" s="153">
        <f>E73-F73</f>
        <v>-11628010.889999995</v>
      </c>
    </row>
    <row r="74" spans="1:8" x14ac:dyDescent="0.3">
      <c r="A74" s="393"/>
      <c r="B74" s="212" t="s">
        <v>241</v>
      </c>
      <c r="C74" s="213">
        <f>SUM(C71:C73)</f>
        <v>627446.93000000005</v>
      </c>
      <c r="D74" s="214" t="s">
        <v>149</v>
      </c>
      <c r="E74" s="213">
        <f>SUM(E71:E73)</f>
        <v>627446.93000000005</v>
      </c>
      <c r="F74" s="213">
        <f>SUM(F71:F73)</f>
        <v>48173922.009999797</v>
      </c>
      <c r="G74" s="213">
        <f>SUM(G71:G73)</f>
        <v>-47546475.079999797</v>
      </c>
    </row>
    <row r="75" spans="1:8" x14ac:dyDescent="0.3">
      <c r="A75" s="393"/>
      <c r="B75" s="154" t="s">
        <v>114</v>
      </c>
      <c r="C75" s="153">
        <v>212247.78</v>
      </c>
      <c r="D75" s="152" t="s">
        <v>149</v>
      </c>
      <c r="E75" s="153">
        <f t="shared" ref="E75:E77" si="31">C75</f>
        <v>212247.78</v>
      </c>
      <c r="F75" s="153">
        <v>11966107.700000089</v>
      </c>
      <c r="G75" s="153">
        <f t="shared" ref="G75:G77" si="32">E75-F75</f>
        <v>-11753859.920000089</v>
      </c>
    </row>
    <row r="76" spans="1:8" x14ac:dyDescent="0.3">
      <c r="A76" s="393"/>
      <c r="B76" s="154" t="s">
        <v>122</v>
      </c>
      <c r="C76" s="153">
        <v>159649.68000000002</v>
      </c>
      <c r="D76" s="152" t="s">
        <v>149</v>
      </c>
      <c r="E76" s="153">
        <f t="shared" si="31"/>
        <v>159649.68000000002</v>
      </c>
      <c r="F76" s="153">
        <v>15831249.679999968</v>
      </c>
      <c r="G76" s="153">
        <f t="shared" si="32"/>
        <v>-15671599.999999968</v>
      </c>
    </row>
    <row r="77" spans="1:8" x14ac:dyDescent="0.3">
      <c r="A77" s="393"/>
      <c r="B77" s="154" t="s">
        <v>123</v>
      </c>
      <c r="C77" s="151">
        <v>231678.89</v>
      </c>
      <c r="D77" s="152" t="s">
        <v>149</v>
      </c>
      <c r="E77" s="153">
        <f t="shared" si="31"/>
        <v>231678.89</v>
      </c>
      <c r="F77" s="155">
        <v>14208260.71000006</v>
      </c>
      <c r="G77" s="153">
        <f t="shared" si="32"/>
        <v>-13976581.82000006</v>
      </c>
    </row>
    <row r="78" spans="1:8" x14ac:dyDescent="0.3">
      <c r="A78" s="394"/>
      <c r="B78" s="212" t="s">
        <v>242</v>
      </c>
      <c r="C78" s="213">
        <f>SUM(C75:C77)</f>
        <v>603576.35000000009</v>
      </c>
      <c r="D78" s="214" t="s">
        <v>149</v>
      </c>
      <c r="E78" s="213">
        <f t="shared" ref="E78:G78" si="33">SUM(E75:E77)</f>
        <v>603576.35000000009</v>
      </c>
      <c r="F78" s="213">
        <f t="shared" si="33"/>
        <v>42005618.090000115</v>
      </c>
      <c r="G78" s="213">
        <f t="shared" si="33"/>
        <v>-41402041.740000114</v>
      </c>
    </row>
    <row r="79" spans="1:8" x14ac:dyDescent="0.3">
      <c r="A79" s="168"/>
      <c r="B79" s="169"/>
      <c r="C79" s="26"/>
      <c r="D79" s="26"/>
      <c r="E79" s="26"/>
      <c r="F79" s="26"/>
      <c r="G79" s="26"/>
    </row>
    <row r="80" spans="1:8" x14ac:dyDescent="0.3">
      <c r="A80" s="143" t="s">
        <v>124</v>
      </c>
      <c r="B80" s="384" t="s">
        <v>125</v>
      </c>
      <c r="C80" s="388"/>
      <c r="D80" s="388"/>
      <c r="E80" s="386"/>
      <c r="F80" s="386"/>
      <c r="G80" s="387"/>
    </row>
    <row r="81" spans="1:7" x14ac:dyDescent="0.3">
      <c r="A81" s="19"/>
      <c r="B81" s="389" t="s">
        <v>126</v>
      </c>
      <c r="C81" s="388"/>
      <c r="D81" s="388"/>
      <c r="E81" s="386"/>
      <c r="F81" s="386"/>
      <c r="G81" s="387"/>
    </row>
    <row r="82" spans="1:7" x14ac:dyDescent="0.3">
      <c r="A82" s="30" t="s">
        <v>54</v>
      </c>
      <c r="B82" s="390" t="s">
        <v>127</v>
      </c>
      <c r="C82" s="391"/>
      <c r="D82" s="391"/>
      <c r="E82" s="386"/>
      <c r="F82" s="386"/>
      <c r="G82" s="387"/>
    </row>
    <row r="83" spans="1:7" x14ac:dyDescent="0.3">
      <c r="A83" s="156"/>
      <c r="B83" s="384" t="s">
        <v>128</v>
      </c>
      <c r="C83" s="385"/>
      <c r="D83" s="385"/>
      <c r="E83" s="386"/>
      <c r="F83" s="386"/>
      <c r="G83" s="387"/>
    </row>
    <row r="84" spans="1:7" x14ac:dyDescent="0.3">
      <c r="A84" s="156"/>
      <c r="B84" s="384" t="s">
        <v>129</v>
      </c>
      <c r="C84" s="385"/>
      <c r="D84" s="385"/>
      <c r="E84" s="386"/>
      <c r="F84" s="386"/>
      <c r="G84" s="387"/>
    </row>
    <row r="85" spans="1:7" x14ac:dyDescent="0.3">
      <c r="A85" s="156"/>
      <c r="B85" s="372" t="s">
        <v>232</v>
      </c>
      <c r="C85" s="373"/>
      <c r="D85" s="373"/>
      <c r="E85" s="373"/>
      <c r="F85" s="373"/>
      <c r="G85" s="374"/>
    </row>
    <row r="86" spans="1:7" x14ac:dyDescent="0.3">
      <c r="A86" s="156"/>
      <c r="B86" s="31"/>
      <c r="C86" s="25"/>
      <c r="D86" s="25"/>
      <c r="E86" s="25"/>
      <c r="F86" s="25"/>
      <c r="G86" s="25"/>
    </row>
    <row r="87" spans="1:7" x14ac:dyDescent="0.3">
      <c r="A87" s="156"/>
      <c r="B87" s="31"/>
      <c r="C87" s="25"/>
      <c r="D87" s="25"/>
      <c r="E87" s="25"/>
      <c r="F87" s="25"/>
      <c r="G87" s="25"/>
    </row>
  </sheetData>
  <mergeCells count="16">
    <mergeCell ref="A29:A44"/>
    <mergeCell ref="B85:G85"/>
    <mergeCell ref="A4:B4"/>
    <mergeCell ref="A1:B2"/>
    <mergeCell ref="C1:G1"/>
    <mergeCell ref="C2:G2"/>
    <mergeCell ref="A3:B3"/>
    <mergeCell ref="B84:G84"/>
    <mergeCell ref="B80:G80"/>
    <mergeCell ref="B81:G81"/>
    <mergeCell ref="B82:G82"/>
    <mergeCell ref="B83:G83"/>
    <mergeCell ref="A12:A27"/>
    <mergeCell ref="A46:A61"/>
    <mergeCell ref="A11:B11"/>
    <mergeCell ref="A63:A78"/>
  </mergeCells>
  <pageMargins left="0.7" right="0.7" top="0.75" bottom="0.75" header="0.3" footer="0.3"/>
  <pageSetup paperSize="11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17"/>
  <sheetViews>
    <sheetView zoomScale="90" zoomScaleNormal="90" workbookViewId="0">
      <pane xSplit="2" ySplit="6" topLeftCell="C7" activePane="bottomRight" state="frozen"/>
      <selection pane="topRight" activeCell="C1" sqref="C1"/>
      <selection pane="bottomLeft" activeCell="A7" sqref="A7"/>
      <selection pane="bottomRight" activeCell="P13" sqref="P13"/>
    </sheetView>
  </sheetViews>
  <sheetFormatPr defaultColWidth="9.26953125" defaultRowHeight="13" x14ac:dyDescent="0.3"/>
  <cols>
    <col min="1" max="1" width="8" style="1" customWidth="1"/>
    <col min="2" max="2" width="11.1796875" style="1" customWidth="1"/>
    <col min="3" max="3" width="9.81640625" style="1" bestFit="1" customWidth="1"/>
    <col min="4" max="4" width="9.7265625" style="1" customWidth="1"/>
    <col min="5" max="5" width="10.453125" style="1" customWidth="1"/>
    <col min="6" max="6" width="10.54296875" style="1" customWidth="1"/>
    <col min="7" max="7" width="9.26953125" style="1" customWidth="1"/>
    <col min="8" max="8" width="10" style="1" customWidth="1"/>
    <col min="9" max="9" width="9.26953125" style="1" customWidth="1"/>
    <col min="10" max="10" width="10.453125" style="1" customWidth="1"/>
    <col min="11" max="11" width="10.7265625" style="1" customWidth="1"/>
    <col min="12" max="12" width="11.1796875" style="1" customWidth="1"/>
    <col min="13" max="13" width="8.1796875" style="1" bestFit="1" customWidth="1"/>
    <col min="14" max="14" width="9.7265625" style="1" customWidth="1"/>
    <col min="15" max="15" width="11.26953125" style="20" customWidth="1"/>
    <col min="16" max="16" width="10.7265625" style="1" bestFit="1" customWidth="1"/>
    <col min="17" max="17" width="9.7265625" style="1" customWidth="1"/>
    <col min="18" max="18" width="11.453125" style="1" customWidth="1"/>
    <col min="19" max="19" width="10.26953125" style="1" bestFit="1" customWidth="1"/>
    <col min="20" max="20" width="15.26953125" style="1" customWidth="1"/>
    <col min="21" max="21" width="8.54296875" style="1" customWidth="1"/>
    <col min="22" max="23" width="9.26953125" style="1" bestFit="1" customWidth="1"/>
    <col min="24" max="24" width="9.81640625" style="1" bestFit="1" customWidth="1"/>
    <col min="25" max="25" width="9.26953125" style="1"/>
    <col min="26" max="26" width="9.26953125" style="1" bestFit="1" customWidth="1"/>
    <col min="27" max="27" width="10.81640625" style="1" bestFit="1" customWidth="1"/>
    <col min="28" max="28" width="11.54296875" style="1" bestFit="1" customWidth="1"/>
    <col min="29" max="16384" width="9.26953125" style="1"/>
  </cols>
  <sheetData>
    <row r="1" spans="1:25" ht="18" x14ac:dyDescent="0.4">
      <c r="A1" s="377" t="s">
        <v>47</v>
      </c>
      <c r="B1" s="397"/>
      <c r="C1" s="379" t="s">
        <v>243</v>
      </c>
      <c r="D1" s="380"/>
      <c r="E1" s="380"/>
      <c r="F1" s="380"/>
      <c r="G1" s="380"/>
      <c r="H1" s="380"/>
      <c r="I1" s="380"/>
      <c r="J1" s="380"/>
      <c r="K1" s="380"/>
      <c r="L1" s="380"/>
      <c r="M1" s="380"/>
      <c r="N1" s="380"/>
      <c r="O1" s="380"/>
      <c r="P1" s="380"/>
      <c r="Q1" s="380"/>
      <c r="R1" s="380"/>
      <c r="S1" s="380"/>
      <c r="T1" s="380"/>
      <c r="U1" s="380"/>
      <c r="V1" s="380"/>
      <c r="W1" s="380"/>
      <c r="X1" s="380"/>
    </row>
    <row r="2" spans="1:25" ht="15" customHeight="1" x14ac:dyDescent="0.35">
      <c r="A2" s="377"/>
      <c r="B2" s="397"/>
      <c r="C2" s="135"/>
      <c r="D2" s="403" t="s">
        <v>219</v>
      </c>
      <c r="E2" s="404"/>
      <c r="F2" s="404"/>
      <c r="G2" s="404"/>
      <c r="H2" s="404"/>
      <c r="I2" s="404"/>
      <c r="J2" s="404"/>
      <c r="K2" s="404"/>
      <c r="L2" s="404"/>
      <c r="M2" s="404"/>
      <c r="N2" s="404"/>
      <c r="O2" s="404"/>
      <c r="P2" s="404"/>
      <c r="Q2" s="404"/>
      <c r="R2" s="404"/>
      <c r="S2" s="404"/>
      <c r="T2" s="404"/>
      <c r="U2" s="404"/>
      <c r="V2" s="404"/>
      <c r="W2" s="404"/>
      <c r="X2" s="404"/>
    </row>
    <row r="3" spans="1:25" ht="13.5" x14ac:dyDescent="0.35">
      <c r="A3" s="397"/>
      <c r="B3" s="397"/>
      <c r="C3" s="136"/>
      <c r="D3" s="398" t="s">
        <v>244</v>
      </c>
      <c r="E3" s="399"/>
      <c r="F3" s="399"/>
      <c r="G3" s="399"/>
      <c r="H3" s="399"/>
      <c r="I3" s="399"/>
      <c r="J3" s="399"/>
      <c r="K3" s="399"/>
      <c r="L3" s="399"/>
      <c r="M3" s="399"/>
      <c r="N3" s="399"/>
      <c r="O3" s="399"/>
      <c r="P3" s="399"/>
      <c r="Q3" s="399"/>
      <c r="R3" s="399"/>
      <c r="S3" s="399"/>
      <c r="T3" s="399"/>
      <c r="U3" s="399"/>
      <c r="V3" s="399"/>
      <c r="W3" s="399"/>
      <c r="X3" s="399"/>
    </row>
    <row r="4" spans="1:25" ht="13.15" customHeight="1" x14ac:dyDescent="0.3">
      <c r="A4" s="400" t="s">
        <v>230</v>
      </c>
      <c r="B4" s="401"/>
      <c r="C4" s="32" t="s">
        <v>5</v>
      </c>
      <c r="D4" s="32" t="s">
        <v>6</v>
      </c>
      <c r="E4" s="32" t="s">
        <v>7</v>
      </c>
      <c r="F4" s="32" t="s">
        <v>8</v>
      </c>
      <c r="G4" s="32" t="s">
        <v>9</v>
      </c>
      <c r="H4" s="32" t="s">
        <v>10</v>
      </c>
      <c r="I4" s="32" t="s">
        <v>11</v>
      </c>
      <c r="J4" s="32" t="s">
        <v>12</v>
      </c>
      <c r="K4" s="32" t="s">
        <v>13</v>
      </c>
      <c r="L4" s="32" t="s">
        <v>14</v>
      </c>
      <c r="M4" s="32" t="s">
        <v>15</v>
      </c>
      <c r="N4" s="32" t="s">
        <v>16</v>
      </c>
      <c r="O4" s="32" t="s">
        <v>17</v>
      </c>
      <c r="P4" s="32" t="s">
        <v>18</v>
      </c>
      <c r="Q4" s="32" t="s">
        <v>19</v>
      </c>
      <c r="R4" s="32" t="s">
        <v>20</v>
      </c>
      <c r="S4" s="32" t="s">
        <v>21</v>
      </c>
      <c r="T4" s="32" t="s">
        <v>22</v>
      </c>
      <c r="U4" s="32" t="s">
        <v>23</v>
      </c>
      <c r="V4" s="32" t="s">
        <v>45</v>
      </c>
      <c r="W4" s="33" t="s">
        <v>46</v>
      </c>
      <c r="X4" s="32"/>
    </row>
    <row r="5" spans="1:25" ht="91.9" customHeight="1" x14ac:dyDescent="0.3">
      <c r="A5" s="401"/>
      <c r="B5" s="401"/>
      <c r="C5" s="34" t="s">
        <v>130</v>
      </c>
      <c r="D5" s="34" t="s">
        <v>55</v>
      </c>
      <c r="E5" s="34" t="s">
        <v>131</v>
      </c>
      <c r="F5" s="34" t="s">
        <v>132</v>
      </c>
      <c r="G5" s="34" t="s">
        <v>56</v>
      </c>
      <c r="H5" s="34" t="s">
        <v>133</v>
      </c>
      <c r="I5" s="34" t="s">
        <v>134</v>
      </c>
      <c r="J5" s="34" t="s">
        <v>135</v>
      </c>
      <c r="K5" s="34" t="s">
        <v>136</v>
      </c>
      <c r="L5" s="34" t="s">
        <v>137</v>
      </c>
      <c r="M5" s="34" t="s">
        <v>138</v>
      </c>
      <c r="N5" s="34" t="s">
        <v>139</v>
      </c>
      <c r="O5" s="34" t="s">
        <v>140</v>
      </c>
      <c r="P5" s="34" t="s">
        <v>141</v>
      </c>
      <c r="Q5" s="34" t="s">
        <v>142</v>
      </c>
      <c r="R5" s="34" t="s">
        <v>143</v>
      </c>
      <c r="S5" s="34" t="s">
        <v>144</v>
      </c>
      <c r="T5" s="34" t="s">
        <v>145</v>
      </c>
      <c r="U5" s="34" t="s">
        <v>57</v>
      </c>
      <c r="V5" s="34" t="s">
        <v>146</v>
      </c>
      <c r="W5" s="35" t="s">
        <v>24</v>
      </c>
      <c r="X5" s="36" t="s">
        <v>104</v>
      </c>
    </row>
    <row r="6" spans="1:25" x14ac:dyDescent="0.3">
      <c r="A6" s="402" t="s">
        <v>54</v>
      </c>
      <c r="B6" s="402"/>
      <c r="C6" s="37" t="s">
        <v>25</v>
      </c>
      <c r="D6" s="37" t="s">
        <v>26</v>
      </c>
      <c r="E6" s="37" t="s">
        <v>27</v>
      </c>
      <c r="F6" s="37" t="s">
        <v>28</v>
      </c>
      <c r="G6" s="37" t="s">
        <v>29</v>
      </c>
      <c r="H6" s="37" t="s">
        <v>30</v>
      </c>
      <c r="I6" s="37" t="s">
        <v>31</v>
      </c>
      <c r="J6" s="37" t="s">
        <v>32</v>
      </c>
      <c r="K6" s="37" t="s">
        <v>33</v>
      </c>
      <c r="L6" s="37" t="s">
        <v>34</v>
      </c>
      <c r="M6" s="37" t="s">
        <v>35</v>
      </c>
      <c r="N6" s="37" t="s">
        <v>36</v>
      </c>
      <c r="O6" s="37" t="s">
        <v>37</v>
      </c>
      <c r="P6" s="37" t="s">
        <v>38</v>
      </c>
      <c r="Q6" s="37" t="s">
        <v>39</v>
      </c>
      <c r="R6" s="37" t="s">
        <v>40</v>
      </c>
      <c r="S6" s="37" t="s">
        <v>41</v>
      </c>
      <c r="T6" s="37" t="s">
        <v>42</v>
      </c>
      <c r="U6" s="37" t="s">
        <v>43</v>
      </c>
      <c r="V6" s="37" t="s">
        <v>49</v>
      </c>
      <c r="W6" s="37" t="s">
        <v>147</v>
      </c>
      <c r="X6" s="37"/>
    </row>
    <row r="7" spans="1:25" x14ac:dyDescent="0.3">
      <c r="A7" s="402" t="s">
        <v>148</v>
      </c>
      <c r="B7" s="402"/>
      <c r="C7" s="38"/>
      <c r="D7" s="38"/>
      <c r="E7" s="38"/>
      <c r="F7" s="39"/>
      <c r="G7" s="39"/>
      <c r="H7" s="39"/>
      <c r="I7" s="39"/>
      <c r="J7" s="39"/>
      <c r="K7" s="39"/>
      <c r="L7" s="39"/>
      <c r="M7" s="39"/>
      <c r="N7" s="39"/>
      <c r="O7" s="39"/>
      <c r="P7" s="39"/>
      <c r="Q7" s="39"/>
      <c r="R7" s="39"/>
      <c r="S7" s="39"/>
      <c r="T7" s="39"/>
      <c r="U7" s="39"/>
      <c r="V7" s="39"/>
      <c r="W7" s="39"/>
      <c r="X7" s="39"/>
    </row>
    <row r="8" spans="1:25" x14ac:dyDescent="0.3">
      <c r="A8" s="402" t="s">
        <v>105</v>
      </c>
      <c r="B8" s="402"/>
      <c r="C8" s="38"/>
      <c r="D8" s="38"/>
      <c r="E8" s="38"/>
      <c r="F8" s="15"/>
      <c r="G8" s="15"/>
      <c r="H8" s="15"/>
      <c r="I8" s="15"/>
      <c r="J8" s="15"/>
      <c r="K8" s="15"/>
      <c r="L8" s="15"/>
      <c r="M8" s="15"/>
      <c r="N8" s="15"/>
      <c r="O8" s="15"/>
      <c r="P8" s="15"/>
      <c r="Q8" s="15"/>
      <c r="R8" s="15"/>
      <c r="S8" s="15"/>
      <c r="T8" s="15"/>
      <c r="U8" s="15"/>
      <c r="V8" s="15"/>
      <c r="W8" s="15"/>
      <c r="X8" s="15"/>
    </row>
    <row r="9" spans="1:25" x14ac:dyDescent="0.3">
      <c r="A9" s="40">
        <v>2017</v>
      </c>
      <c r="B9" s="33"/>
      <c r="C9" s="41">
        <v>1291486.0599999998</v>
      </c>
      <c r="D9" s="41">
        <v>0</v>
      </c>
      <c r="E9" s="41">
        <v>2160</v>
      </c>
      <c r="F9" s="41">
        <v>103603</v>
      </c>
      <c r="G9" s="41">
        <v>74241</v>
      </c>
      <c r="H9" s="41">
        <v>1357</v>
      </c>
      <c r="I9" s="41">
        <v>19650</v>
      </c>
      <c r="J9" s="41">
        <v>3266</v>
      </c>
      <c r="K9" s="41">
        <v>2086</v>
      </c>
      <c r="L9" s="41">
        <v>63220</v>
      </c>
      <c r="M9" s="41">
        <v>16658</v>
      </c>
      <c r="N9" s="41">
        <v>2900</v>
      </c>
      <c r="O9" s="41">
        <v>5720</v>
      </c>
      <c r="P9" s="41">
        <v>100</v>
      </c>
      <c r="Q9" s="41">
        <v>406204.7300000001</v>
      </c>
      <c r="R9" s="41">
        <v>2078714.83</v>
      </c>
      <c r="S9" s="41">
        <v>1155380.4300000002</v>
      </c>
      <c r="T9" s="41">
        <v>1128451.68</v>
      </c>
      <c r="U9" s="41">
        <v>55130.76</v>
      </c>
      <c r="V9" s="41">
        <v>0</v>
      </c>
      <c r="W9" s="41">
        <v>9431</v>
      </c>
      <c r="X9" s="41">
        <f>SUM(C9:W9)</f>
        <v>6419760.4900000002</v>
      </c>
    </row>
    <row r="10" spans="1:25" x14ac:dyDescent="0.3">
      <c r="A10" s="40">
        <v>2018</v>
      </c>
      <c r="B10" s="33"/>
      <c r="C10" s="41">
        <f>C19+C23+C27+C31</f>
        <v>813264.47</v>
      </c>
      <c r="D10" s="41">
        <f t="shared" ref="D10:X10" si="0">D19+D23+D27+D31</f>
        <v>0</v>
      </c>
      <c r="E10" s="41">
        <f t="shared" si="0"/>
        <v>1010</v>
      </c>
      <c r="F10" s="41">
        <f t="shared" si="0"/>
        <v>42838.19</v>
      </c>
      <c r="G10" s="41">
        <f t="shared" si="0"/>
        <v>49873.65</v>
      </c>
      <c r="H10" s="41">
        <f t="shared" si="0"/>
        <v>34644.69000000001</v>
      </c>
      <c r="I10" s="41">
        <f t="shared" si="0"/>
        <v>25334.219999999998</v>
      </c>
      <c r="J10" s="41">
        <f t="shared" si="0"/>
        <v>278</v>
      </c>
      <c r="K10" s="41">
        <f t="shared" si="0"/>
        <v>36469.339999999997</v>
      </c>
      <c r="L10" s="41">
        <f t="shared" si="0"/>
        <v>2617.2200000000003</v>
      </c>
      <c r="M10" s="41">
        <f t="shared" si="0"/>
        <v>2915.2200000000003</v>
      </c>
      <c r="N10" s="41">
        <f t="shared" si="0"/>
        <v>322.18</v>
      </c>
      <c r="O10" s="41">
        <f t="shared" si="0"/>
        <v>3448</v>
      </c>
      <c r="P10" s="41">
        <f t="shared" si="0"/>
        <v>1544</v>
      </c>
      <c r="Q10" s="41">
        <f t="shared" si="0"/>
        <v>412315.03</v>
      </c>
      <c r="R10" s="41">
        <f t="shared" si="0"/>
        <v>739066.04</v>
      </c>
      <c r="S10" s="41">
        <f t="shared" si="0"/>
        <v>678717.62000000011</v>
      </c>
      <c r="T10" s="41">
        <f t="shared" si="0"/>
        <v>1305710.4000000001</v>
      </c>
      <c r="U10" s="41">
        <f t="shared" si="0"/>
        <v>331041.09999999998</v>
      </c>
      <c r="V10" s="41">
        <f t="shared" si="0"/>
        <v>0</v>
      </c>
      <c r="W10" s="41">
        <f t="shared" si="0"/>
        <v>0</v>
      </c>
      <c r="X10" s="41">
        <f t="shared" si="0"/>
        <v>4481409.37</v>
      </c>
    </row>
    <row r="11" spans="1:25" x14ac:dyDescent="0.3">
      <c r="A11" s="129">
        <v>2019</v>
      </c>
      <c r="B11" s="33"/>
      <c r="C11" s="41">
        <f>C36+C40+C44+C48</f>
        <v>138806.34</v>
      </c>
      <c r="D11" s="41">
        <f t="shared" ref="D11:X11" si="1">D36+D40+D44+D48</f>
        <v>4346.43</v>
      </c>
      <c r="E11" s="41">
        <f t="shared" si="1"/>
        <v>0</v>
      </c>
      <c r="F11" s="41">
        <f t="shared" si="1"/>
        <v>31919.989999999998</v>
      </c>
      <c r="G11" s="41">
        <f t="shared" si="1"/>
        <v>7594.84</v>
      </c>
      <c r="H11" s="41">
        <f t="shared" si="1"/>
        <v>19543.490000000002</v>
      </c>
      <c r="I11" s="41">
        <f t="shared" si="1"/>
        <v>18859.78</v>
      </c>
      <c r="J11" s="41">
        <f t="shared" si="1"/>
        <v>1618.82</v>
      </c>
      <c r="K11" s="41">
        <f t="shared" si="1"/>
        <v>300</v>
      </c>
      <c r="L11" s="41">
        <f t="shared" si="1"/>
        <v>8892.92</v>
      </c>
      <c r="M11" s="41">
        <f t="shared" si="1"/>
        <v>48300.59</v>
      </c>
      <c r="N11" s="41">
        <f t="shared" si="1"/>
        <v>142.23000000000002</v>
      </c>
      <c r="O11" s="41">
        <f t="shared" si="1"/>
        <v>9721.3700000000008</v>
      </c>
      <c r="P11" s="41">
        <f t="shared" si="1"/>
        <v>6400</v>
      </c>
      <c r="Q11" s="41">
        <f t="shared" si="1"/>
        <v>163079.21999999997</v>
      </c>
      <c r="R11" s="41">
        <f t="shared" si="1"/>
        <v>3602564.28</v>
      </c>
      <c r="S11" s="41">
        <f t="shared" si="1"/>
        <v>174397.21</v>
      </c>
      <c r="T11" s="41">
        <f t="shared" si="1"/>
        <v>5313.55</v>
      </c>
      <c r="U11" s="41">
        <f t="shared" si="1"/>
        <v>48089.52</v>
      </c>
      <c r="V11" s="41">
        <f t="shared" si="1"/>
        <v>1932.73</v>
      </c>
      <c r="W11" s="41">
        <f t="shared" si="1"/>
        <v>0</v>
      </c>
      <c r="X11" s="41">
        <f t="shared" si="1"/>
        <v>4291823.3099999996</v>
      </c>
    </row>
    <row r="12" spans="1:25" s="67" customFormat="1" x14ac:dyDescent="0.3">
      <c r="A12" s="215">
        <v>2020</v>
      </c>
      <c r="B12" s="33" t="s">
        <v>54</v>
      </c>
      <c r="C12" s="216">
        <f>C53+C57+C61+C65</f>
        <v>357404</v>
      </c>
      <c r="D12" s="216">
        <f t="shared" ref="D12:X12" si="2">D53+D57+D61+D65</f>
        <v>10</v>
      </c>
      <c r="E12" s="216">
        <f t="shared" si="2"/>
        <v>1750</v>
      </c>
      <c r="F12" s="216">
        <f t="shared" si="2"/>
        <v>41814.42</v>
      </c>
      <c r="G12" s="216">
        <f t="shared" si="2"/>
        <v>4601.07</v>
      </c>
      <c r="H12" s="216">
        <f t="shared" si="2"/>
        <v>11316.240000000002</v>
      </c>
      <c r="I12" s="216">
        <f t="shared" si="2"/>
        <v>22299.8</v>
      </c>
      <c r="J12" s="216">
        <f t="shared" si="2"/>
        <v>6871.98</v>
      </c>
      <c r="K12" s="216">
        <f t="shared" si="2"/>
        <v>21.2</v>
      </c>
      <c r="L12" s="216">
        <f t="shared" si="2"/>
        <v>24349.360000000001</v>
      </c>
      <c r="M12" s="216">
        <f t="shared" si="2"/>
        <v>28874.3</v>
      </c>
      <c r="N12" s="216">
        <f t="shared" si="2"/>
        <v>6575.78</v>
      </c>
      <c r="O12" s="216">
        <f t="shared" si="2"/>
        <v>38525</v>
      </c>
      <c r="P12" s="216">
        <f t="shared" si="2"/>
        <v>118800</v>
      </c>
      <c r="Q12" s="216">
        <f t="shared" si="2"/>
        <v>368802.76</v>
      </c>
      <c r="R12" s="216">
        <f t="shared" si="2"/>
        <v>4497493.78</v>
      </c>
      <c r="S12" s="216">
        <f t="shared" si="2"/>
        <v>530517.25</v>
      </c>
      <c r="T12" s="216">
        <f t="shared" si="2"/>
        <v>442702.03</v>
      </c>
      <c r="U12" s="216">
        <f t="shared" si="2"/>
        <v>243873.08000000002</v>
      </c>
      <c r="V12" s="216">
        <f t="shared" si="2"/>
        <v>105.96</v>
      </c>
      <c r="W12" s="216">
        <f t="shared" si="2"/>
        <v>0</v>
      </c>
      <c r="X12" s="216">
        <f t="shared" si="2"/>
        <v>6746708.0099999998</v>
      </c>
    </row>
    <row r="13" spans="1:25" s="67" customFormat="1" x14ac:dyDescent="0.3">
      <c r="A13" s="215">
        <v>2021</v>
      </c>
      <c r="B13" s="33"/>
      <c r="C13" s="216">
        <f>C70+C74+C78+C82</f>
        <v>377319.86</v>
      </c>
      <c r="D13" s="216">
        <f>D70+D74+D78+D82</f>
        <v>980</v>
      </c>
      <c r="E13" s="216">
        <f>E70+E74+E78+E82</f>
        <v>350</v>
      </c>
      <c r="F13" s="216">
        <f>F70+F74+F78+F82</f>
        <v>144373.4</v>
      </c>
      <c r="G13" s="216">
        <f>G70+G74+G78+G82</f>
        <v>11430.25</v>
      </c>
      <c r="H13" s="216">
        <f t="shared" ref="H13:W13" si="3">H70+H74+H78+H82</f>
        <v>36756.400000000001</v>
      </c>
      <c r="I13" s="216">
        <f t="shared" si="3"/>
        <v>7740.25</v>
      </c>
      <c r="J13" s="216">
        <f t="shared" si="3"/>
        <v>1000.98</v>
      </c>
      <c r="K13" s="216">
        <f t="shared" si="3"/>
        <v>115</v>
      </c>
      <c r="L13" s="216">
        <f t="shared" si="3"/>
        <v>16247.880000000001</v>
      </c>
      <c r="M13" s="216">
        <f t="shared" si="3"/>
        <v>221115.45</v>
      </c>
      <c r="N13" s="216">
        <f t="shared" si="3"/>
        <v>3976.77</v>
      </c>
      <c r="O13" s="216">
        <f t="shared" si="3"/>
        <v>30749.599999999999</v>
      </c>
      <c r="P13" s="216">
        <f t="shared" si="3"/>
        <v>0</v>
      </c>
      <c r="Q13" s="216">
        <f t="shared" si="3"/>
        <v>366721.43000000005</v>
      </c>
      <c r="R13" s="216">
        <f t="shared" si="3"/>
        <v>474466.94000000006</v>
      </c>
      <c r="S13" s="216">
        <f t="shared" si="3"/>
        <v>57714.6</v>
      </c>
      <c r="T13" s="216">
        <f t="shared" si="3"/>
        <v>166478.08000000002</v>
      </c>
      <c r="U13" s="216">
        <f t="shared" si="3"/>
        <v>31318.42</v>
      </c>
      <c r="V13" s="216">
        <f t="shared" si="3"/>
        <v>2230</v>
      </c>
      <c r="W13" s="216">
        <f t="shared" si="3"/>
        <v>0</v>
      </c>
      <c r="X13" s="216">
        <f>SUM(C13:W13)</f>
        <v>1951085.31</v>
      </c>
    </row>
    <row r="14" spans="1:25" x14ac:dyDescent="0.3">
      <c r="A14" s="130"/>
      <c r="B14" s="42"/>
      <c r="C14" s="44"/>
      <c r="D14" s="44"/>
      <c r="E14" s="44"/>
      <c r="F14" s="44"/>
      <c r="G14" s="44"/>
      <c r="H14" s="44"/>
      <c r="I14" s="44"/>
      <c r="J14" s="44"/>
      <c r="K14" s="44"/>
      <c r="L14" s="44"/>
      <c r="M14" s="44"/>
      <c r="N14" s="44"/>
      <c r="O14" s="44"/>
      <c r="P14" s="44"/>
      <c r="Q14" s="44"/>
      <c r="R14" s="44"/>
      <c r="S14" s="44"/>
      <c r="T14" s="44"/>
      <c r="U14" s="44"/>
      <c r="V14" s="15"/>
      <c r="W14" s="107"/>
      <c r="X14" s="44"/>
    </row>
    <row r="15" spans="1:25" x14ac:dyDescent="0.3">
      <c r="A15" s="412" t="s">
        <v>255</v>
      </c>
      <c r="B15" s="413"/>
      <c r="C15" s="15"/>
      <c r="D15" s="15"/>
      <c r="E15" s="15"/>
      <c r="F15" s="15"/>
      <c r="G15" s="15"/>
      <c r="H15" s="15"/>
      <c r="I15" s="15"/>
      <c r="J15" s="15"/>
      <c r="K15" s="15"/>
      <c r="L15" s="15"/>
      <c r="M15" s="15"/>
      <c r="N15" s="15"/>
      <c r="O15" s="15"/>
      <c r="P15" s="15"/>
      <c r="Q15" s="15"/>
      <c r="R15" s="15"/>
      <c r="S15" s="15"/>
      <c r="T15" s="15"/>
      <c r="U15" s="15"/>
      <c r="V15" s="15"/>
      <c r="W15" s="107"/>
      <c r="X15" s="15"/>
    </row>
    <row r="16" spans="1:25" ht="14" hidden="1" x14ac:dyDescent="0.3">
      <c r="A16" s="409">
        <v>2018</v>
      </c>
      <c r="B16" s="43" t="s">
        <v>106</v>
      </c>
      <c r="C16" s="44">
        <v>577792</v>
      </c>
      <c r="D16" s="44">
        <v>0</v>
      </c>
      <c r="E16" s="44">
        <v>0</v>
      </c>
      <c r="F16" s="44">
        <v>6569</v>
      </c>
      <c r="G16" s="44">
        <v>12</v>
      </c>
      <c r="H16" s="44">
        <v>0</v>
      </c>
      <c r="I16" s="44">
        <v>574</v>
      </c>
      <c r="J16" s="44">
        <v>0</v>
      </c>
      <c r="K16" s="44">
        <v>0</v>
      </c>
      <c r="L16" s="44">
        <v>0</v>
      </c>
      <c r="M16" s="44">
        <v>0</v>
      </c>
      <c r="N16" s="44">
        <v>0</v>
      </c>
      <c r="O16" s="44">
        <v>0</v>
      </c>
      <c r="P16" s="44">
        <v>0</v>
      </c>
      <c r="Q16" s="44">
        <v>25246</v>
      </c>
      <c r="R16" s="44">
        <v>3026</v>
      </c>
      <c r="S16" s="44">
        <v>67480</v>
      </c>
      <c r="T16" s="15">
        <v>0</v>
      </c>
      <c r="U16" s="44">
        <v>0</v>
      </c>
      <c r="V16" s="44">
        <v>0</v>
      </c>
      <c r="W16" s="107">
        <v>0</v>
      </c>
      <c r="X16" s="44">
        <f>SUM(C16:W16)</f>
        <v>680699</v>
      </c>
      <c r="Y16" s="79"/>
    </row>
    <row r="17" spans="1:26" ht="14" hidden="1" x14ac:dyDescent="0.3">
      <c r="A17" s="410"/>
      <c r="B17" s="43" t="s">
        <v>107</v>
      </c>
      <c r="C17" s="44">
        <v>10996</v>
      </c>
      <c r="D17" s="44">
        <v>0</v>
      </c>
      <c r="E17" s="44">
        <v>410</v>
      </c>
      <c r="F17" s="44">
        <v>0</v>
      </c>
      <c r="G17" s="44">
        <v>15883</v>
      </c>
      <c r="H17" s="44">
        <v>0</v>
      </c>
      <c r="I17" s="44">
        <v>422</v>
      </c>
      <c r="J17" s="44">
        <v>0</v>
      </c>
      <c r="K17" s="44">
        <v>0</v>
      </c>
      <c r="L17" s="44">
        <v>0</v>
      </c>
      <c r="M17" s="44">
        <v>0</v>
      </c>
      <c r="N17" s="44">
        <v>0</v>
      </c>
      <c r="O17" s="44">
        <v>0</v>
      </c>
      <c r="P17" s="44">
        <v>0</v>
      </c>
      <c r="Q17" s="44">
        <v>20175</v>
      </c>
      <c r="R17" s="44">
        <v>58500</v>
      </c>
      <c r="S17" s="44">
        <v>171885</v>
      </c>
      <c r="T17" s="15">
        <v>0</v>
      </c>
      <c r="U17" s="44">
        <v>0</v>
      </c>
      <c r="V17" s="44">
        <v>0</v>
      </c>
      <c r="W17" s="107">
        <v>0</v>
      </c>
      <c r="X17" s="44">
        <f t="shared" ref="X17:X30" si="4">SUM(C17:V17)</f>
        <v>278271</v>
      </c>
      <c r="Z17" s="2"/>
    </row>
    <row r="18" spans="1:26" ht="14" hidden="1" x14ac:dyDescent="0.3">
      <c r="A18" s="410"/>
      <c r="B18" s="43" t="s">
        <v>108</v>
      </c>
      <c r="C18" s="44">
        <v>84200.510000000009</v>
      </c>
      <c r="D18" s="44">
        <v>0</v>
      </c>
      <c r="E18" s="44">
        <v>0</v>
      </c>
      <c r="F18" s="125">
        <v>0</v>
      </c>
      <c r="G18" s="44">
        <v>16200</v>
      </c>
      <c r="H18" s="44">
        <v>31938.69000000001</v>
      </c>
      <c r="I18" s="44">
        <v>4175.2899999999991</v>
      </c>
      <c r="J18" s="44">
        <v>0</v>
      </c>
      <c r="K18" s="44">
        <v>28201.379999999994</v>
      </c>
      <c r="L18" s="44">
        <v>586.54</v>
      </c>
      <c r="M18" s="44">
        <v>995.13000000000011</v>
      </c>
      <c r="N18" s="44">
        <v>0</v>
      </c>
      <c r="O18" s="44">
        <v>849.81999999999994</v>
      </c>
      <c r="P18" s="44">
        <v>0</v>
      </c>
      <c r="Q18" s="44">
        <v>43714</v>
      </c>
      <c r="R18" s="44">
        <v>11652.619999999999</v>
      </c>
      <c r="S18" s="44">
        <v>123647.45000000001</v>
      </c>
      <c r="T18" s="15">
        <v>0</v>
      </c>
      <c r="U18" s="44">
        <v>7153.5199999999995</v>
      </c>
      <c r="V18" s="44">
        <v>0</v>
      </c>
      <c r="W18" s="107">
        <v>0</v>
      </c>
      <c r="X18" s="44">
        <f t="shared" si="4"/>
        <v>353314.95000000007</v>
      </c>
      <c r="Z18" s="2"/>
    </row>
    <row r="19" spans="1:26" ht="14" hidden="1" x14ac:dyDescent="0.3">
      <c r="A19" s="410"/>
      <c r="B19" s="212" t="s">
        <v>239</v>
      </c>
      <c r="C19" s="213">
        <f>SUM(C16:C18)</f>
        <v>672988.51</v>
      </c>
      <c r="D19" s="213">
        <f t="shared" ref="D19:X19" si="5">SUM(D16:D18)</f>
        <v>0</v>
      </c>
      <c r="E19" s="213">
        <f t="shared" si="5"/>
        <v>410</v>
      </c>
      <c r="F19" s="213">
        <f t="shared" si="5"/>
        <v>6569</v>
      </c>
      <c r="G19" s="213">
        <f t="shared" si="5"/>
        <v>32095</v>
      </c>
      <c r="H19" s="213">
        <f t="shared" si="5"/>
        <v>31938.69000000001</v>
      </c>
      <c r="I19" s="213">
        <f t="shared" si="5"/>
        <v>5171.2899999999991</v>
      </c>
      <c r="J19" s="213">
        <f t="shared" si="5"/>
        <v>0</v>
      </c>
      <c r="K19" s="213">
        <f t="shared" si="5"/>
        <v>28201.379999999994</v>
      </c>
      <c r="L19" s="213">
        <f t="shared" si="5"/>
        <v>586.54</v>
      </c>
      <c r="M19" s="213">
        <f t="shared" si="5"/>
        <v>995.13000000000011</v>
      </c>
      <c r="N19" s="213">
        <f t="shared" si="5"/>
        <v>0</v>
      </c>
      <c r="O19" s="213">
        <f t="shared" si="5"/>
        <v>849.81999999999994</v>
      </c>
      <c r="P19" s="213">
        <f t="shared" si="5"/>
        <v>0</v>
      </c>
      <c r="Q19" s="213">
        <f t="shared" si="5"/>
        <v>89135</v>
      </c>
      <c r="R19" s="213">
        <f t="shared" si="5"/>
        <v>73178.62</v>
      </c>
      <c r="S19" s="213">
        <f t="shared" si="5"/>
        <v>363012.45</v>
      </c>
      <c r="T19" s="213">
        <f t="shared" si="5"/>
        <v>0</v>
      </c>
      <c r="U19" s="213">
        <f t="shared" si="5"/>
        <v>7153.5199999999995</v>
      </c>
      <c r="V19" s="213">
        <f t="shared" si="5"/>
        <v>0</v>
      </c>
      <c r="W19" s="213">
        <f t="shared" si="5"/>
        <v>0</v>
      </c>
      <c r="X19" s="213">
        <f t="shared" si="5"/>
        <v>1312284.9500000002</v>
      </c>
      <c r="Z19" s="2"/>
    </row>
    <row r="20" spans="1:26" ht="14" hidden="1" x14ac:dyDescent="0.3">
      <c r="A20" s="410"/>
      <c r="B20" s="43" t="s">
        <v>109</v>
      </c>
      <c r="C20" s="44">
        <v>11400</v>
      </c>
      <c r="D20" s="44">
        <v>0</v>
      </c>
      <c r="E20" s="44">
        <v>0</v>
      </c>
      <c r="F20" s="44">
        <v>0</v>
      </c>
      <c r="G20" s="44">
        <v>0</v>
      </c>
      <c r="H20" s="44">
        <v>0</v>
      </c>
      <c r="I20" s="44">
        <v>0</v>
      </c>
      <c r="J20" s="44">
        <v>201.36</v>
      </c>
      <c r="K20" s="44">
        <v>2000</v>
      </c>
      <c r="L20" s="44">
        <v>100.68</v>
      </c>
      <c r="M20" s="44">
        <v>1006.81</v>
      </c>
      <c r="N20" s="44">
        <v>322.18</v>
      </c>
      <c r="O20" s="44">
        <v>0</v>
      </c>
      <c r="P20" s="44">
        <v>0</v>
      </c>
      <c r="Q20" s="44">
        <v>45927.630000000005</v>
      </c>
      <c r="R20" s="44">
        <v>956.47</v>
      </c>
      <c r="S20" s="44">
        <v>18000</v>
      </c>
      <c r="T20" s="15">
        <v>141697</v>
      </c>
      <c r="U20" s="44">
        <v>1390.8700000000001</v>
      </c>
      <c r="V20" s="44">
        <v>0</v>
      </c>
      <c r="W20" s="107">
        <v>0</v>
      </c>
      <c r="X20" s="44">
        <f t="shared" si="4"/>
        <v>223003</v>
      </c>
      <c r="Z20" s="2"/>
    </row>
    <row r="21" spans="1:26" ht="14" hidden="1" x14ac:dyDescent="0.3">
      <c r="A21" s="410"/>
      <c r="B21" s="43" t="s">
        <v>4</v>
      </c>
      <c r="C21" s="44">
        <v>23305</v>
      </c>
      <c r="D21" s="44">
        <v>0</v>
      </c>
      <c r="E21" s="44">
        <v>250</v>
      </c>
      <c r="F21" s="44">
        <v>29925</v>
      </c>
      <c r="G21" s="44">
        <v>14700</v>
      </c>
      <c r="H21" s="44">
        <v>306</v>
      </c>
      <c r="I21" s="44">
        <v>487.45</v>
      </c>
      <c r="J21" s="44">
        <v>0</v>
      </c>
      <c r="K21" s="44">
        <v>0</v>
      </c>
      <c r="L21" s="44">
        <v>0</v>
      </c>
      <c r="M21" s="44">
        <v>288</v>
      </c>
      <c r="N21" s="44">
        <v>0</v>
      </c>
      <c r="O21" s="44">
        <v>7</v>
      </c>
      <c r="P21" s="44">
        <v>0</v>
      </c>
      <c r="Q21" s="44">
        <v>36581.9</v>
      </c>
      <c r="R21" s="44">
        <v>173176</v>
      </c>
      <c r="S21" s="44">
        <v>35319.17</v>
      </c>
      <c r="T21" s="15">
        <v>516</v>
      </c>
      <c r="U21" s="44">
        <v>2550</v>
      </c>
      <c r="V21" s="44">
        <v>0</v>
      </c>
      <c r="W21" s="107">
        <v>0</v>
      </c>
      <c r="X21" s="44">
        <f t="shared" si="4"/>
        <v>317411.51999999996</v>
      </c>
      <c r="Z21" s="2"/>
    </row>
    <row r="22" spans="1:26" ht="14" hidden="1" x14ac:dyDescent="0.3">
      <c r="A22" s="410"/>
      <c r="B22" s="43" t="s">
        <v>110</v>
      </c>
      <c r="C22" s="44">
        <v>26955.96</v>
      </c>
      <c r="D22" s="44">
        <v>0</v>
      </c>
      <c r="E22" s="44">
        <v>0</v>
      </c>
      <c r="F22" s="44">
        <v>0</v>
      </c>
      <c r="G22" s="44">
        <v>991.65</v>
      </c>
      <c r="H22" s="44">
        <v>2400</v>
      </c>
      <c r="I22" s="44">
        <v>12044.82</v>
      </c>
      <c r="J22" s="44">
        <v>76.64</v>
      </c>
      <c r="K22" s="44">
        <v>17.96</v>
      </c>
      <c r="L22" s="44">
        <v>510</v>
      </c>
      <c r="M22" s="44">
        <v>625.28</v>
      </c>
      <c r="N22" s="44">
        <v>0</v>
      </c>
      <c r="O22" s="44">
        <v>191.18</v>
      </c>
      <c r="P22" s="44">
        <v>1544</v>
      </c>
      <c r="Q22" s="44">
        <v>36387.159999999996</v>
      </c>
      <c r="R22" s="44">
        <v>49167.4</v>
      </c>
      <c r="S22" s="44">
        <v>147222.70000000001</v>
      </c>
      <c r="T22" s="51">
        <v>100</v>
      </c>
      <c r="U22" s="44">
        <v>10061.710000000001</v>
      </c>
      <c r="V22" s="44">
        <v>0</v>
      </c>
      <c r="W22" s="108">
        <v>0</v>
      </c>
      <c r="X22" s="44">
        <f t="shared" si="4"/>
        <v>288296.46000000002</v>
      </c>
      <c r="Z22" s="2"/>
    </row>
    <row r="23" spans="1:26" ht="14" hidden="1" x14ac:dyDescent="0.3">
      <c r="A23" s="410"/>
      <c r="B23" s="212" t="s">
        <v>240</v>
      </c>
      <c r="C23" s="213">
        <f>SUM(C20:C22)</f>
        <v>61660.959999999999</v>
      </c>
      <c r="D23" s="213">
        <f t="shared" ref="D23:X23" si="6">SUM(D20:D22)</f>
        <v>0</v>
      </c>
      <c r="E23" s="213">
        <f t="shared" si="6"/>
        <v>250</v>
      </c>
      <c r="F23" s="213">
        <f t="shared" si="6"/>
        <v>29925</v>
      </c>
      <c r="G23" s="213">
        <f t="shared" si="6"/>
        <v>15691.65</v>
      </c>
      <c r="H23" s="213">
        <f t="shared" si="6"/>
        <v>2706</v>
      </c>
      <c r="I23" s="213">
        <f t="shared" si="6"/>
        <v>12532.27</v>
      </c>
      <c r="J23" s="213">
        <f t="shared" si="6"/>
        <v>278</v>
      </c>
      <c r="K23" s="213">
        <f t="shared" si="6"/>
        <v>2017.96</v>
      </c>
      <c r="L23" s="213">
        <f t="shared" si="6"/>
        <v>610.68000000000006</v>
      </c>
      <c r="M23" s="213">
        <f t="shared" si="6"/>
        <v>1920.09</v>
      </c>
      <c r="N23" s="213">
        <f t="shared" si="6"/>
        <v>322.18</v>
      </c>
      <c r="O23" s="213">
        <f t="shared" si="6"/>
        <v>198.18</v>
      </c>
      <c r="P23" s="213">
        <f t="shared" si="6"/>
        <v>1544</v>
      </c>
      <c r="Q23" s="213">
        <f t="shared" si="6"/>
        <v>118896.69</v>
      </c>
      <c r="R23" s="213">
        <f t="shared" si="6"/>
        <v>223299.87</v>
      </c>
      <c r="S23" s="213">
        <f t="shared" si="6"/>
        <v>200541.87</v>
      </c>
      <c r="T23" s="213">
        <f t="shared" si="6"/>
        <v>142313</v>
      </c>
      <c r="U23" s="213">
        <f t="shared" si="6"/>
        <v>14002.580000000002</v>
      </c>
      <c r="V23" s="213">
        <f t="shared" si="6"/>
        <v>0</v>
      </c>
      <c r="W23" s="213">
        <f t="shared" si="6"/>
        <v>0</v>
      </c>
      <c r="X23" s="213">
        <f t="shared" si="6"/>
        <v>828710.98</v>
      </c>
      <c r="Z23" s="2"/>
    </row>
    <row r="24" spans="1:26" ht="14" hidden="1" x14ac:dyDescent="0.3">
      <c r="A24" s="410"/>
      <c r="B24" s="45" t="s">
        <v>111</v>
      </c>
      <c r="C24" s="44">
        <v>18740</v>
      </c>
      <c r="D24" s="44">
        <v>0</v>
      </c>
      <c r="E24" s="44">
        <v>0</v>
      </c>
      <c r="F24" s="44">
        <v>2847.56</v>
      </c>
      <c r="G24" s="44">
        <v>1700</v>
      </c>
      <c r="H24" s="44">
        <v>0</v>
      </c>
      <c r="I24" s="44">
        <v>688</v>
      </c>
      <c r="J24" s="44">
        <v>0</v>
      </c>
      <c r="K24" s="44">
        <v>0</v>
      </c>
      <c r="L24" s="44">
        <v>0</v>
      </c>
      <c r="M24" s="44">
        <v>0</v>
      </c>
      <c r="N24" s="44">
        <v>0</v>
      </c>
      <c r="O24" s="44">
        <v>0</v>
      </c>
      <c r="P24" s="44">
        <v>0</v>
      </c>
      <c r="Q24" s="44">
        <v>26945</v>
      </c>
      <c r="R24" s="44">
        <v>0</v>
      </c>
      <c r="S24" s="44">
        <v>15450</v>
      </c>
      <c r="T24" s="51">
        <v>0</v>
      </c>
      <c r="U24" s="44">
        <v>0</v>
      </c>
      <c r="V24" s="44">
        <v>0</v>
      </c>
      <c r="W24" s="108">
        <v>0</v>
      </c>
      <c r="X24" s="44">
        <f t="shared" si="4"/>
        <v>66370.559999999998</v>
      </c>
      <c r="Z24" s="2"/>
    </row>
    <row r="25" spans="1:26" ht="14" hidden="1" x14ac:dyDescent="0.3">
      <c r="A25" s="410"/>
      <c r="B25" s="45" t="s">
        <v>112</v>
      </c>
      <c r="C25" s="44">
        <v>0</v>
      </c>
      <c r="D25" s="44">
        <v>0</v>
      </c>
      <c r="E25" s="44">
        <v>0</v>
      </c>
      <c r="F25" s="44">
        <v>926.23</v>
      </c>
      <c r="G25" s="44">
        <v>0</v>
      </c>
      <c r="H25" s="44">
        <v>0</v>
      </c>
      <c r="I25" s="44">
        <v>380.65999999999997</v>
      </c>
      <c r="J25" s="44">
        <v>0</v>
      </c>
      <c r="K25" s="44">
        <v>0</v>
      </c>
      <c r="L25" s="44">
        <v>0</v>
      </c>
      <c r="M25" s="44">
        <v>0</v>
      </c>
      <c r="N25" s="44">
        <v>0</v>
      </c>
      <c r="O25" s="44">
        <v>0</v>
      </c>
      <c r="P25" s="44">
        <v>0</v>
      </c>
      <c r="Q25" s="44">
        <v>31087.33</v>
      </c>
      <c r="R25" s="44">
        <v>0</v>
      </c>
      <c r="S25" s="44">
        <v>2816.89</v>
      </c>
      <c r="T25" s="15">
        <v>0</v>
      </c>
      <c r="U25" s="44">
        <v>0</v>
      </c>
      <c r="V25" s="44">
        <v>0</v>
      </c>
      <c r="W25" s="107">
        <v>0</v>
      </c>
      <c r="X25" s="44">
        <f t="shared" si="4"/>
        <v>35211.11</v>
      </c>
      <c r="Z25" s="2"/>
    </row>
    <row r="26" spans="1:26" ht="14" hidden="1" x14ac:dyDescent="0.3">
      <c r="A26" s="410"/>
      <c r="B26" s="45" t="s">
        <v>113</v>
      </c>
      <c r="C26" s="44">
        <v>9600</v>
      </c>
      <c r="D26" s="44">
        <v>0</v>
      </c>
      <c r="E26" s="44">
        <v>0</v>
      </c>
      <c r="F26" s="44">
        <v>0</v>
      </c>
      <c r="G26" s="44">
        <v>0</v>
      </c>
      <c r="H26" s="44">
        <v>0</v>
      </c>
      <c r="I26" s="44">
        <v>6319</v>
      </c>
      <c r="J26" s="44">
        <v>0</v>
      </c>
      <c r="K26" s="44">
        <v>0</v>
      </c>
      <c r="L26" s="44">
        <v>0</v>
      </c>
      <c r="M26" s="44">
        <v>0</v>
      </c>
      <c r="N26" s="44">
        <v>0</v>
      </c>
      <c r="O26" s="44">
        <v>0</v>
      </c>
      <c r="P26" s="44">
        <v>0</v>
      </c>
      <c r="Q26" s="44">
        <v>12450.5</v>
      </c>
      <c r="R26" s="44">
        <v>4642</v>
      </c>
      <c r="S26" s="44">
        <v>100</v>
      </c>
      <c r="T26" s="15">
        <v>0</v>
      </c>
      <c r="U26" s="44">
        <v>0</v>
      </c>
      <c r="V26" s="44"/>
      <c r="W26" s="107">
        <v>0</v>
      </c>
      <c r="X26" s="44">
        <f t="shared" si="4"/>
        <v>33111.5</v>
      </c>
      <c r="Z26" s="2"/>
    </row>
    <row r="27" spans="1:26" ht="14" hidden="1" x14ac:dyDescent="0.3">
      <c r="A27" s="410"/>
      <c r="B27" s="212" t="s">
        <v>241</v>
      </c>
      <c r="C27" s="213">
        <f>SUM(C24:C26)</f>
        <v>28340</v>
      </c>
      <c r="D27" s="213">
        <f t="shared" ref="D27:X27" si="7">SUM(D24:D26)</f>
        <v>0</v>
      </c>
      <c r="E27" s="213">
        <f t="shared" si="7"/>
        <v>0</v>
      </c>
      <c r="F27" s="213">
        <f t="shared" si="7"/>
        <v>3773.79</v>
      </c>
      <c r="G27" s="213">
        <f t="shared" si="7"/>
        <v>1700</v>
      </c>
      <c r="H27" s="213">
        <f t="shared" si="7"/>
        <v>0</v>
      </c>
      <c r="I27" s="213">
        <f t="shared" si="7"/>
        <v>7387.66</v>
      </c>
      <c r="J27" s="213">
        <f t="shared" si="7"/>
        <v>0</v>
      </c>
      <c r="K27" s="213">
        <f t="shared" si="7"/>
        <v>0</v>
      </c>
      <c r="L27" s="213">
        <f t="shared" si="7"/>
        <v>0</v>
      </c>
      <c r="M27" s="213">
        <f t="shared" si="7"/>
        <v>0</v>
      </c>
      <c r="N27" s="213">
        <f t="shared" si="7"/>
        <v>0</v>
      </c>
      <c r="O27" s="213">
        <f t="shared" si="7"/>
        <v>0</v>
      </c>
      <c r="P27" s="213">
        <f t="shared" si="7"/>
        <v>0</v>
      </c>
      <c r="Q27" s="213">
        <f t="shared" si="7"/>
        <v>70482.83</v>
      </c>
      <c r="R27" s="213">
        <f t="shared" si="7"/>
        <v>4642</v>
      </c>
      <c r="S27" s="213">
        <f t="shared" si="7"/>
        <v>18366.89</v>
      </c>
      <c r="T27" s="213">
        <f t="shared" si="7"/>
        <v>0</v>
      </c>
      <c r="U27" s="213">
        <f t="shared" si="7"/>
        <v>0</v>
      </c>
      <c r="V27" s="213">
        <f t="shared" si="7"/>
        <v>0</v>
      </c>
      <c r="W27" s="213">
        <f t="shared" si="7"/>
        <v>0</v>
      </c>
      <c r="X27" s="213">
        <f t="shared" si="7"/>
        <v>134693.16999999998</v>
      </c>
      <c r="Z27" s="103"/>
    </row>
    <row r="28" spans="1:26" ht="14" hidden="1" x14ac:dyDescent="0.3">
      <c r="A28" s="410"/>
      <c r="B28" s="45" t="s">
        <v>114</v>
      </c>
      <c r="C28" s="44">
        <v>37050</v>
      </c>
      <c r="D28" s="44">
        <v>0</v>
      </c>
      <c r="E28" s="44">
        <v>0</v>
      </c>
      <c r="F28" s="44">
        <v>2570.4</v>
      </c>
      <c r="G28" s="44">
        <v>0</v>
      </c>
      <c r="H28" s="44">
        <v>0</v>
      </c>
      <c r="I28" s="44">
        <v>0</v>
      </c>
      <c r="J28" s="44">
        <v>0</v>
      </c>
      <c r="K28" s="44">
        <v>0</v>
      </c>
      <c r="L28" s="44">
        <v>0</v>
      </c>
      <c r="M28" s="44">
        <v>0</v>
      </c>
      <c r="N28" s="44">
        <v>0</v>
      </c>
      <c r="O28" s="44">
        <v>0</v>
      </c>
      <c r="P28" s="44">
        <v>0</v>
      </c>
      <c r="Q28" s="44">
        <v>19955.2</v>
      </c>
      <c r="R28" s="44">
        <v>5470.28</v>
      </c>
      <c r="S28" s="44">
        <v>0</v>
      </c>
      <c r="T28" s="15">
        <v>0</v>
      </c>
      <c r="U28" s="44">
        <v>0</v>
      </c>
      <c r="V28" s="44">
        <v>0</v>
      </c>
      <c r="W28" s="107">
        <v>0</v>
      </c>
      <c r="X28" s="44">
        <f t="shared" si="4"/>
        <v>65045.880000000005</v>
      </c>
      <c r="Z28" s="103"/>
    </row>
    <row r="29" spans="1:26" ht="14" hidden="1" x14ac:dyDescent="0.3">
      <c r="A29" s="410"/>
      <c r="B29" s="45" t="s">
        <v>115</v>
      </c>
      <c r="C29" s="46">
        <v>13195</v>
      </c>
      <c r="D29" s="46">
        <v>0</v>
      </c>
      <c r="E29" s="46">
        <v>0</v>
      </c>
      <c r="F29" s="15">
        <v>0</v>
      </c>
      <c r="G29" s="15">
        <v>0</v>
      </c>
      <c r="H29" s="15">
        <v>0</v>
      </c>
      <c r="I29" s="15">
        <v>0</v>
      </c>
      <c r="J29" s="15">
        <v>0</v>
      </c>
      <c r="K29" s="15">
        <v>0</v>
      </c>
      <c r="L29" s="15">
        <v>0</v>
      </c>
      <c r="M29" s="15">
        <v>0</v>
      </c>
      <c r="N29" s="15">
        <v>0</v>
      </c>
      <c r="O29" s="15">
        <v>0</v>
      </c>
      <c r="P29" s="15">
        <v>0</v>
      </c>
      <c r="Q29" s="15">
        <v>71585</v>
      </c>
      <c r="R29" s="15">
        <v>206800.21</v>
      </c>
      <c r="S29" s="15">
        <v>65000</v>
      </c>
      <c r="T29" s="15">
        <v>7569.82</v>
      </c>
      <c r="U29" s="15">
        <v>0</v>
      </c>
      <c r="V29" s="15">
        <v>0</v>
      </c>
      <c r="W29" s="107">
        <v>0</v>
      </c>
      <c r="X29" s="44">
        <f t="shared" si="4"/>
        <v>364150.02999999997</v>
      </c>
      <c r="Z29" s="2"/>
    </row>
    <row r="30" spans="1:26" ht="14" hidden="1" x14ac:dyDescent="0.3">
      <c r="A30" s="410"/>
      <c r="B30" s="45" t="s">
        <v>116</v>
      </c>
      <c r="C30" s="46">
        <v>30</v>
      </c>
      <c r="D30" s="46">
        <v>0</v>
      </c>
      <c r="E30" s="46">
        <v>350</v>
      </c>
      <c r="F30" s="15">
        <v>0</v>
      </c>
      <c r="G30" s="15">
        <v>387</v>
      </c>
      <c r="H30" s="15">
        <v>0</v>
      </c>
      <c r="I30" s="15">
        <v>243</v>
      </c>
      <c r="J30" s="15">
        <v>0</v>
      </c>
      <c r="K30" s="15">
        <v>6250</v>
      </c>
      <c r="L30" s="15">
        <v>1420</v>
      </c>
      <c r="M30" s="15">
        <v>0</v>
      </c>
      <c r="N30" s="15">
        <v>0</v>
      </c>
      <c r="O30" s="15">
        <v>2400</v>
      </c>
      <c r="P30" s="15">
        <v>0</v>
      </c>
      <c r="Q30" s="15">
        <v>42260.310000000005</v>
      </c>
      <c r="R30" s="15">
        <v>225675.06</v>
      </c>
      <c r="S30" s="15">
        <v>31796.41</v>
      </c>
      <c r="T30" s="15">
        <v>1155827.58</v>
      </c>
      <c r="U30" s="15">
        <v>309885</v>
      </c>
      <c r="V30" s="15">
        <v>0</v>
      </c>
      <c r="W30" s="107">
        <v>0</v>
      </c>
      <c r="X30" s="44">
        <f t="shared" si="4"/>
        <v>1776524.36</v>
      </c>
      <c r="Z30" s="2"/>
    </row>
    <row r="31" spans="1:26" ht="14" hidden="1" x14ac:dyDescent="0.3">
      <c r="A31" s="411"/>
      <c r="B31" s="212" t="s">
        <v>242</v>
      </c>
      <c r="C31" s="213">
        <f>SUM(C28:C30)</f>
        <v>50275</v>
      </c>
      <c r="D31" s="213">
        <f t="shared" ref="D31:X31" si="8">SUM(D28:D30)</f>
        <v>0</v>
      </c>
      <c r="E31" s="213">
        <f t="shared" si="8"/>
        <v>350</v>
      </c>
      <c r="F31" s="213">
        <f t="shared" si="8"/>
        <v>2570.4</v>
      </c>
      <c r="G31" s="213">
        <f t="shared" si="8"/>
        <v>387</v>
      </c>
      <c r="H31" s="213">
        <f t="shared" si="8"/>
        <v>0</v>
      </c>
      <c r="I31" s="213">
        <f t="shared" si="8"/>
        <v>243</v>
      </c>
      <c r="J31" s="213">
        <f t="shared" si="8"/>
        <v>0</v>
      </c>
      <c r="K31" s="213">
        <f t="shared" si="8"/>
        <v>6250</v>
      </c>
      <c r="L31" s="213">
        <f t="shared" si="8"/>
        <v>1420</v>
      </c>
      <c r="M31" s="213">
        <f t="shared" si="8"/>
        <v>0</v>
      </c>
      <c r="N31" s="213">
        <f t="shared" si="8"/>
        <v>0</v>
      </c>
      <c r="O31" s="213">
        <f t="shared" si="8"/>
        <v>2400</v>
      </c>
      <c r="P31" s="213">
        <f t="shared" si="8"/>
        <v>0</v>
      </c>
      <c r="Q31" s="213">
        <f t="shared" si="8"/>
        <v>133800.51</v>
      </c>
      <c r="R31" s="213">
        <f t="shared" si="8"/>
        <v>437945.55</v>
      </c>
      <c r="S31" s="213">
        <f t="shared" si="8"/>
        <v>96796.41</v>
      </c>
      <c r="T31" s="213">
        <f t="shared" si="8"/>
        <v>1163397.4000000001</v>
      </c>
      <c r="U31" s="213">
        <f t="shared" si="8"/>
        <v>309885</v>
      </c>
      <c r="V31" s="213">
        <f t="shared" si="8"/>
        <v>0</v>
      </c>
      <c r="W31" s="213">
        <f t="shared" si="8"/>
        <v>0</v>
      </c>
      <c r="X31" s="213">
        <f t="shared" si="8"/>
        <v>2205720.27</v>
      </c>
      <c r="Z31" s="29"/>
    </row>
    <row r="32" spans="1:26" s="67" customFormat="1" ht="14" x14ac:dyDescent="0.3">
      <c r="A32" s="180"/>
      <c r="B32" s="169"/>
      <c r="C32" s="26"/>
      <c r="D32" s="26"/>
      <c r="E32" s="26"/>
      <c r="F32" s="26"/>
      <c r="G32" s="26"/>
      <c r="H32" s="26"/>
      <c r="I32" s="26"/>
      <c r="J32" s="26"/>
      <c r="K32" s="26"/>
      <c r="L32" s="26"/>
      <c r="M32" s="26"/>
      <c r="N32" s="26"/>
      <c r="O32" s="26"/>
      <c r="P32" s="26"/>
      <c r="Q32" s="26"/>
      <c r="R32" s="26"/>
      <c r="S32" s="26"/>
      <c r="T32" s="26"/>
      <c r="U32" s="26"/>
      <c r="V32" s="26"/>
      <c r="W32" s="26"/>
      <c r="X32" s="26"/>
      <c r="Z32" s="26"/>
    </row>
    <row r="33" spans="1:26" s="67" customFormat="1" ht="14" x14ac:dyDescent="0.3">
      <c r="A33" s="405">
        <v>2019</v>
      </c>
      <c r="B33" s="43" t="s">
        <v>106</v>
      </c>
      <c r="C33" s="100">
        <v>0</v>
      </c>
      <c r="D33" s="100">
        <v>0</v>
      </c>
      <c r="E33" s="100">
        <v>0</v>
      </c>
      <c r="F33" s="100">
        <v>0</v>
      </c>
      <c r="G33" s="100">
        <v>1000</v>
      </c>
      <c r="H33" s="100">
        <v>80.87</v>
      </c>
      <c r="I33" s="100">
        <v>4102.08</v>
      </c>
      <c r="J33" s="100">
        <v>0</v>
      </c>
      <c r="K33" s="100">
        <v>0</v>
      </c>
      <c r="L33" s="100">
        <v>90</v>
      </c>
      <c r="M33" s="100">
        <v>174</v>
      </c>
      <c r="N33" s="100">
        <v>0</v>
      </c>
      <c r="O33" s="100">
        <v>0</v>
      </c>
      <c r="P33" s="100">
        <v>0</v>
      </c>
      <c r="Q33" s="100">
        <v>2693.7799999999997</v>
      </c>
      <c r="R33" s="100">
        <v>48977.130000000005</v>
      </c>
      <c r="S33" s="100">
        <v>6019.61</v>
      </c>
      <c r="T33" s="100">
        <v>0</v>
      </c>
      <c r="U33" s="100">
        <v>0</v>
      </c>
      <c r="V33" s="100">
        <v>0</v>
      </c>
      <c r="W33" s="12">
        <v>0</v>
      </c>
      <c r="X33" s="101">
        <f t="shared" ref="X33:X47" si="9">SUM(C33:V33)</f>
        <v>63137.47</v>
      </c>
      <c r="Z33" s="29"/>
    </row>
    <row r="34" spans="1:26" s="67" customFormat="1" ht="14" x14ac:dyDescent="0.3">
      <c r="A34" s="406"/>
      <c r="B34" s="43" t="s">
        <v>117</v>
      </c>
      <c r="C34" s="100">
        <v>0</v>
      </c>
      <c r="D34" s="100">
        <v>0</v>
      </c>
      <c r="E34" s="100">
        <v>0</v>
      </c>
      <c r="F34" s="100">
        <v>0</v>
      </c>
      <c r="G34" s="100">
        <v>1000</v>
      </c>
      <c r="H34" s="100">
        <v>80.87</v>
      </c>
      <c r="I34" s="100">
        <v>2000</v>
      </c>
      <c r="J34" s="100">
        <v>0</v>
      </c>
      <c r="K34" s="100">
        <v>0</v>
      </c>
      <c r="L34" s="100">
        <v>0</v>
      </c>
      <c r="M34" s="100">
        <v>25000</v>
      </c>
      <c r="N34" s="100">
        <v>0</v>
      </c>
      <c r="O34" s="100">
        <v>0</v>
      </c>
      <c r="P34" s="100">
        <v>0</v>
      </c>
      <c r="Q34" s="100">
        <v>0</v>
      </c>
      <c r="R34" s="100">
        <v>23000</v>
      </c>
      <c r="S34" s="100">
        <v>18000</v>
      </c>
      <c r="T34" s="100">
        <v>0</v>
      </c>
      <c r="U34" s="100">
        <v>0</v>
      </c>
      <c r="V34" s="100">
        <v>0</v>
      </c>
      <c r="W34" s="12">
        <v>0</v>
      </c>
      <c r="X34" s="101">
        <f t="shared" si="9"/>
        <v>69080.87</v>
      </c>
      <c r="Z34" s="29"/>
    </row>
    <row r="35" spans="1:26" s="67" customFormat="1" ht="14" x14ac:dyDescent="0.3">
      <c r="A35" s="406"/>
      <c r="B35" s="43" t="s">
        <v>150</v>
      </c>
      <c r="C35" s="100">
        <v>3636.34</v>
      </c>
      <c r="D35" s="100">
        <v>0</v>
      </c>
      <c r="E35" s="100">
        <v>0</v>
      </c>
      <c r="F35" s="100">
        <v>0</v>
      </c>
      <c r="G35" s="100">
        <v>1000</v>
      </c>
      <c r="H35" s="100">
        <v>80.87</v>
      </c>
      <c r="I35" s="100">
        <v>2000</v>
      </c>
      <c r="J35" s="100">
        <v>0</v>
      </c>
      <c r="K35" s="100">
        <v>0</v>
      </c>
      <c r="L35" s="100">
        <v>0</v>
      </c>
      <c r="M35" s="100">
        <v>0</v>
      </c>
      <c r="N35" s="100">
        <v>0</v>
      </c>
      <c r="O35" s="100">
        <v>0</v>
      </c>
      <c r="P35" s="12">
        <v>0</v>
      </c>
      <c r="Q35" s="100">
        <v>0</v>
      </c>
      <c r="R35" s="100">
        <v>0</v>
      </c>
      <c r="S35" s="100">
        <v>3000</v>
      </c>
      <c r="T35" s="100">
        <v>0</v>
      </c>
      <c r="U35" s="100">
        <v>0</v>
      </c>
      <c r="V35" s="100">
        <v>0</v>
      </c>
      <c r="W35" s="12">
        <v>0</v>
      </c>
      <c r="X35" s="101">
        <f t="shared" si="9"/>
        <v>9717.2099999999991</v>
      </c>
      <c r="Z35" s="29"/>
    </row>
    <row r="36" spans="1:26" s="67" customFormat="1" ht="14" x14ac:dyDescent="0.3">
      <c r="A36" s="406"/>
      <c r="B36" s="212" t="s">
        <v>239</v>
      </c>
      <c r="C36" s="213">
        <f>SUM(C33:C35)</f>
        <v>3636.34</v>
      </c>
      <c r="D36" s="213">
        <f t="shared" ref="D36:X36" si="10">SUM(D33:D35)</f>
        <v>0</v>
      </c>
      <c r="E36" s="213">
        <f t="shared" si="10"/>
        <v>0</v>
      </c>
      <c r="F36" s="213">
        <f t="shared" si="10"/>
        <v>0</v>
      </c>
      <c r="G36" s="213">
        <f t="shared" si="10"/>
        <v>3000</v>
      </c>
      <c r="H36" s="213">
        <f t="shared" si="10"/>
        <v>242.61</v>
      </c>
      <c r="I36" s="213">
        <f t="shared" si="10"/>
        <v>8102.08</v>
      </c>
      <c r="J36" s="213">
        <f t="shared" si="10"/>
        <v>0</v>
      </c>
      <c r="K36" s="213">
        <f t="shared" si="10"/>
        <v>0</v>
      </c>
      <c r="L36" s="213">
        <f t="shared" si="10"/>
        <v>90</v>
      </c>
      <c r="M36" s="213">
        <f t="shared" si="10"/>
        <v>25174</v>
      </c>
      <c r="N36" s="213">
        <f t="shared" si="10"/>
        <v>0</v>
      </c>
      <c r="O36" s="213">
        <f t="shared" si="10"/>
        <v>0</v>
      </c>
      <c r="P36" s="213">
        <f t="shared" si="10"/>
        <v>0</v>
      </c>
      <c r="Q36" s="213">
        <f t="shared" si="10"/>
        <v>2693.7799999999997</v>
      </c>
      <c r="R36" s="213">
        <f t="shared" si="10"/>
        <v>71977.13</v>
      </c>
      <c r="S36" s="213">
        <f t="shared" si="10"/>
        <v>27019.61</v>
      </c>
      <c r="T36" s="213">
        <f t="shared" si="10"/>
        <v>0</v>
      </c>
      <c r="U36" s="213">
        <f t="shared" si="10"/>
        <v>0</v>
      </c>
      <c r="V36" s="213">
        <f t="shared" si="10"/>
        <v>0</v>
      </c>
      <c r="W36" s="213">
        <f t="shared" si="10"/>
        <v>0</v>
      </c>
      <c r="X36" s="213">
        <f t="shared" si="10"/>
        <v>141935.54999999999</v>
      </c>
      <c r="Z36" s="29"/>
    </row>
    <row r="37" spans="1:26" s="67" customFormat="1" ht="14" x14ac:dyDescent="0.3">
      <c r="A37" s="407"/>
      <c r="B37" s="43" t="s">
        <v>109</v>
      </c>
      <c r="C37" s="46">
        <v>35822.200000000004</v>
      </c>
      <c r="D37" s="46">
        <v>0</v>
      </c>
      <c r="E37" s="46">
        <v>0</v>
      </c>
      <c r="F37" s="15">
        <v>0</v>
      </c>
      <c r="G37" s="15">
        <v>1000</v>
      </c>
      <c r="H37" s="15">
        <v>80.87</v>
      </c>
      <c r="I37" s="15">
        <v>2000</v>
      </c>
      <c r="J37" s="15">
        <v>0</v>
      </c>
      <c r="K37" s="15">
        <v>0</v>
      </c>
      <c r="L37" s="15">
        <v>0</v>
      </c>
      <c r="M37" s="15">
        <v>0</v>
      </c>
      <c r="N37" s="15">
        <v>0</v>
      </c>
      <c r="O37" s="15">
        <v>0</v>
      </c>
      <c r="P37" s="15">
        <v>0</v>
      </c>
      <c r="Q37" s="15">
        <v>0</v>
      </c>
      <c r="R37" s="15">
        <v>5385</v>
      </c>
      <c r="S37" s="15">
        <v>150</v>
      </c>
      <c r="T37" s="15">
        <v>0</v>
      </c>
      <c r="U37" s="15">
        <v>0</v>
      </c>
      <c r="V37" s="15">
        <v>0</v>
      </c>
      <c r="W37" s="12">
        <v>0</v>
      </c>
      <c r="X37" s="101">
        <f t="shared" si="9"/>
        <v>44438.070000000007</v>
      </c>
      <c r="Z37" s="29"/>
    </row>
    <row r="38" spans="1:26" s="67" customFormat="1" ht="14" x14ac:dyDescent="0.3">
      <c r="A38" s="407"/>
      <c r="B38" s="43" t="s">
        <v>4</v>
      </c>
      <c r="C38" s="46">
        <v>18832.8</v>
      </c>
      <c r="D38" s="46">
        <v>0</v>
      </c>
      <c r="E38" s="46">
        <v>0</v>
      </c>
      <c r="F38" s="15">
        <v>29925</v>
      </c>
      <c r="G38" s="15">
        <v>1000</v>
      </c>
      <c r="H38" s="15">
        <v>80.87</v>
      </c>
      <c r="I38" s="15">
        <v>2050</v>
      </c>
      <c r="J38" s="15">
        <v>10</v>
      </c>
      <c r="K38" s="15">
        <v>300</v>
      </c>
      <c r="L38" s="15">
        <v>100</v>
      </c>
      <c r="M38" s="15">
        <v>320</v>
      </c>
      <c r="N38" s="15">
        <v>10</v>
      </c>
      <c r="O38" s="15">
        <v>110</v>
      </c>
      <c r="P38" s="15">
        <v>0</v>
      </c>
      <c r="Q38" s="15">
        <v>104134.39999999999</v>
      </c>
      <c r="R38" s="15">
        <v>43365.99</v>
      </c>
      <c r="S38" s="15">
        <v>0</v>
      </c>
      <c r="T38" s="15">
        <v>0</v>
      </c>
      <c r="U38" s="15">
        <v>0</v>
      </c>
      <c r="V38" s="15">
        <v>130</v>
      </c>
      <c r="W38" s="12">
        <v>0</v>
      </c>
      <c r="X38" s="101">
        <f t="shared" si="9"/>
        <v>200369.06</v>
      </c>
      <c r="Z38" s="29"/>
    </row>
    <row r="39" spans="1:26" s="67" customFormat="1" ht="14" x14ac:dyDescent="0.3">
      <c r="A39" s="407"/>
      <c r="B39" s="43" t="s">
        <v>110</v>
      </c>
      <c r="C39" s="46">
        <v>8760</v>
      </c>
      <c r="D39" s="46">
        <v>4346.43</v>
      </c>
      <c r="E39" s="46">
        <v>0</v>
      </c>
      <c r="F39" s="15">
        <v>0</v>
      </c>
      <c r="G39" s="15">
        <v>0</v>
      </c>
      <c r="H39" s="15">
        <v>0</v>
      </c>
      <c r="I39" s="15">
        <v>2403.65</v>
      </c>
      <c r="J39" s="15">
        <v>1201.82</v>
      </c>
      <c r="K39" s="15">
        <v>0</v>
      </c>
      <c r="L39" s="15">
        <v>1802.73</v>
      </c>
      <c r="M39" s="15">
        <v>3956.29</v>
      </c>
      <c r="N39" s="15">
        <v>100.15</v>
      </c>
      <c r="O39" s="15">
        <v>7511.3700000000008</v>
      </c>
      <c r="P39" s="15">
        <v>0</v>
      </c>
      <c r="Q39" s="15">
        <v>4456.75</v>
      </c>
      <c r="R39" s="15">
        <v>8068.73</v>
      </c>
      <c r="S39" s="15">
        <v>1502.28</v>
      </c>
      <c r="T39" s="15">
        <v>3004.55</v>
      </c>
      <c r="U39" s="15">
        <v>24086.519999999997</v>
      </c>
      <c r="V39" s="15">
        <v>1802.73</v>
      </c>
      <c r="W39" s="12">
        <v>0</v>
      </c>
      <c r="X39" s="101">
        <f t="shared" si="9"/>
        <v>73003.999999999985</v>
      </c>
      <c r="Z39" s="29"/>
    </row>
    <row r="40" spans="1:26" s="67" customFormat="1" ht="14" x14ac:dyDescent="0.3">
      <c r="A40" s="407"/>
      <c r="B40" s="212" t="s">
        <v>240</v>
      </c>
      <c r="C40" s="213">
        <f>SUM(C37:C39)</f>
        <v>63415</v>
      </c>
      <c r="D40" s="213">
        <f t="shared" ref="D40:X40" si="11">SUM(D37:D39)</f>
        <v>4346.43</v>
      </c>
      <c r="E40" s="213">
        <f t="shared" si="11"/>
        <v>0</v>
      </c>
      <c r="F40" s="213">
        <f t="shared" si="11"/>
        <v>29925</v>
      </c>
      <c r="G40" s="213">
        <f t="shared" si="11"/>
        <v>2000</v>
      </c>
      <c r="H40" s="213">
        <f t="shared" si="11"/>
        <v>161.74</v>
      </c>
      <c r="I40" s="213">
        <f t="shared" si="11"/>
        <v>6453.65</v>
      </c>
      <c r="J40" s="213">
        <f t="shared" si="11"/>
        <v>1211.82</v>
      </c>
      <c r="K40" s="213">
        <f t="shared" si="11"/>
        <v>300</v>
      </c>
      <c r="L40" s="213">
        <f t="shared" si="11"/>
        <v>1902.73</v>
      </c>
      <c r="M40" s="213">
        <f t="shared" si="11"/>
        <v>4276.29</v>
      </c>
      <c r="N40" s="213">
        <f t="shared" si="11"/>
        <v>110.15</v>
      </c>
      <c r="O40" s="213">
        <f t="shared" si="11"/>
        <v>7621.3700000000008</v>
      </c>
      <c r="P40" s="213">
        <f t="shared" si="11"/>
        <v>0</v>
      </c>
      <c r="Q40" s="213">
        <f t="shared" si="11"/>
        <v>108591.15</v>
      </c>
      <c r="R40" s="213">
        <f t="shared" si="11"/>
        <v>56819.72</v>
      </c>
      <c r="S40" s="213">
        <f t="shared" si="11"/>
        <v>1652.28</v>
      </c>
      <c r="T40" s="213">
        <f t="shared" si="11"/>
        <v>3004.55</v>
      </c>
      <c r="U40" s="213">
        <f t="shared" si="11"/>
        <v>24086.519999999997</v>
      </c>
      <c r="V40" s="213">
        <f t="shared" si="11"/>
        <v>1932.73</v>
      </c>
      <c r="W40" s="213">
        <f t="shared" si="11"/>
        <v>0</v>
      </c>
      <c r="X40" s="213">
        <f t="shared" si="11"/>
        <v>317811.13</v>
      </c>
      <c r="Z40" s="29"/>
    </row>
    <row r="41" spans="1:26" s="67" customFormat="1" ht="14" x14ac:dyDescent="0.3">
      <c r="A41" s="407"/>
      <c r="B41" s="43" t="s">
        <v>111</v>
      </c>
      <c r="C41" s="105">
        <v>17755</v>
      </c>
      <c r="D41" s="46">
        <v>0</v>
      </c>
      <c r="E41" s="46">
        <v>0</v>
      </c>
      <c r="F41" s="46">
        <v>0</v>
      </c>
      <c r="G41" s="46">
        <v>0</v>
      </c>
      <c r="H41" s="46">
        <v>0</v>
      </c>
      <c r="I41" s="46">
        <v>0</v>
      </c>
      <c r="J41" s="46">
        <v>0</v>
      </c>
      <c r="K41" s="46">
        <v>0</v>
      </c>
      <c r="L41" s="46">
        <v>0</v>
      </c>
      <c r="M41" s="46">
        <v>0</v>
      </c>
      <c r="N41" s="46">
        <v>0</v>
      </c>
      <c r="O41" s="46">
        <v>0</v>
      </c>
      <c r="P41" s="46">
        <v>0</v>
      </c>
      <c r="Q41" s="46">
        <v>0</v>
      </c>
      <c r="R41" s="106">
        <v>63782</v>
      </c>
      <c r="S41" s="46">
        <v>0</v>
      </c>
      <c r="T41" s="46">
        <v>0</v>
      </c>
      <c r="U41" s="46">
        <v>0</v>
      </c>
      <c r="V41" s="46">
        <v>0</v>
      </c>
      <c r="W41" s="46">
        <v>0</v>
      </c>
      <c r="X41" s="101">
        <f t="shared" si="9"/>
        <v>81537</v>
      </c>
      <c r="Z41" s="2"/>
    </row>
    <row r="42" spans="1:26" s="67" customFormat="1" ht="14" x14ac:dyDescent="0.3">
      <c r="A42" s="407"/>
      <c r="B42" s="43" t="s">
        <v>112</v>
      </c>
      <c r="C42" s="105">
        <v>12035</v>
      </c>
      <c r="D42" s="46">
        <v>0</v>
      </c>
      <c r="E42" s="46">
        <v>0</v>
      </c>
      <c r="F42" s="46">
        <v>0</v>
      </c>
      <c r="G42" s="106">
        <v>1200</v>
      </c>
      <c r="H42" s="46">
        <v>0</v>
      </c>
      <c r="I42" s="46">
        <v>0</v>
      </c>
      <c r="J42" s="46">
        <v>0</v>
      </c>
      <c r="K42" s="46">
        <v>0</v>
      </c>
      <c r="L42" s="46">
        <v>0</v>
      </c>
      <c r="M42" s="46">
        <v>0</v>
      </c>
      <c r="N42" s="46">
        <v>0</v>
      </c>
      <c r="O42" s="46">
        <v>0</v>
      </c>
      <c r="P42" s="46">
        <v>0</v>
      </c>
      <c r="Q42" s="46">
        <v>0</v>
      </c>
      <c r="R42" s="106">
        <v>2451.8000000000002</v>
      </c>
      <c r="S42" s="46">
        <v>0</v>
      </c>
      <c r="T42" s="46">
        <v>0</v>
      </c>
      <c r="U42" s="46">
        <v>0</v>
      </c>
      <c r="V42" s="46">
        <v>0</v>
      </c>
      <c r="W42" s="46">
        <v>0</v>
      </c>
      <c r="X42" s="101">
        <f t="shared" si="9"/>
        <v>15686.8</v>
      </c>
      <c r="Z42" s="2"/>
    </row>
    <row r="43" spans="1:26" s="67" customFormat="1" ht="14" x14ac:dyDescent="0.3">
      <c r="A43" s="407"/>
      <c r="B43" s="43" t="s">
        <v>113</v>
      </c>
      <c r="C43" s="105">
        <v>8740</v>
      </c>
      <c r="D43" s="46">
        <v>0</v>
      </c>
      <c r="E43" s="46">
        <v>0</v>
      </c>
      <c r="F43" s="46">
        <v>0</v>
      </c>
      <c r="G43" s="106">
        <v>1200</v>
      </c>
      <c r="H43" s="106">
        <v>53.14</v>
      </c>
      <c r="I43" s="46">
        <v>0</v>
      </c>
      <c r="J43" s="106">
        <v>7</v>
      </c>
      <c r="K43" s="46">
        <v>0</v>
      </c>
      <c r="L43" s="46">
        <v>0</v>
      </c>
      <c r="M43" s="46">
        <v>0</v>
      </c>
      <c r="N43" s="106">
        <v>7</v>
      </c>
      <c r="O43" s="46">
        <v>0</v>
      </c>
      <c r="P43" s="46">
        <v>0</v>
      </c>
      <c r="Q43" s="106">
        <v>203</v>
      </c>
      <c r="R43" s="106">
        <v>3837</v>
      </c>
      <c r="S43" s="106">
        <v>21143.65</v>
      </c>
      <c r="T43" s="106">
        <v>309</v>
      </c>
      <c r="U43" s="106">
        <v>3</v>
      </c>
      <c r="V43" s="46">
        <v>0</v>
      </c>
      <c r="W43" s="46">
        <v>0</v>
      </c>
      <c r="X43" s="101">
        <f t="shared" si="9"/>
        <v>35502.79</v>
      </c>
      <c r="Z43" s="2"/>
    </row>
    <row r="44" spans="1:26" s="67" customFormat="1" ht="14" x14ac:dyDescent="0.3">
      <c r="A44" s="407"/>
      <c r="B44" s="212" t="s">
        <v>241</v>
      </c>
      <c r="C44" s="213">
        <f>SUM(C41:C43)</f>
        <v>38530</v>
      </c>
      <c r="D44" s="213">
        <f t="shared" ref="D44:X44" si="12">SUM(D41:D43)</f>
        <v>0</v>
      </c>
      <c r="E44" s="213">
        <f t="shared" si="12"/>
        <v>0</v>
      </c>
      <c r="F44" s="213">
        <f t="shared" si="12"/>
        <v>0</v>
      </c>
      <c r="G44" s="213">
        <f t="shared" si="12"/>
        <v>2400</v>
      </c>
      <c r="H44" s="213">
        <f t="shared" si="12"/>
        <v>53.14</v>
      </c>
      <c r="I44" s="213">
        <f t="shared" si="12"/>
        <v>0</v>
      </c>
      <c r="J44" s="213">
        <f t="shared" si="12"/>
        <v>7</v>
      </c>
      <c r="K44" s="213">
        <f t="shared" si="12"/>
        <v>0</v>
      </c>
      <c r="L44" s="213">
        <f t="shared" si="12"/>
        <v>0</v>
      </c>
      <c r="M44" s="213">
        <f t="shared" si="12"/>
        <v>0</v>
      </c>
      <c r="N44" s="213">
        <f t="shared" si="12"/>
        <v>7</v>
      </c>
      <c r="O44" s="213">
        <f t="shared" si="12"/>
        <v>0</v>
      </c>
      <c r="P44" s="213">
        <f t="shared" si="12"/>
        <v>0</v>
      </c>
      <c r="Q44" s="213">
        <f t="shared" si="12"/>
        <v>203</v>
      </c>
      <c r="R44" s="213">
        <f t="shared" si="12"/>
        <v>70070.8</v>
      </c>
      <c r="S44" s="213">
        <f t="shared" si="12"/>
        <v>21143.65</v>
      </c>
      <c r="T44" s="213">
        <f t="shared" si="12"/>
        <v>309</v>
      </c>
      <c r="U44" s="213">
        <f t="shared" si="12"/>
        <v>3</v>
      </c>
      <c r="V44" s="213">
        <f t="shared" si="12"/>
        <v>0</v>
      </c>
      <c r="W44" s="213">
        <f t="shared" si="12"/>
        <v>0</v>
      </c>
      <c r="X44" s="213">
        <f t="shared" si="12"/>
        <v>132726.59</v>
      </c>
      <c r="Z44" s="2"/>
    </row>
    <row r="45" spans="1:26" s="67" customFormat="1" ht="14" x14ac:dyDescent="0.3">
      <c r="A45" s="407"/>
      <c r="B45" s="43" t="s">
        <v>114</v>
      </c>
      <c r="C45" s="105">
        <v>16290</v>
      </c>
      <c r="D45" s="46">
        <v>0</v>
      </c>
      <c r="E45" s="46">
        <v>0</v>
      </c>
      <c r="F45" s="46">
        <v>0</v>
      </c>
      <c r="G45" s="46">
        <v>0</v>
      </c>
      <c r="H45" s="106">
        <v>8150</v>
      </c>
      <c r="I45" s="106">
        <v>1702.3200000000002</v>
      </c>
      <c r="J45" s="106">
        <v>400</v>
      </c>
      <c r="K45" s="46">
        <v>0</v>
      </c>
      <c r="L45" s="106">
        <v>5400</v>
      </c>
      <c r="M45" s="106">
        <v>18750</v>
      </c>
      <c r="N45" s="46">
        <v>0</v>
      </c>
      <c r="O45" s="106">
        <v>2100</v>
      </c>
      <c r="P45" s="46">
        <v>0</v>
      </c>
      <c r="Q45" s="106">
        <v>32970</v>
      </c>
      <c r="R45" s="106">
        <v>340647.99</v>
      </c>
      <c r="S45" s="106">
        <v>1000</v>
      </c>
      <c r="T45" s="106">
        <v>2000</v>
      </c>
      <c r="U45" s="106">
        <v>24000</v>
      </c>
      <c r="V45" s="46">
        <v>0</v>
      </c>
      <c r="W45" s="46">
        <v>0</v>
      </c>
      <c r="X45" s="101">
        <f t="shared" si="9"/>
        <v>453410.31</v>
      </c>
      <c r="Z45" s="2"/>
    </row>
    <row r="46" spans="1:26" s="67" customFormat="1" ht="14" x14ac:dyDescent="0.3">
      <c r="A46" s="407"/>
      <c r="B46" s="43" t="s">
        <v>115</v>
      </c>
      <c r="C46" s="46">
        <v>0</v>
      </c>
      <c r="D46" s="46">
        <v>0</v>
      </c>
      <c r="E46" s="46">
        <v>0</v>
      </c>
      <c r="F46" s="46">
        <v>0</v>
      </c>
      <c r="G46" s="46">
        <v>0</v>
      </c>
      <c r="H46" s="106">
        <v>10862</v>
      </c>
      <c r="I46" s="46">
        <v>0</v>
      </c>
      <c r="J46" s="46">
        <v>0</v>
      </c>
      <c r="K46" s="46">
        <v>0</v>
      </c>
      <c r="L46" s="46">
        <v>0</v>
      </c>
      <c r="M46" s="46">
        <v>0</v>
      </c>
      <c r="N46" s="46">
        <v>0</v>
      </c>
      <c r="O46" s="46">
        <v>0</v>
      </c>
      <c r="P46" s="46">
        <v>0</v>
      </c>
      <c r="Q46" s="46">
        <v>0</v>
      </c>
      <c r="R46" s="106">
        <v>3842</v>
      </c>
      <c r="S46" s="46">
        <v>0</v>
      </c>
      <c r="T46" s="46">
        <v>0</v>
      </c>
      <c r="U46" s="46">
        <v>0</v>
      </c>
      <c r="V46" s="46">
        <v>0</v>
      </c>
      <c r="W46" s="46">
        <v>0</v>
      </c>
      <c r="X46" s="101">
        <f>SUM(C46:V46)</f>
        <v>14704</v>
      </c>
      <c r="Z46" s="2"/>
    </row>
    <row r="47" spans="1:26" ht="14" x14ac:dyDescent="0.3">
      <c r="A47" s="408"/>
      <c r="B47" s="43" t="s">
        <v>116</v>
      </c>
      <c r="C47" s="105">
        <v>16935</v>
      </c>
      <c r="D47" s="105">
        <v>0</v>
      </c>
      <c r="E47" s="105">
        <v>0</v>
      </c>
      <c r="F47" s="106">
        <v>1994.9899999999998</v>
      </c>
      <c r="G47" s="106">
        <v>194.84</v>
      </c>
      <c r="H47" s="106">
        <v>74</v>
      </c>
      <c r="I47" s="106">
        <v>2601.7300000000005</v>
      </c>
      <c r="J47" s="106">
        <v>0</v>
      </c>
      <c r="K47" s="106">
        <v>0</v>
      </c>
      <c r="L47" s="106">
        <v>1500.19</v>
      </c>
      <c r="M47" s="106">
        <v>100.3</v>
      </c>
      <c r="N47" s="106">
        <v>25.08</v>
      </c>
      <c r="O47" s="106">
        <v>0</v>
      </c>
      <c r="P47" s="106">
        <v>6400</v>
      </c>
      <c r="Q47" s="106">
        <v>18621.289999999997</v>
      </c>
      <c r="R47" s="106">
        <v>3059206.6399999997</v>
      </c>
      <c r="S47" s="106">
        <v>123581.67</v>
      </c>
      <c r="T47" s="106">
        <v>0</v>
      </c>
      <c r="U47" s="106">
        <v>0</v>
      </c>
      <c r="V47" s="106">
        <v>0</v>
      </c>
      <c r="W47" s="109">
        <v>0</v>
      </c>
      <c r="X47" s="44">
        <f t="shared" si="9"/>
        <v>3231235.7299999995</v>
      </c>
      <c r="Z47" s="29"/>
    </row>
    <row r="48" spans="1:26" ht="14" x14ac:dyDescent="0.3">
      <c r="A48" s="131"/>
      <c r="B48" s="212" t="s">
        <v>242</v>
      </c>
      <c r="C48" s="213">
        <f>SUM(C45:C47)</f>
        <v>33225</v>
      </c>
      <c r="D48" s="213">
        <f t="shared" ref="D48:X48" si="13">SUM(D45:D47)</f>
        <v>0</v>
      </c>
      <c r="E48" s="213">
        <f t="shared" si="13"/>
        <v>0</v>
      </c>
      <c r="F48" s="213">
        <f t="shared" si="13"/>
        <v>1994.9899999999998</v>
      </c>
      <c r="G48" s="213">
        <f t="shared" si="13"/>
        <v>194.84</v>
      </c>
      <c r="H48" s="213">
        <f t="shared" si="13"/>
        <v>19086</v>
      </c>
      <c r="I48" s="213">
        <f t="shared" si="13"/>
        <v>4304.0500000000011</v>
      </c>
      <c r="J48" s="213">
        <f t="shared" si="13"/>
        <v>400</v>
      </c>
      <c r="K48" s="213">
        <f t="shared" si="13"/>
        <v>0</v>
      </c>
      <c r="L48" s="213">
        <f t="shared" si="13"/>
        <v>6900.1900000000005</v>
      </c>
      <c r="M48" s="213">
        <f t="shared" si="13"/>
        <v>18850.3</v>
      </c>
      <c r="N48" s="213">
        <f t="shared" si="13"/>
        <v>25.08</v>
      </c>
      <c r="O48" s="213">
        <f t="shared" si="13"/>
        <v>2100</v>
      </c>
      <c r="P48" s="213">
        <f t="shared" si="13"/>
        <v>6400</v>
      </c>
      <c r="Q48" s="213">
        <f t="shared" si="13"/>
        <v>51591.289999999994</v>
      </c>
      <c r="R48" s="213">
        <f t="shared" si="13"/>
        <v>3403696.63</v>
      </c>
      <c r="S48" s="213">
        <f t="shared" si="13"/>
        <v>124581.67</v>
      </c>
      <c r="T48" s="213">
        <f t="shared" si="13"/>
        <v>2000</v>
      </c>
      <c r="U48" s="213">
        <f t="shared" si="13"/>
        <v>24000</v>
      </c>
      <c r="V48" s="213">
        <f t="shared" si="13"/>
        <v>0</v>
      </c>
      <c r="W48" s="213">
        <f t="shared" si="13"/>
        <v>0</v>
      </c>
      <c r="X48" s="213">
        <f t="shared" si="13"/>
        <v>3699350.0399999996</v>
      </c>
    </row>
    <row r="49" spans="1:28" s="67" customFormat="1" ht="14" x14ac:dyDescent="0.3">
      <c r="A49" s="132"/>
      <c r="B49" s="169"/>
      <c r="C49" s="26"/>
      <c r="D49" s="46"/>
      <c r="E49" s="46"/>
      <c r="F49" s="15"/>
      <c r="G49" s="15"/>
      <c r="H49" s="15"/>
      <c r="I49" s="15"/>
      <c r="J49" s="15"/>
      <c r="K49" s="15"/>
      <c r="L49" s="15"/>
      <c r="M49" s="15"/>
      <c r="N49" s="15"/>
      <c r="O49" s="15"/>
      <c r="P49" s="15"/>
      <c r="Q49" s="15"/>
      <c r="R49" s="15"/>
      <c r="S49" s="15"/>
      <c r="T49" s="15"/>
      <c r="U49" s="15"/>
      <c r="V49" s="14"/>
      <c r="W49" s="15"/>
      <c r="X49" s="15"/>
      <c r="Z49" s="12"/>
      <c r="AA49" s="12"/>
      <c r="AB49" s="12"/>
    </row>
    <row r="50" spans="1:28" s="67" customFormat="1" ht="14" x14ac:dyDescent="0.3">
      <c r="A50" s="170">
        <v>2020</v>
      </c>
      <c r="B50" s="129" t="s">
        <v>106</v>
      </c>
      <c r="C50" s="41">
        <v>21014</v>
      </c>
      <c r="D50" s="41">
        <v>0</v>
      </c>
      <c r="E50" s="41">
        <v>0</v>
      </c>
      <c r="F50" s="41">
        <v>2778.79</v>
      </c>
      <c r="G50" s="41">
        <v>194.84</v>
      </c>
      <c r="H50" s="41">
        <v>127</v>
      </c>
      <c r="I50" s="41">
        <v>3738.7100000000005</v>
      </c>
      <c r="J50" s="41">
        <v>370.98</v>
      </c>
      <c r="K50" s="41">
        <v>21.2</v>
      </c>
      <c r="L50" s="41">
        <v>1998.3600000000001</v>
      </c>
      <c r="M50" s="41">
        <v>969.46</v>
      </c>
      <c r="N50" s="41">
        <v>343.06</v>
      </c>
      <c r="O50" s="41">
        <v>455.77000000000004</v>
      </c>
      <c r="P50" s="41">
        <v>9600</v>
      </c>
      <c r="Q50" s="41">
        <v>12690.32</v>
      </c>
      <c r="R50" s="41">
        <v>3079578.24</v>
      </c>
      <c r="S50" s="41">
        <v>99086.23</v>
      </c>
      <c r="T50" s="41">
        <v>0</v>
      </c>
      <c r="U50" s="41">
        <v>18887.490000000002</v>
      </c>
      <c r="V50" s="41">
        <v>105.96</v>
      </c>
      <c r="W50" s="41">
        <v>0</v>
      </c>
      <c r="X50" s="41">
        <f>SUM(C50:W50)</f>
        <v>3251960.4100000006</v>
      </c>
      <c r="Y50" s="173"/>
      <c r="Z50" s="12" t="s">
        <v>54</v>
      </c>
      <c r="AA50" s="12"/>
      <c r="AB50" s="12"/>
    </row>
    <row r="51" spans="1:28" s="67" customFormat="1" ht="14" x14ac:dyDescent="0.3">
      <c r="A51" s="132"/>
      <c r="B51" s="129" t="s">
        <v>117</v>
      </c>
      <c r="C51" s="41">
        <v>15043</v>
      </c>
      <c r="D51" s="41">
        <v>10</v>
      </c>
      <c r="E51" s="41">
        <v>700</v>
      </c>
      <c r="F51" s="41">
        <v>5926.2800000000007</v>
      </c>
      <c r="G51" s="41">
        <v>100</v>
      </c>
      <c r="H51" s="41">
        <v>29</v>
      </c>
      <c r="I51" s="41">
        <v>54</v>
      </c>
      <c r="J51" s="41">
        <v>6501</v>
      </c>
      <c r="K51" s="41">
        <v>0</v>
      </c>
      <c r="L51" s="41">
        <v>0</v>
      </c>
      <c r="M51" s="41">
        <v>92</v>
      </c>
      <c r="N51" s="41">
        <v>0</v>
      </c>
      <c r="O51" s="41">
        <v>0</v>
      </c>
      <c r="P51" s="41">
        <v>41600</v>
      </c>
      <c r="Q51" s="41">
        <v>22715</v>
      </c>
      <c r="R51" s="41">
        <v>316828</v>
      </c>
      <c r="S51" s="41">
        <v>1373.75</v>
      </c>
      <c r="T51" s="41">
        <v>213847.73</v>
      </c>
      <c r="U51" s="41">
        <v>1000</v>
      </c>
      <c r="V51" s="41">
        <v>0</v>
      </c>
      <c r="W51" s="41">
        <v>0</v>
      </c>
      <c r="X51" s="41">
        <f>SUM(C51:W51)</f>
        <v>625819.76</v>
      </c>
      <c r="Y51" s="173"/>
      <c r="Z51" s="12"/>
      <c r="AA51" s="12"/>
      <c r="AB51" s="12"/>
    </row>
    <row r="52" spans="1:28" s="67" customFormat="1" ht="14" x14ac:dyDescent="0.3">
      <c r="A52" s="132"/>
      <c r="B52" s="129" t="s">
        <v>150</v>
      </c>
      <c r="C52" s="41">
        <v>70926</v>
      </c>
      <c r="D52" s="41">
        <v>0</v>
      </c>
      <c r="E52" s="41">
        <v>0</v>
      </c>
      <c r="F52" s="41">
        <v>1084.3499999999999</v>
      </c>
      <c r="G52" s="41">
        <v>356.12</v>
      </c>
      <c r="H52" s="41">
        <v>0</v>
      </c>
      <c r="I52" s="41">
        <v>508.75</v>
      </c>
      <c r="J52" s="41">
        <v>0</v>
      </c>
      <c r="K52" s="41">
        <v>0</v>
      </c>
      <c r="L52" s="41">
        <v>0</v>
      </c>
      <c r="M52" s="41">
        <v>0</v>
      </c>
      <c r="N52" s="41">
        <v>152.63</v>
      </c>
      <c r="O52" s="41">
        <v>0</v>
      </c>
      <c r="P52" s="41">
        <v>41600</v>
      </c>
      <c r="Q52" s="41">
        <v>22145.86</v>
      </c>
      <c r="R52" s="41">
        <v>9043.75</v>
      </c>
      <c r="S52" s="41">
        <v>21450</v>
      </c>
      <c r="T52" s="41">
        <v>0</v>
      </c>
      <c r="U52" s="41">
        <v>0</v>
      </c>
      <c r="V52" s="41">
        <v>0</v>
      </c>
      <c r="W52" s="41">
        <v>0</v>
      </c>
      <c r="X52" s="41">
        <f>SUM(C52:W52)</f>
        <v>167267.46000000002</v>
      </c>
      <c r="Y52" s="173"/>
      <c r="Z52" s="12"/>
      <c r="AA52" s="12"/>
      <c r="AB52" s="12"/>
    </row>
    <row r="53" spans="1:28" s="67" customFormat="1" ht="14" x14ac:dyDescent="0.3">
      <c r="A53" s="281"/>
      <c r="B53" s="282" t="s">
        <v>239</v>
      </c>
      <c r="C53" s="283">
        <f>SUM(C50:C52)</f>
        <v>106983</v>
      </c>
      <c r="D53" s="283">
        <f t="shared" ref="D53:X53" si="14">SUM(D50:D52)</f>
        <v>10</v>
      </c>
      <c r="E53" s="283">
        <f t="shared" si="14"/>
        <v>700</v>
      </c>
      <c r="F53" s="283">
        <f t="shared" si="14"/>
        <v>9789.42</v>
      </c>
      <c r="G53" s="283">
        <f t="shared" si="14"/>
        <v>650.96</v>
      </c>
      <c r="H53" s="283">
        <f t="shared" si="14"/>
        <v>156</v>
      </c>
      <c r="I53" s="283">
        <f t="shared" si="14"/>
        <v>4301.4600000000009</v>
      </c>
      <c r="J53" s="283">
        <f t="shared" si="14"/>
        <v>6871.98</v>
      </c>
      <c r="K53" s="283">
        <f t="shared" si="14"/>
        <v>21.2</v>
      </c>
      <c r="L53" s="283">
        <f t="shared" si="14"/>
        <v>1998.3600000000001</v>
      </c>
      <c r="M53" s="283">
        <f t="shared" si="14"/>
        <v>1061.46</v>
      </c>
      <c r="N53" s="283">
        <f t="shared" si="14"/>
        <v>495.69</v>
      </c>
      <c r="O53" s="283">
        <f t="shared" si="14"/>
        <v>455.77000000000004</v>
      </c>
      <c r="P53" s="283">
        <f t="shared" si="14"/>
        <v>92800</v>
      </c>
      <c r="Q53" s="283">
        <f t="shared" si="14"/>
        <v>57551.18</v>
      </c>
      <c r="R53" s="283">
        <f t="shared" si="14"/>
        <v>3405449.99</v>
      </c>
      <c r="S53" s="283">
        <f t="shared" si="14"/>
        <v>121909.98</v>
      </c>
      <c r="T53" s="283">
        <f t="shared" si="14"/>
        <v>213847.73</v>
      </c>
      <c r="U53" s="283">
        <f t="shared" si="14"/>
        <v>19887.490000000002</v>
      </c>
      <c r="V53" s="283">
        <f t="shared" si="14"/>
        <v>105.96</v>
      </c>
      <c r="W53" s="283">
        <f t="shared" si="14"/>
        <v>0</v>
      </c>
      <c r="X53" s="283">
        <f t="shared" si="14"/>
        <v>4045047.6300000008</v>
      </c>
      <c r="Y53" s="173"/>
      <c r="Z53" s="12"/>
      <c r="AA53" s="12"/>
      <c r="AB53" s="12"/>
    </row>
    <row r="54" spans="1:28" s="67" customFormat="1" ht="14" x14ac:dyDescent="0.3">
      <c r="A54" s="132"/>
      <c r="B54" s="129" t="s">
        <v>109</v>
      </c>
      <c r="C54" s="181">
        <v>0</v>
      </c>
      <c r="D54" s="181">
        <v>0</v>
      </c>
      <c r="E54" s="181">
        <v>0</v>
      </c>
      <c r="F54" s="107">
        <v>2100</v>
      </c>
      <c r="G54" s="107">
        <v>0</v>
      </c>
      <c r="H54" s="107">
        <v>0</v>
      </c>
      <c r="I54" s="107">
        <v>7444.46</v>
      </c>
      <c r="J54" s="107">
        <v>0</v>
      </c>
      <c r="K54" s="107">
        <v>0</v>
      </c>
      <c r="L54" s="107">
        <v>21679</v>
      </c>
      <c r="M54" s="107">
        <v>25308.98</v>
      </c>
      <c r="N54" s="107">
        <v>6049.95</v>
      </c>
      <c r="O54" s="107">
        <v>31510.190000000002</v>
      </c>
      <c r="P54" s="107">
        <v>5200</v>
      </c>
      <c r="Q54" s="107">
        <v>12115.32</v>
      </c>
      <c r="R54" s="107">
        <v>11999.08</v>
      </c>
      <c r="S54" s="107">
        <v>25621.96</v>
      </c>
      <c r="T54" s="107">
        <v>7562.45</v>
      </c>
      <c r="U54" s="107">
        <v>71641.59</v>
      </c>
      <c r="V54" s="107">
        <v>0</v>
      </c>
      <c r="W54" s="107">
        <v>0</v>
      </c>
      <c r="X54" s="41">
        <f>SUM(C54:W54)</f>
        <v>228232.98</v>
      </c>
      <c r="Y54" s="173"/>
      <c r="Z54" s="12"/>
      <c r="AA54" s="12"/>
      <c r="AB54" s="12"/>
    </row>
    <row r="55" spans="1:28" s="67" customFormat="1" ht="14" x14ac:dyDescent="0.3">
      <c r="A55" s="132"/>
      <c r="B55" s="129" t="s">
        <v>4</v>
      </c>
      <c r="C55" s="181">
        <v>0</v>
      </c>
      <c r="D55" s="181">
        <v>0</v>
      </c>
      <c r="E55" s="181">
        <v>350</v>
      </c>
      <c r="F55" s="107">
        <v>0</v>
      </c>
      <c r="G55" s="107">
        <v>100</v>
      </c>
      <c r="H55" s="107">
        <v>0</v>
      </c>
      <c r="I55" s="107">
        <v>658.9</v>
      </c>
      <c r="J55" s="107">
        <v>0</v>
      </c>
      <c r="K55" s="107">
        <v>0</v>
      </c>
      <c r="L55" s="107">
        <v>0</v>
      </c>
      <c r="M55" s="107">
        <v>0</v>
      </c>
      <c r="N55" s="107">
        <v>0</v>
      </c>
      <c r="O55" s="107">
        <v>0</v>
      </c>
      <c r="P55" s="107">
        <v>10400</v>
      </c>
      <c r="Q55" s="107">
        <v>2886</v>
      </c>
      <c r="R55" s="107">
        <v>5423.95</v>
      </c>
      <c r="S55" s="107">
        <v>0</v>
      </c>
      <c r="T55" s="107">
        <v>0</v>
      </c>
      <c r="U55" s="107">
        <v>0</v>
      </c>
      <c r="V55" s="107">
        <v>0</v>
      </c>
      <c r="W55" s="107">
        <v>0</v>
      </c>
      <c r="X55" s="41">
        <f t="shared" ref="X55:X64" si="15">SUM(C55:W55)</f>
        <v>19818.849999999999</v>
      </c>
      <c r="Y55" s="173"/>
      <c r="Z55" s="12"/>
      <c r="AA55" s="12"/>
      <c r="AB55" s="12"/>
    </row>
    <row r="56" spans="1:28" s="67" customFormat="1" ht="14" x14ac:dyDescent="0.3">
      <c r="A56" s="132"/>
      <c r="B56" s="129" t="s">
        <v>110</v>
      </c>
      <c r="C56" s="181">
        <v>0</v>
      </c>
      <c r="D56" s="181">
        <v>0</v>
      </c>
      <c r="E56" s="181">
        <v>0</v>
      </c>
      <c r="F56" s="107">
        <v>0</v>
      </c>
      <c r="G56" s="107">
        <v>2880</v>
      </c>
      <c r="H56" s="107">
        <v>0</v>
      </c>
      <c r="I56" s="107">
        <v>0</v>
      </c>
      <c r="J56" s="107">
        <v>0</v>
      </c>
      <c r="K56" s="107">
        <v>0</v>
      </c>
      <c r="L56" s="107">
        <v>0</v>
      </c>
      <c r="M56" s="107">
        <v>0</v>
      </c>
      <c r="N56" s="107">
        <v>0</v>
      </c>
      <c r="O56" s="107">
        <v>0</v>
      </c>
      <c r="P56" s="107">
        <v>10400</v>
      </c>
      <c r="Q56" s="107">
        <v>9684</v>
      </c>
      <c r="R56" s="107">
        <v>404612.11</v>
      </c>
      <c r="S56" s="107">
        <v>0</v>
      </c>
      <c r="T56" s="107">
        <v>0</v>
      </c>
      <c r="U56" s="107">
        <v>0</v>
      </c>
      <c r="V56" s="107">
        <v>0</v>
      </c>
      <c r="W56" s="107">
        <v>0</v>
      </c>
      <c r="X56" s="41">
        <f t="shared" si="15"/>
        <v>427576.11</v>
      </c>
      <c r="Y56" s="173"/>
      <c r="Z56" s="12"/>
      <c r="AA56" s="12"/>
      <c r="AB56" s="12"/>
    </row>
    <row r="57" spans="1:28" s="67" customFormat="1" ht="14" x14ac:dyDescent="0.3">
      <c r="A57" s="132"/>
      <c r="B57" s="212" t="s">
        <v>240</v>
      </c>
      <c r="C57" s="213">
        <f>SUM(C54:C56)</f>
        <v>0</v>
      </c>
      <c r="D57" s="213">
        <f t="shared" ref="D57:X57" si="16">SUM(D54:D56)</f>
        <v>0</v>
      </c>
      <c r="E57" s="213">
        <f t="shared" si="16"/>
        <v>350</v>
      </c>
      <c r="F57" s="213">
        <f t="shared" si="16"/>
        <v>2100</v>
      </c>
      <c r="G57" s="213">
        <f t="shared" si="16"/>
        <v>2980</v>
      </c>
      <c r="H57" s="213">
        <f t="shared" si="16"/>
        <v>0</v>
      </c>
      <c r="I57" s="213">
        <f t="shared" si="16"/>
        <v>8103.36</v>
      </c>
      <c r="J57" s="213">
        <f t="shared" si="16"/>
        <v>0</v>
      </c>
      <c r="K57" s="213">
        <f t="shared" si="16"/>
        <v>0</v>
      </c>
      <c r="L57" s="213">
        <f t="shared" si="16"/>
        <v>21679</v>
      </c>
      <c r="M57" s="213">
        <f t="shared" si="16"/>
        <v>25308.98</v>
      </c>
      <c r="N57" s="213">
        <f t="shared" si="16"/>
        <v>6049.95</v>
      </c>
      <c r="O57" s="213">
        <f t="shared" si="16"/>
        <v>31510.190000000002</v>
      </c>
      <c r="P57" s="213">
        <f t="shared" si="16"/>
        <v>26000</v>
      </c>
      <c r="Q57" s="213">
        <f t="shared" si="16"/>
        <v>24685.32</v>
      </c>
      <c r="R57" s="213">
        <f t="shared" si="16"/>
        <v>422035.14</v>
      </c>
      <c r="S57" s="213">
        <f t="shared" si="16"/>
        <v>25621.96</v>
      </c>
      <c r="T57" s="213">
        <f t="shared" si="16"/>
        <v>7562.45</v>
      </c>
      <c r="U57" s="213">
        <f t="shared" si="16"/>
        <v>71641.59</v>
      </c>
      <c r="V57" s="213">
        <f t="shared" si="16"/>
        <v>0</v>
      </c>
      <c r="W57" s="213">
        <f t="shared" si="16"/>
        <v>0</v>
      </c>
      <c r="X57" s="213">
        <f t="shared" si="16"/>
        <v>675627.94</v>
      </c>
      <c r="Y57" s="173"/>
      <c r="Z57" s="12"/>
      <c r="AA57" s="12"/>
      <c r="AB57" s="12"/>
    </row>
    <row r="58" spans="1:28" s="67" customFormat="1" ht="14" x14ac:dyDescent="0.3">
      <c r="A58" s="132"/>
      <c r="B58" s="129" t="s">
        <v>111</v>
      </c>
      <c r="C58" s="83">
        <v>55833</v>
      </c>
      <c r="D58" s="83">
        <v>0</v>
      </c>
      <c r="E58" s="83">
        <v>350</v>
      </c>
      <c r="F58" s="182">
        <v>0</v>
      </c>
      <c r="G58" s="182">
        <v>0</v>
      </c>
      <c r="H58" s="182">
        <v>0</v>
      </c>
      <c r="I58" s="182">
        <v>400</v>
      </c>
      <c r="J58" s="182">
        <v>0</v>
      </c>
      <c r="K58" s="182">
        <v>0</v>
      </c>
      <c r="L58" s="182">
        <v>0</v>
      </c>
      <c r="M58" s="182">
        <v>0</v>
      </c>
      <c r="N58" s="182">
        <v>0</v>
      </c>
      <c r="O58" s="182">
        <v>319</v>
      </c>
      <c r="P58" s="182">
        <v>0</v>
      </c>
      <c r="Q58" s="182">
        <v>29911</v>
      </c>
      <c r="R58" s="182">
        <v>51504.17</v>
      </c>
      <c r="S58" s="182">
        <v>1116.67</v>
      </c>
      <c r="T58" s="182">
        <v>9204.75</v>
      </c>
      <c r="U58" s="182">
        <v>0</v>
      </c>
      <c r="V58" s="182">
        <v>0</v>
      </c>
      <c r="W58" s="182">
        <v>0</v>
      </c>
      <c r="X58" s="41">
        <f t="shared" si="15"/>
        <v>148638.59</v>
      </c>
      <c r="Y58" s="173"/>
      <c r="Z58" s="12"/>
      <c r="AA58" s="12"/>
      <c r="AB58" s="12"/>
    </row>
    <row r="59" spans="1:28" s="67" customFormat="1" ht="14" x14ac:dyDescent="0.3">
      <c r="A59" s="132"/>
      <c r="B59" s="129" t="s">
        <v>112</v>
      </c>
      <c r="C59" s="83">
        <v>43002</v>
      </c>
      <c r="D59" s="83">
        <v>0</v>
      </c>
      <c r="E59" s="83">
        <v>0</v>
      </c>
      <c r="F59" s="182">
        <v>0</v>
      </c>
      <c r="G59" s="182">
        <v>0</v>
      </c>
      <c r="H59" s="182">
        <v>0</v>
      </c>
      <c r="I59" s="182">
        <v>546</v>
      </c>
      <c r="J59" s="182">
        <v>0</v>
      </c>
      <c r="K59" s="182">
        <v>0</v>
      </c>
      <c r="L59" s="182">
        <v>0</v>
      </c>
      <c r="M59" s="182">
        <v>0</v>
      </c>
      <c r="N59" s="182">
        <v>0</v>
      </c>
      <c r="O59" s="182">
        <v>0</v>
      </c>
      <c r="P59" s="182">
        <v>0</v>
      </c>
      <c r="Q59" s="182">
        <v>32251.5</v>
      </c>
      <c r="R59" s="182">
        <v>2551</v>
      </c>
      <c r="S59" s="182">
        <v>0</v>
      </c>
      <c r="T59" s="182">
        <v>0</v>
      </c>
      <c r="U59" s="182">
        <v>0</v>
      </c>
      <c r="V59" s="182">
        <v>0</v>
      </c>
      <c r="W59" s="182">
        <v>0</v>
      </c>
      <c r="X59" s="41">
        <f t="shared" si="15"/>
        <v>78350.5</v>
      </c>
      <c r="Y59" s="173"/>
      <c r="Z59" s="12"/>
      <c r="AA59" s="12"/>
      <c r="AB59" s="12"/>
    </row>
    <row r="60" spans="1:28" s="67" customFormat="1" ht="14" x14ac:dyDescent="0.3">
      <c r="A60" s="132"/>
      <c r="B60" s="129" t="s">
        <v>113</v>
      </c>
      <c r="C60" s="83">
        <v>51624</v>
      </c>
      <c r="D60" s="83">
        <v>0</v>
      </c>
      <c r="E60" s="83">
        <v>0</v>
      </c>
      <c r="F60" s="182">
        <v>0</v>
      </c>
      <c r="G60" s="182">
        <v>870.11</v>
      </c>
      <c r="H60" s="182">
        <v>260.2</v>
      </c>
      <c r="I60" s="182">
        <v>7497.2000000000007</v>
      </c>
      <c r="J60" s="182">
        <v>0</v>
      </c>
      <c r="K60" s="182">
        <v>0</v>
      </c>
      <c r="L60" s="182">
        <v>672</v>
      </c>
      <c r="M60" s="182">
        <v>1032.4000000000001</v>
      </c>
      <c r="N60" s="182">
        <v>0</v>
      </c>
      <c r="O60" s="182">
        <v>21</v>
      </c>
      <c r="P60" s="182">
        <v>0</v>
      </c>
      <c r="Q60" s="182">
        <v>52664.81</v>
      </c>
      <c r="R60" s="182">
        <v>602125.92999999993</v>
      </c>
      <c r="S60" s="182">
        <v>166467.76</v>
      </c>
      <c r="T60" s="182">
        <v>212087.1</v>
      </c>
      <c r="U60" s="182">
        <v>2344</v>
      </c>
      <c r="V60" s="182">
        <v>0</v>
      </c>
      <c r="W60" s="107">
        <v>0</v>
      </c>
      <c r="X60" s="41">
        <f t="shared" si="15"/>
        <v>1097666.51</v>
      </c>
      <c r="Y60" s="173"/>
      <c r="Z60" s="12"/>
      <c r="AA60" s="12"/>
      <c r="AB60" s="12"/>
    </row>
    <row r="61" spans="1:28" s="67" customFormat="1" ht="14" x14ac:dyDescent="0.3">
      <c r="A61" s="132"/>
      <c r="B61" s="212" t="s">
        <v>241</v>
      </c>
      <c r="C61" s="213">
        <f>SUM(C58:C60)</f>
        <v>150459</v>
      </c>
      <c r="D61" s="213">
        <f t="shared" ref="D61:X61" si="17">SUM(D58:D60)</f>
        <v>0</v>
      </c>
      <c r="E61" s="213">
        <f t="shared" si="17"/>
        <v>350</v>
      </c>
      <c r="F61" s="213">
        <f t="shared" si="17"/>
        <v>0</v>
      </c>
      <c r="G61" s="213">
        <f t="shared" si="17"/>
        <v>870.11</v>
      </c>
      <c r="H61" s="213">
        <f t="shared" si="17"/>
        <v>260.2</v>
      </c>
      <c r="I61" s="213">
        <f t="shared" si="17"/>
        <v>8443.2000000000007</v>
      </c>
      <c r="J61" s="213">
        <f t="shared" si="17"/>
        <v>0</v>
      </c>
      <c r="K61" s="213">
        <f t="shared" si="17"/>
        <v>0</v>
      </c>
      <c r="L61" s="213">
        <f t="shared" si="17"/>
        <v>672</v>
      </c>
      <c r="M61" s="213">
        <f t="shared" si="17"/>
        <v>1032.4000000000001</v>
      </c>
      <c r="N61" s="213">
        <f t="shared" si="17"/>
        <v>0</v>
      </c>
      <c r="O61" s="213">
        <f t="shared" si="17"/>
        <v>340</v>
      </c>
      <c r="P61" s="213">
        <f t="shared" si="17"/>
        <v>0</v>
      </c>
      <c r="Q61" s="213">
        <f t="shared" si="17"/>
        <v>114827.31</v>
      </c>
      <c r="R61" s="213">
        <f t="shared" si="17"/>
        <v>656181.1</v>
      </c>
      <c r="S61" s="213">
        <f t="shared" si="17"/>
        <v>167584.43000000002</v>
      </c>
      <c r="T61" s="213">
        <f t="shared" si="17"/>
        <v>221291.85</v>
      </c>
      <c r="U61" s="213">
        <f t="shared" si="17"/>
        <v>2344</v>
      </c>
      <c r="V61" s="213">
        <f t="shared" si="17"/>
        <v>0</v>
      </c>
      <c r="W61" s="213">
        <f t="shared" si="17"/>
        <v>0</v>
      </c>
      <c r="X61" s="213">
        <f t="shared" si="17"/>
        <v>1324655.6000000001</v>
      </c>
      <c r="Y61" s="173"/>
      <c r="Z61" s="12"/>
      <c r="AA61" s="12"/>
      <c r="AB61" s="12"/>
    </row>
    <row r="62" spans="1:28" s="67" customFormat="1" ht="14" x14ac:dyDescent="0.3">
      <c r="A62" s="132"/>
      <c r="B62" s="129" t="s">
        <v>114</v>
      </c>
      <c r="C62" s="83">
        <v>26746</v>
      </c>
      <c r="D62" s="83">
        <v>0</v>
      </c>
      <c r="E62" s="83">
        <v>0</v>
      </c>
      <c r="F62" s="182">
        <v>29925</v>
      </c>
      <c r="G62" s="182">
        <v>0</v>
      </c>
      <c r="H62" s="182">
        <v>0</v>
      </c>
      <c r="I62" s="182">
        <v>0</v>
      </c>
      <c r="J62" s="182">
        <v>0</v>
      </c>
      <c r="K62" s="182">
        <v>0</v>
      </c>
      <c r="L62" s="182">
        <v>0</v>
      </c>
      <c r="M62" s="182">
        <v>0</v>
      </c>
      <c r="N62" s="182">
        <v>0</v>
      </c>
      <c r="O62" s="182">
        <v>0</v>
      </c>
      <c r="P62" s="182">
        <v>0</v>
      </c>
      <c r="Q62" s="182">
        <v>130007.12</v>
      </c>
      <c r="R62" s="182">
        <v>6180</v>
      </c>
      <c r="S62" s="182">
        <v>150000</v>
      </c>
      <c r="T62" s="182">
        <v>0</v>
      </c>
      <c r="U62" s="182">
        <v>150000</v>
      </c>
      <c r="V62" s="182">
        <v>0</v>
      </c>
      <c r="W62" s="182">
        <v>0</v>
      </c>
      <c r="X62" s="41">
        <f t="shared" si="15"/>
        <v>492858.12</v>
      </c>
      <c r="Y62" s="173"/>
      <c r="Z62" s="12"/>
      <c r="AA62" s="12"/>
      <c r="AB62" s="12"/>
    </row>
    <row r="63" spans="1:28" s="67" customFormat="1" ht="14" x14ac:dyDescent="0.3">
      <c r="A63" s="132"/>
      <c r="B63" s="129" t="s">
        <v>115</v>
      </c>
      <c r="C63" s="83">
        <v>44814</v>
      </c>
      <c r="D63" s="83">
        <v>0</v>
      </c>
      <c r="E63" s="83">
        <v>0</v>
      </c>
      <c r="F63" s="182">
        <v>0</v>
      </c>
      <c r="G63" s="182">
        <v>0</v>
      </c>
      <c r="H63" s="182">
        <v>0</v>
      </c>
      <c r="I63" s="182">
        <v>0</v>
      </c>
      <c r="J63" s="182">
        <v>0</v>
      </c>
      <c r="K63" s="182">
        <v>0</v>
      </c>
      <c r="L63" s="182">
        <v>0</v>
      </c>
      <c r="M63" s="182">
        <v>0</v>
      </c>
      <c r="N63" s="182">
        <v>0</v>
      </c>
      <c r="O63" s="182">
        <v>6210</v>
      </c>
      <c r="P63" s="182">
        <v>0</v>
      </c>
      <c r="Q63" s="182">
        <v>21396</v>
      </c>
      <c r="R63" s="182">
        <v>0</v>
      </c>
      <c r="S63" s="182">
        <v>65200</v>
      </c>
      <c r="T63" s="182">
        <v>0</v>
      </c>
      <c r="U63" s="107">
        <v>0</v>
      </c>
      <c r="V63" s="182">
        <v>0</v>
      </c>
      <c r="W63" s="182">
        <v>0</v>
      </c>
      <c r="X63" s="41">
        <f t="shared" si="15"/>
        <v>137620</v>
      </c>
      <c r="Y63" s="173"/>
      <c r="Z63" s="12"/>
      <c r="AA63" s="12"/>
      <c r="AB63" s="12"/>
    </row>
    <row r="64" spans="1:28" s="67" customFormat="1" ht="14" x14ac:dyDescent="0.3">
      <c r="A64" s="132"/>
      <c r="B64" s="129" t="s">
        <v>116</v>
      </c>
      <c r="C64" s="181">
        <v>28402</v>
      </c>
      <c r="D64" s="181">
        <v>0</v>
      </c>
      <c r="E64" s="181">
        <v>350</v>
      </c>
      <c r="F64" s="107">
        <v>0</v>
      </c>
      <c r="G64" s="107">
        <v>100</v>
      </c>
      <c r="H64" s="107">
        <v>10900.04</v>
      </c>
      <c r="I64" s="107">
        <v>1451.78</v>
      </c>
      <c r="J64" s="107">
        <v>0</v>
      </c>
      <c r="K64" s="107">
        <v>0</v>
      </c>
      <c r="L64" s="107">
        <v>0</v>
      </c>
      <c r="M64" s="107">
        <v>1471.46</v>
      </c>
      <c r="N64" s="107">
        <v>30.14</v>
      </c>
      <c r="O64" s="107">
        <v>9.0399999999999991</v>
      </c>
      <c r="P64" s="107">
        <v>0</v>
      </c>
      <c r="Q64" s="107">
        <v>20335.830000000002</v>
      </c>
      <c r="R64" s="107">
        <v>7647.55</v>
      </c>
      <c r="S64" s="107">
        <v>200.88</v>
      </c>
      <c r="T64" s="107">
        <v>0</v>
      </c>
      <c r="U64" s="107">
        <v>0</v>
      </c>
      <c r="V64" s="107">
        <v>0</v>
      </c>
      <c r="W64" s="1">
        <v>0</v>
      </c>
      <c r="X64" s="41">
        <f t="shared" si="15"/>
        <v>70898.720000000001</v>
      </c>
      <c r="Y64" s="173"/>
      <c r="Z64" s="12"/>
      <c r="AA64" s="12"/>
      <c r="AB64" s="12"/>
    </row>
    <row r="65" spans="1:28" s="67" customFormat="1" ht="14" x14ac:dyDescent="0.3">
      <c r="A65" s="132"/>
      <c r="B65" s="212" t="s">
        <v>242</v>
      </c>
      <c r="C65" s="213">
        <f>SUM(C62:C64)</f>
        <v>99962</v>
      </c>
      <c r="D65" s="213">
        <f t="shared" ref="D65:X65" si="18">SUM(D62:D64)</f>
        <v>0</v>
      </c>
      <c r="E65" s="213">
        <f t="shared" si="18"/>
        <v>350</v>
      </c>
      <c r="F65" s="213">
        <f t="shared" si="18"/>
        <v>29925</v>
      </c>
      <c r="G65" s="213">
        <f t="shared" si="18"/>
        <v>100</v>
      </c>
      <c r="H65" s="213">
        <f t="shared" si="18"/>
        <v>10900.04</v>
      </c>
      <c r="I65" s="213">
        <f t="shared" si="18"/>
        <v>1451.78</v>
      </c>
      <c r="J65" s="213">
        <f t="shared" si="18"/>
        <v>0</v>
      </c>
      <c r="K65" s="213">
        <f t="shared" si="18"/>
        <v>0</v>
      </c>
      <c r="L65" s="213">
        <f t="shared" si="18"/>
        <v>0</v>
      </c>
      <c r="M65" s="213">
        <f t="shared" si="18"/>
        <v>1471.46</v>
      </c>
      <c r="N65" s="213">
        <f t="shared" si="18"/>
        <v>30.14</v>
      </c>
      <c r="O65" s="213">
        <f t="shared" si="18"/>
        <v>6219.04</v>
      </c>
      <c r="P65" s="213">
        <f t="shared" si="18"/>
        <v>0</v>
      </c>
      <c r="Q65" s="213">
        <f t="shared" si="18"/>
        <v>171738.95</v>
      </c>
      <c r="R65" s="213">
        <f t="shared" si="18"/>
        <v>13827.55</v>
      </c>
      <c r="S65" s="213">
        <f t="shared" si="18"/>
        <v>215400.88</v>
      </c>
      <c r="T65" s="213">
        <f t="shared" si="18"/>
        <v>0</v>
      </c>
      <c r="U65" s="213">
        <f t="shared" si="18"/>
        <v>150000</v>
      </c>
      <c r="V65" s="213">
        <f t="shared" si="18"/>
        <v>0</v>
      </c>
      <c r="W65" s="213">
        <f t="shared" si="18"/>
        <v>0</v>
      </c>
      <c r="X65" s="213">
        <f t="shared" si="18"/>
        <v>701376.84</v>
      </c>
      <c r="Y65" s="173"/>
      <c r="Z65" s="12"/>
      <c r="AA65" s="12"/>
      <c r="AB65" s="12"/>
    </row>
    <row r="66" spans="1:28" s="67" customFormat="1" ht="14" x14ac:dyDescent="0.3">
      <c r="A66" s="132"/>
      <c r="B66" s="183"/>
      <c r="C66" s="181"/>
      <c r="D66" s="181"/>
      <c r="E66" s="181"/>
      <c r="F66" s="107"/>
      <c r="G66" s="107"/>
      <c r="H66" s="107"/>
      <c r="I66" s="107"/>
      <c r="J66" s="107"/>
      <c r="K66" s="107"/>
      <c r="L66" s="107"/>
      <c r="M66" s="107"/>
      <c r="N66" s="107"/>
      <c r="O66" s="107"/>
      <c r="P66" s="107"/>
      <c r="Q66" s="107"/>
      <c r="R66" s="107"/>
      <c r="S66" s="107"/>
      <c r="T66" s="107"/>
      <c r="U66" s="107"/>
      <c r="V66" s="1"/>
      <c r="W66" s="107"/>
      <c r="X66" s="107"/>
      <c r="Y66" s="173"/>
      <c r="Z66" s="12"/>
      <c r="AA66" s="12"/>
      <c r="AB66" s="12"/>
    </row>
    <row r="67" spans="1:28" s="67" customFormat="1" ht="14" x14ac:dyDescent="0.3">
      <c r="A67" s="170">
        <v>2021</v>
      </c>
      <c r="B67" s="129" t="s">
        <v>106</v>
      </c>
      <c r="C67" s="41">
        <v>16519</v>
      </c>
      <c r="D67" s="41">
        <v>0</v>
      </c>
      <c r="E67" s="41">
        <v>0</v>
      </c>
      <c r="F67" s="41">
        <v>0</v>
      </c>
      <c r="G67" s="41">
        <v>0</v>
      </c>
      <c r="H67" s="41">
        <v>30</v>
      </c>
      <c r="I67" s="41">
        <v>0</v>
      </c>
      <c r="J67" s="41">
        <v>0</v>
      </c>
      <c r="K67" s="41">
        <v>0</v>
      </c>
      <c r="L67" s="41">
        <v>170</v>
      </c>
      <c r="M67" s="41">
        <v>1150</v>
      </c>
      <c r="N67" s="41">
        <v>230</v>
      </c>
      <c r="O67" s="41">
        <v>280</v>
      </c>
      <c r="P67" s="41">
        <v>0</v>
      </c>
      <c r="Q67" s="41">
        <v>27182.5</v>
      </c>
      <c r="R67" s="41">
        <v>3258.9</v>
      </c>
      <c r="S67" s="41">
        <v>0</v>
      </c>
      <c r="T67" s="41">
        <v>40</v>
      </c>
      <c r="U67" s="41">
        <v>630</v>
      </c>
      <c r="V67" s="41">
        <v>0</v>
      </c>
      <c r="W67" s="41">
        <v>0</v>
      </c>
      <c r="X67" s="41">
        <f>SUM(C67:W67)</f>
        <v>49490.400000000001</v>
      </c>
      <c r="Z67" s="12"/>
      <c r="AA67" s="12"/>
      <c r="AB67" s="12"/>
    </row>
    <row r="68" spans="1:28" s="20" customFormat="1" x14ac:dyDescent="0.3">
      <c r="A68" s="131"/>
      <c r="B68" s="314" t="s">
        <v>117</v>
      </c>
      <c r="C68" s="41">
        <v>26228</v>
      </c>
      <c r="D68" s="41">
        <v>0</v>
      </c>
      <c r="E68" s="41">
        <v>0</v>
      </c>
      <c r="F68" s="41">
        <v>0</v>
      </c>
      <c r="G68" s="41">
        <v>0</v>
      </c>
      <c r="H68" s="41">
        <v>0</v>
      </c>
      <c r="I68" s="41">
        <v>1000</v>
      </c>
      <c r="J68" s="41">
        <v>0</v>
      </c>
      <c r="K68" s="41">
        <v>0</v>
      </c>
      <c r="L68" s="41">
        <v>1500</v>
      </c>
      <c r="M68" s="41">
        <v>1300</v>
      </c>
      <c r="N68" s="41">
        <v>700</v>
      </c>
      <c r="O68" s="41">
        <v>2000</v>
      </c>
      <c r="P68" s="41">
        <v>0</v>
      </c>
      <c r="Q68" s="41">
        <v>30771</v>
      </c>
      <c r="R68" s="41">
        <v>28915</v>
      </c>
      <c r="S68" s="41">
        <v>0</v>
      </c>
      <c r="T68" s="41">
        <v>5000</v>
      </c>
      <c r="U68" s="41">
        <v>12550</v>
      </c>
      <c r="V68" s="41">
        <v>0</v>
      </c>
      <c r="W68" s="41">
        <v>0</v>
      </c>
      <c r="X68" s="41">
        <f>SUM(C68:W68)</f>
        <v>109964</v>
      </c>
    </row>
    <row r="69" spans="1:28" s="20" customFormat="1" x14ac:dyDescent="0.3">
      <c r="A69" s="131"/>
      <c r="B69" s="314" t="s">
        <v>150</v>
      </c>
      <c r="C69" s="41">
        <v>40792</v>
      </c>
      <c r="D69" s="41">
        <v>0</v>
      </c>
      <c r="E69" s="41">
        <v>350</v>
      </c>
      <c r="F69" s="41">
        <v>0</v>
      </c>
      <c r="G69" s="41">
        <v>880</v>
      </c>
      <c r="H69" s="41">
        <v>0</v>
      </c>
      <c r="I69" s="41">
        <v>546</v>
      </c>
      <c r="J69" s="41">
        <v>0</v>
      </c>
      <c r="K69" s="41">
        <v>0</v>
      </c>
      <c r="L69" s="41">
        <v>0</v>
      </c>
      <c r="M69" s="41">
        <v>0</v>
      </c>
      <c r="N69" s="41">
        <v>0</v>
      </c>
      <c r="O69" s="41">
        <v>0</v>
      </c>
      <c r="P69" s="41">
        <v>0</v>
      </c>
      <c r="Q69" s="41">
        <v>33695.599999999999</v>
      </c>
      <c r="R69" s="41">
        <v>44802.68</v>
      </c>
      <c r="S69" s="41">
        <v>0</v>
      </c>
      <c r="T69" s="41">
        <v>0</v>
      </c>
      <c r="U69" s="41">
        <v>0</v>
      </c>
      <c r="V69" s="41">
        <v>0</v>
      </c>
      <c r="W69" s="41">
        <v>0</v>
      </c>
      <c r="X69" s="41">
        <f>SUM(C69:W69)</f>
        <v>121066.28</v>
      </c>
    </row>
    <row r="70" spans="1:28" ht="14" x14ac:dyDescent="0.3">
      <c r="A70" s="281"/>
      <c r="B70" s="282" t="s">
        <v>239</v>
      </c>
      <c r="C70" s="283">
        <f>SUM(C67:C69)</f>
        <v>83539</v>
      </c>
      <c r="D70" s="283">
        <f t="shared" ref="D70:X70" si="19">SUM(D67:D69)</f>
        <v>0</v>
      </c>
      <c r="E70" s="283">
        <f t="shared" si="19"/>
        <v>350</v>
      </c>
      <c r="F70" s="283">
        <f t="shared" si="19"/>
        <v>0</v>
      </c>
      <c r="G70" s="283">
        <f t="shared" si="19"/>
        <v>880</v>
      </c>
      <c r="H70" s="283">
        <f t="shared" si="19"/>
        <v>30</v>
      </c>
      <c r="I70" s="283">
        <f t="shared" si="19"/>
        <v>1546</v>
      </c>
      <c r="J70" s="283">
        <f t="shared" si="19"/>
        <v>0</v>
      </c>
      <c r="K70" s="283">
        <f t="shared" si="19"/>
        <v>0</v>
      </c>
      <c r="L70" s="283">
        <f t="shared" si="19"/>
        <v>1670</v>
      </c>
      <c r="M70" s="283">
        <f t="shared" si="19"/>
        <v>2450</v>
      </c>
      <c r="N70" s="283">
        <f t="shared" si="19"/>
        <v>930</v>
      </c>
      <c r="O70" s="283">
        <f t="shared" si="19"/>
        <v>2280</v>
      </c>
      <c r="P70" s="283">
        <f t="shared" si="19"/>
        <v>0</v>
      </c>
      <c r="Q70" s="283">
        <f t="shared" si="19"/>
        <v>91649.1</v>
      </c>
      <c r="R70" s="283">
        <f t="shared" si="19"/>
        <v>76976.58</v>
      </c>
      <c r="S70" s="283">
        <f t="shared" si="19"/>
        <v>0</v>
      </c>
      <c r="T70" s="283">
        <f t="shared" si="19"/>
        <v>5040</v>
      </c>
      <c r="U70" s="283">
        <f t="shared" si="19"/>
        <v>13180</v>
      </c>
      <c r="V70" s="283">
        <f t="shared" si="19"/>
        <v>0</v>
      </c>
      <c r="W70" s="283">
        <f t="shared" si="19"/>
        <v>0</v>
      </c>
      <c r="X70" s="283">
        <f t="shared" si="19"/>
        <v>280520.68</v>
      </c>
    </row>
    <row r="71" spans="1:28" s="20" customFormat="1" x14ac:dyDescent="0.3">
      <c r="A71" s="131"/>
      <c r="B71" s="314" t="s">
        <v>109</v>
      </c>
      <c r="C71" s="294">
        <v>15203</v>
      </c>
      <c r="D71" s="294">
        <v>0</v>
      </c>
      <c r="E71" s="294">
        <v>0</v>
      </c>
      <c r="F71" s="108">
        <v>0</v>
      </c>
      <c r="G71" s="108">
        <v>0</v>
      </c>
      <c r="H71" s="108">
        <v>0</v>
      </c>
      <c r="I71" s="108">
        <v>244.2</v>
      </c>
      <c r="J71" s="108">
        <v>0</v>
      </c>
      <c r="K71" s="108">
        <v>15</v>
      </c>
      <c r="L71" s="108">
        <v>60</v>
      </c>
      <c r="M71" s="108">
        <v>75</v>
      </c>
      <c r="N71" s="108">
        <v>0</v>
      </c>
      <c r="O71" s="108">
        <v>0</v>
      </c>
      <c r="P71" s="108">
        <v>0</v>
      </c>
      <c r="Q71" s="108">
        <v>24917.3</v>
      </c>
      <c r="R71" s="108">
        <v>48407.850000000006</v>
      </c>
      <c r="S71" s="108">
        <v>0</v>
      </c>
      <c r="T71" s="108">
        <v>35</v>
      </c>
      <c r="U71" s="108">
        <v>90</v>
      </c>
      <c r="V71" s="108">
        <v>0</v>
      </c>
      <c r="W71" s="108">
        <v>0</v>
      </c>
      <c r="X71" s="41">
        <f>SUM(C71:W71)</f>
        <v>89047.35</v>
      </c>
    </row>
    <row r="72" spans="1:28" x14ac:dyDescent="0.3">
      <c r="A72" s="132"/>
      <c r="B72" s="129" t="s">
        <v>4</v>
      </c>
      <c r="C72" s="181">
        <v>29681</v>
      </c>
      <c r="D72" s="181">
        <v>0</v>
      </c>
      <c r="E72" s="181">
        <v>0</v>
      </c>
      <c r="F72" s="107">
        <v>11522.23</v>
      </c>
      <c r="G72" s="107">
        <v>0</v>
      </c>
      <c r="H72" s="107">
        <v>0</v>
      </c>
      <c r="I72" s="107">
        <v>1594.44</v>
      </c>
      <c r="J72" s="107">
        <v>200.98</v>
      </c>
      <c r="K72" s="107">
        <v>0</v>
      </c>
      <c r="L72" s="107">
        <v>1105.3699999999999</v>
      </c>
      <c r="M72" s="107">
        <v>34785.410000000003</v>
      </c>
      <c r="N72" s="107">
        <v>0</v>
      </c>
      <c r="O72" s="107">
        <v>602.92999999999995</v>
      </c>
      <c r="P72" s="107">
        <v>0</v>
      </c>
      <c r="Q72" s="107">
        <v>39210.890000000007</v>
      </c>
      <c r="R72" s="107">
        <v>5490.9699999999993</v>
      </c>
      <c r="S72" s="107">
        <v>0</v>
      </c>
      <c r="T72" s="107">
        <v>100.49</v>
      </c>
      <c r="U72" s="107">
        <v>1457.07</v>
      </c>
      <c r="V72" s="107">
        <v>0</v>
      </c>
      <c r="W72" s="107">
        <v>0</v>
      </c>
      <c r="X72" s="41">
        <f t="shared" ref="X72:X73" si="20">SUM(C72:W72)</f>
        <v>125751.78000000001</v>
      </c>
    </row>
    <row r="73" spans="1:28" x14ac:dyDescent="0.3">
      <c r="A73" s="132"/>
      <c r="B73" s="129" t="s">
        <v>110</v>
      </c>
      <c r="C73" s="181">
        <v>49498</v>
      </c>
      <c r="D73" s="181">
        <v>0</v>
      </c>
      <c r="E73" s="181">
        <v>0</v>
      </c>
      <c r="F73" s="107">
        <v>0</v>
      </c>
      <c r="G73" s="107">
        <v>3024</v>
      </c>
      <c r="H73" s="107">
        <v>0</v>
      </c>
      <c r="I73" s="107">
        <v>115.47</v>
      </c>
      <c r="J73" s="107">
        <v>80</v>
      </c>
      <c r="K73" s="107">
        <v>0</v>
      </c>
      <c r="L73" s="107">
        <v>13</v>
      </c>
      <c r="M73" s="107">
        <v>1918.3200000000002</v>
      </c>
      <c r="N73" s="107">
        <v>30</v>
      </c>
      <c r="O73" s="107">
        <v>0</v>
      </c>
      <c r="P73" s="107">
        <v>0</v>
      </c>
      <c r="Q73" s="107">
        <v>21455.4</v>
      </c>
      <c r="R73" s="107">
        <v>92698.82</v>
      </c>
      <c r="S73" s="107">
        <v>21279</v>
      </c>
      <c r="T73" s="107">
        <v>31926.21</v>
      </c>
      <c r="U73" s="107">
        <v>2704</v>
      </c>
      <c r="V73" s="107">
        <v>0</v>
      </c>
      <c r="W73" s="107">
        <v>0</v>
      </c>
      <c r="X73" s="41">
        <f t="shared" si="20"/>
        <v>224742.22</v>
      </c>
    </row>
    <row r="74" spans="1:28" ht="14" x14ac:dyDescent="0.3">
      <c r="A74" s="132"/>
      <c r="B74" s="212" t="s">
        <v>240</v>
      </c>
      <c r="C74" s="213">
        <f>SUM(C71:C73)</f>
        <v>94382</v>
      </c>
      <c r="D74" s="213">
        <f t="shared" ref="D74:X74" si="21">SUM(D71:D73)</f>
        <v>0</v>
      </c>
      <c r="E74" s="213">
        <f t="shared" si="21"/>
        <v>0</v>
      </c>
      <c r="F74" s="213">
        <f t="shared" si="21"/>
        <v>11522.23</v>
      </c>
      <c r="G74" s="213">
        <f t="shared" si="21"/>
        <v>3024</v>
      </c>
      <c r="H74" s="213">
        <f t="shared" si="21"/>
        <v>0</v>
      </c>
      <c r="I74" s="213">
        <f t="shared" si="21"/>
        <v>1954.1100000000001</v>
      </c>
      <c r="J74" s="213">
        <f t="shared" si="21"/>
        <v>280.98</v>
      </c>
      <c r="K74" s="213">
        <f t="shared" si="21"/>
        <v>15</v>
      </c>
      <c r="L74" s="213">
        <f t="shared" si="21"/>
        <v>1178.3699999999999</v>
      </c>
      <c r="M74" s="213">
        <f t="shared" si="21"/>
        <v>36778.730000000003</v>
      </c>
      <c r="N74" s="213">
        <f t="shared" si="21"/>
        <v>30</v>
      </c>
      <c r="O74" s="213">
        <f t="shared" si="21"/>
        <v>602.92999999999995</v>
      </c>
      <c r="P74" s="213">
        <f t="shared" si="21"/>
        <v>0</v>
      </c>
      <c r="Q74" s="213">
        <f t="shared" si="21"/>
        <v>85583.59</v>
      </c>
      <c r="R74" s="213">
        <f t="shared" si="21"/>
        <v>146597.64000000001</v>
      </c>
      <c r="S74" s="213">
        <f t="shared" si="21"/>
        <v>21279</v>
      </c>
      <c r="T74" s="213">
        <f t="shared" si="21"/>
        <v>32061.7</v>
      </c>
      <c r="U74" s="213">
        <f t="shared" si="21"/>
        <v>4251.07</v>
      </c>
      <c r="V74" s="213">
        <f t="shared" si="21"/>
        <v>0</v>
      </c>
      <c r="W74" s="213">
        <f t="shared" si="21"/>
        <v>0</v>
      </c>
      <c r="X74" s="213">
        <f t="shared" si="21"/>
        <v>439541.35</v>
      </c>
    </row>
    <row r="75" spans="1:28" x14ac:dyDescent="0.3">
      <c r="A75" s="132"/>
      <c r="B75" s="129" t="s">
        <v>111</v>
      </c>
      <c r="C75" s="83">
        <v>24578</v>
      </c>
      <c r="D75" s="83">
        <v>0</v>
      </c>
      <c r="E75" s="83">
        <v>0</v>
      </c>
      <c r="F75" s="182">
        <v>29925</v>
      </c>
      <c r="G75" s="182">
        <v>1008</v>
      </c>
      <c r="H75" s="182">
        <v>0</v>
      </c>
      <c r="I75" s="182">
        <v>273</v>
      </c>
      <c r="J75" s="182">
        <v>0</v>
      </c>
      <c r="K75" s="182">
        <v>0</v>
      </c>
      <c r="L75" s="182">
        <v>30</v>
      </c>
      <c r="M75" s="182">
        <v>100</v>
      </c>
      <c r="N75" s="182">
        <v>0</v>
      </c>
      <c r="O75" s="182">
        <v>0</v>
      </c>
      <c r="P75" s="182">
        <v>0</v>
      </c>
      <c r="Q75" s="182">
        <v>27812.400000000001</v>
      </c>
      <c r="R75" s="182">
        <v>101945</v>
      </c>
      <c r="S75" s="182">
        <v>3800</v>
      </c>
      <c r="T75" s="182">
        <v>0</v>
      </c>
      <c r="U75" s="182">
        <v>0</v>
      </c>
      <c r="V75" s="182">
        <v>0</v>
      </c>
      <c r="W75" s="182">
        <v>0</v>
      </c>
      <c r="X75" s="41">
        <f t="shared" ref="X75:X77" si="22">SUM(C75:W75)</f>
        <v>189471.4</v>
      </c>
    </row>
    <row r="76" spans="1:28" x14ac:dyDescent="0.3">
      <c r="A76" s="132"/>
      <c r="B76" s="129" t="s">
        <v>112</v>
      </c>
      <c r="C76" s="83">
        <v>26753</v>
      </c>
      <c r="D76" s="83">
        <v>0</v>
      </c>
      <c r="E76" s="83">
        <v>0</v>
      </c>
      <c r="F76" s="182">
        <v>22257.79</v>
      </c>
      <c r="G76" s="182">
        <v>0</v>
      </c>
      <c r="H76" s="182">
        <v>0</v>
      </c>
      <c r="I76" s="182">
        <v>0</v>
      </c>
      <c r="J76" s="182">
        <v>0</v>
      </c>
      <c r="K76" s="182">
        <v>0</v>
      </c>
      <c r="L76" s="182">
        <v>0</v>
      </c>
      <c r="M76" s="182">
        <v>36734</v>
      </c>
      <c r="N76" s="182">
        <v>0</v>
      </c>
      <c r="O76" s="182">
        <v>0</v>
      </c>
      <c r="P76" s="182">
        <v>0</v>
      </c>
      <c r="Q76" s="182">
        <v>52524.1</v>
      </c>
      <c r="R76" s="182">
        <v>56905.700000000004</v>
      </c>
      <c r="S76" s="182">
        <v>5000</v>
      </c>
      <c r="T76" s="182">
        <v>0</v>
      </c>
      <c r="U76" s="182">
        <v>0</v>
      </c>
      <c r="V76" s="182">
        <v>0</v>
      </c>
      <c r="W76" s="182">
        <v>0</v>
      </c>
      <c r="X76" s="41">
        <f t="shared" si="22"/>
        <v>200174.59000000003</v>
      </c>
    </row>
    <row r="77" spans="1:28" s="67" customFormat="1" x14ac:dyDescent="0.3">
      <c r="A77" s="132"/>
      <c r="B77" s="215" t="s">
        <v>113</v>
      </c>
      <c r="C77" s="227">
        <v>17342</v>
      </c>
      <c r="D77" s="227">
        <v>0</v>
      </c>
      <c r="E77" s="227">
        <v>0</v>
      </c>
      <c r="F77" s="194">
        <v>25902.3</v>
      </c>
      <c r="G77" s="194">
        <v>0</v>
      </c>
      <c r="H77" s="194">
        <v>12096.4</v>
      </c>
      <c r="I77" s="194">
        <v>2502.1400000000003</v>
      </c>
      <c r="J77" s="194">
        <v>0</v>
      </c>
      <c r="K77" s="194">
        <v>0</v>
      </c>
      <c r="L77" s="194">
        <v>8339.51</v>
      </c>
      <c r="M77" s="194">
        <v>76177.47</v>
      </c>
      <c r="N77" s="194">
        <v>1236.77</v>
      </c>
      <c r="O77" s="194">
        <v>14016.669999999998</v>
      </c>
      <c r="P77" s="194">
        <v>0</v>
      </c>
      <c r="Q77" s="194">
        <v>22271.46</v>
      </c>
      <c r="R77" s="194">
        <v>0</v>
      </c>
      <c r="S77" s="194">
        <v>9160.6</v>
      </c>
      <c r="T77" s="194">
        <v>44942.27</v>
      </c>
      <c r="U77" s="194">
        <v>3813.35</v>
      </c>
      <c r="V77" s="194">
        <v>0</v>
      </c>
      <c r="W77" s="12">
        <v>0</v>
      </c>
      <c r="X77" s="100">
        <f t="shared" si="22"/>
        <v>237800.94</v>
      </c>
    </row>
    <row r="78" spans="1:28" ht="14" x14ac:dyDescent="0.3">
      <c r="A78" s="132"/>
      <c r="B78" s="212" t="s">
        <v>241</v>
      </c>
      <c r="C78" s="213">
        <f>SUM(C75:C77)</f>
        <v>68673</v>
      </c>
      <c r="D78" s="213">
        <f t="shared" ref="D78:X78" si="23">SUM(D75:D77)</f>
        <v>0</v>
      </c>
      <c r="E78" s="213">
        <f t="shared" si="23"/>
        <v>0</v>
      </c>
      <c r="F78" s="213">
        <f t="shared" si="23"/>
        <v>78085.09</v>
      </c>
      <c r="G78" s="213">
        <f t="shared" si="23"/>
        <v>1008</v>
      </c>
      <c r="H78" s="213">
        <f t="shared" si="23"/>
        <v>12096.4</v>
      </c>
      <c r="I78" s="213">
        <f t="shared" si="23"/>
        <v>2775.1400000000003</v>
      </c>
      <c r="J78" s="213">
        <f t="shared" si="23"/>
        <v>0</v>
      </c>
      <c r="K78" s="213">
        <f t="shared" si="23"/>
        <v>0</v>
      </c>
      <c r="L78" s="213">
        <f t="shared" si="23"/>
        <v>8369.51</v>
      </c>
      <c r="M78" s="213">
        <f t="shared" si="23"/>
        <v>113011.47</v>
      </c>
      <c r="N78" s="213">
        <f t="shared" si="23"/>
        <v>1236.77</v>
      </c>
      <c r="O78" s="213">
        <f t="shared" si="23"/>
        <v>14016.669999999998</v>
      </c>
      <c r="P78" s="213">
        <f t="shared" si="23"/>
        <v>0</v>
      </c>
      <c r="Q78" s="213">
        <f t="shared" si="23"/>
        <v>102607.95999999999</v>
      </c>
      <c r="R78" s="213">
        <f t="shared" si="23"/>
        <v>158850.70000000001</v>
      </c>
      <c r="S78" s="213">
        <f t="shared" si="23"/>
        <v>17960.599999999999</v>
      </c>
      <c r="T78" s="213">
        <f t="shared" si="23"/>
        <v>44942.27</v>
      </c>
      <c r="U78" s="213">
        <f t="shared" si="23"/>
        <v>3813.35</v>
      </c>
      <c r="V78" s="213">
        <f t="shared" si="23"/>
        <v>0</v>
      </c>
      <c r="W78" s="213">
        <f t="shared" si="23"/>
        <v>0</v>
      </c>
      <c r="X78" s="213">
        <f t="shared" si="23"/>
        <v>627446.92999999993</v>
      </c>
      <c r="Z78" s="107"/>
    </row>
    <row r="79" spans="1:28" x14ac:dyDescent="0.3">
      <c r="A79" s="281"/>
      <c r="B79" s="129" t="s">
        <v>114</v>
      </c>
      <c r="C79" s="83">
        <v>39893.15</v>
      </c>
      <c r="D79" s="83">
        <v>980</v>
      </c>
      <c r="E79" s="83">
        <v>0</v>
      </c>
      <c r="F79" s="182">
        <v>25317.57</v>
      </c>
      <c r="G79" s="182">
        <v>4285.5</v>
      </c>
      <c r="H79" s="182">
        <v>9697</v>
      </c>
      <c r="I79" s="182">
        <v>919</v>
      </c>
      <c r="J79" s="182">
        <v>720</v>
      </c>
      <c r="K79" s="182">
        <v>100</v>
      </c>
      <c r="L79" s="182">
        <v>5020</v>
      </c>
      <c r="M79" s="182">
        <v>38317.25</v>
      </c>
      <c r="N79" s="182">
        <v>1780</v>
      </c>
      <c r="O79" s="182">
        <v>3850</v>
      </c>
      <c r="P79" s="182">
        <v>0</v>
      </c>
      <c r="Q79" s="182">
        <v>54164.160000000003</v>
      </c>
      <c r="R79" s="182">
        <v>6871.04</v>
      </c>
      <c r="S79" s="182">
        <v>710</v>
      </c>
      <c r="T79" s="182">
        <v>7319.11</v>
      </c>
      <c r="U79" s="182">
        <v>10074</v>
      </c>
      <c r="V79" s="182">
        <v>2230</v>
      </c>
      <c r="W79" s="182">
        <v>0</v>
      </c>
      <c r="X79" s="41">
        <f t="shared" ref="X79:X80" si="24">SUM(C79:W79)</f>
        <v>212247.78</v>
      </c>
    </row>
    <row r="80" spans="1:28" x14ac:dyDescent="0.3">
      <c r="A80" s="281"/>
      <c r="B80" s="129" t="s">
        <v>115</v>
      </c>
      <c r="C80" s="83">
        <v>55066.71</v>
      </c>
      <c r="D80" s="83">
        <v>0</v>
      </c>
      <c r="E80" s="83">
        <v>0</v>
      </c>
      <c r="F80" s="182">
        <v>0</v>
      </c>
      <c r="G80" s="182">
        <v>116.75</v>
      </c>
      <c r="H80" s="182">
        <v>14933</v>
      </c>
      <c r="I80" s="182">
        <v>0</v>
      </c>
      <c r="J80" s="182">
        <v>0</v>
      </c>
      <c r="K80" s="182">
        <v>0</v>
      </c>
      <c r="L80" s="182">
        <v>0</v>
      </c>
      <c r="M80" s="182">
        <v>65</v>
      </c>
      <c r="N80" s="182">
        <v>0</v>
      </c>
      <c r="O80" s="182">
        <v>0</v>
      </c>
      <c r="P80" s="182">
        <v>0</v>
      </c>
      <c r="Q80" s="182">
        <v>9006.24</v>
      </c>
      <c r="R80" s="182">
        <v>63296.979999999996</v>
      </c>
      <c r="S80" s="182">
        <v>17165</v>
      </c>
      <c r="T80" s="182">
        <v>0</v>
      </c>
      <c r="U80" s="107">
        <v>0</v>
      </c>
      <c r="V80" s="182">
        <v>0</v>
      </c>
      <c r="W80" s="182">
        <v>0</v>
      </c>
      <c r="X80" s="41">
        <f t="shared" si="24"/>
        <v>159649.68</v>
      </c>
    </row>
    <row r="81" spans="1:24" x14ac:dyDescent="0.3">
      <c r="A81" s="132"/>
      <c r="B81" s="129" t="s">
        <v>116</v>
      </c>
      <c r="C81" s="181">
        <v>35766</v>
      </c>
      <c r="D81" s="181">
        <v>0</v>
      </c>
      <c r="E81" s="181">
        <v>0</v>
      </c>
      <c r="F81" s="107">
        <v>29448.51</v>
      </c>
      <c r="G81" s="107">
        <v>2116</v>
      </c>
      <c r="H81" s="107">
        <v>0</v>
      </c>
      <c r="I81" s="107">
        <v>546</v>
      </c>
      <c r="J81" s="107">
        <v>0</v>
      </c>
      <c r="K81" s="107">
        <v>0</v>
      </c>
      <c r="L81" s="107">
        <v>10</v>
      </c>
      <c r="M81" s="107">
        <v>30493</v>
      </c>
      <c r="N81" s="107">
        <v>0</v>
      </c>
      <c r="O81" s="107">
        <v>10000</v>
      </c>
      <c r="P81" s="107">
        <v>0</v>
      </c>
      <c r="Q81" s="107">
        <v>23710.38</v>
      </c>
      <c r="R81" s="107">
        <v>21874</v>
      </c>
      <c r="S81" s="107">
        <v>600</v>
      </c>
      <c r="T81" s="107">
        <v>77115</v>
      </c>
      <c r="U81" s="107">
        <v>0</v>
      </c>
      <c r="V81" s="107">
        <v>0</v>
      </c>
      <c r="W81" s="1">
        <v>0</v>
      </c>
      <c r="X81" s="41">
        <f>SUM(C81:W81)</f>
        <v>231678.88999999998</v>
      </c>
    </row>
    <row r="82" spans="1:24" ht="14" x14ac:dyDescent="0.3">
      <c r="A82" s="132"/>
      <c r="B82" s="212" t="s">
        <v>242</v>
      </c>
      <c r="C82" s="213">
        <f>SUM(C79:C81)</f>
        <v>130725.86</v>
      </c>
      <c r="D82" s="213">
        <f t="shared" ref="D82:X82" si="25">SUM(D79:D81)</f>
        <v>980</v>
      </c>
      <c r="E82" s="213">
        <f t="shared" si="25"/>
        <v>0</v>
      </c>
      <c r="F82" s="213">
        <f t="shared" si="25"/>
        <v>54766.080000000002</v>
      </c>
      <c r="G82" s="213">
        <f t="shared" si="25"/>
        <v>6518.25</v>
      </c>
      <c r="H82" s="213">
        <f t="shared" si="25"/>
        <v>24630</v>
      </c>
      <c r="I82" s="213">
        <f t="shared" si="25"/>
        <v>1465</v>
      </c>
      <c r="J82" s="213">
        <f t="shared" si="25"/>
        <v>720</v>
      </c>
      <c r="K82" s="213">
        <f t="shared" si="25"/>
        <v>100</v>
      </c>
      <c r="L82" s="213">
        <f t="shared" si="25"/>
        <v>5030</v>
      </c>
      <c r="M82" s="213">
        <f t="shared" si="25"/>
        <v>68875.25</v>
      </c>
      <c r="N82" s="213">
        <f t="shared" si="25"/>
        <v>1780</v>
      </c>
      <c r="O82" s="213">
        <f t="shared" si="25"/>
        <v>13850</v>
      </c>
      <c r="P82" s="213">
        <f t="shared" si="25"/>
        <v>0</v>
      </c>
      <c r="Q82" s="213">
        <f t="shared" si="25"/>
        <v>86880.78</v>
      </c>
      <c r="R82" s="213">
        <f t="shared" si="25"/>
        <v>92042.01999999999</v>
      </c>
      <c r="S82" s="213">
        <f t="shared" si="25"/>
        <v>18475</v>
      </c>
      <c r="T82" s="213">
        <f t="shared" si="25"/>
        <v>84434.11</v>
      </c>
      <c r="U82" s="213">
        <f t="shared" si="25"/>
        <v>10074</v>
      </c>
      <c r="V82" s="213">
        <f t="shared" si="25"/>
        <v>2230</v>
      </c>
      <c r="W82" s="213">
        <f t="shared" si="25"/>
        <v>0</v>
      </c>
      <c r="X82" s="213">
        <f t="shared" si="25"/>
        <v>603576.35</v>
      </c>
    </row>
    <row r="83" spans="1:24" x14ac:dyDescent="0.3">
      <c r="A83" s="48"/>
      <c r="B83" s="48"/>
      <c r="C83" s="46"/>
      <c r="D83" s="46"/>
      <c r="E83" s="46"/>
      <c r="F83" s="15"/>
      <c r="G83" s="15"/>
      <c r="H83" s="15"/>
      <c r="I83" s="15"/>
      <c r="J83" s="15"/>
      <c r="K83" s="15"/>
      <c r="L83" s="15"/>
      <c r="M83" s="15"/>
      <c r="N83" s="15"/>
      <c r="O83" s="15"/>
      <c r="P83" s="15"/>
      <c r="Q83" s="15"/>
      <c r="R83" s="15"/>
      <c r="S83" s="15"/>
      <c r="T83" s="15"/>
      <c r="U83" s="15"/>
      <c r="V83" s="14"/>
      <c r="W83" s="15"/>
      <c r="X83" s="15"/>
    </row>
    <row r="84" spans="1:24" x14ac:dyDescent="0.3">
      <c r="A84" s="48"/>
      <c r="B84" s="48"/>
      <c r="C84" s="46"/>
      <c r="D84" s="46"/>
      <c r="E84" s="46"/>
      <c r="F84" s="15"/>
      <c r="G84" s="15"/>
      <c r="H84" s="15"/>
      <c r="I84" s="15"/>
      <c r="J84" s="15"/>
      <c r="K84" s="15"/>
      <c r="L84" s="15"/>
      <c r="M84" s="15"/>
      <c r="N84" s="15"/>
      <c r="O84" s="15"/>
      <c r="P84" s="15"/>
      <c r="Q84" s="15"/>
      <c r="R84" s="15"/>
      <c r="S84" s="15"/>
      <c r="T84" s="15"/>
      <c r="U84" s="15"/>
      <c r="V84" s="14"/>
      <c r="W84" s="15"/>
      <c r="X84" s="15"/>
    </row>
    <row r="85" spans="1:24" x14ac:dyDescent="0.3">
      <c r="A85" s="48"/>
      <c r="B85" s="48"/>
      <c r="C85" s="46"/>
      <c r="D85" s="46"/>
      <c r="E85" s="46"/>
      <c r="F85" s="15"/>
      <c r="G85" s="15"/>
      <c r="H85" s="15"/>
      <c r="I85" s="15"/>
      <c r="J85" s="15"/>
      <c r="K85" s="15"/>
      <c r="L85" s="15"/>
      <c r="M85" s="15"/>
      <c r="N85" s="15"/>
      <c r="O85" s="15"/>
      <c r="P85" s="15"/>
      <c r="Q85" s="15"/>
      <c r="R85" s="15"/>
      <c r="S85" s="15"/>
      <c r="T85" s="15"/>
      <c r="U85" s="15"/>
      <c r="V85" s="14"/>
      <c r="W85" s="15"/>
      <c r="X85" s="15"/>
    </row>
    <row r="86" spans="1:24" x14ac:dyDescent="0.3">
      <c r="A86" s="48"/>
      <c r="B86" s="48"/>
      <c r="C86" s="46"/>
      <c r="D86" s="46"/>
      <c r="E86" s="46"/>
      <c r="F86" s="15"/>
      <c r="G86" s="15"/>
      <c r="H86" s="15"/>
      <c r="I86" s="15"/>
      <c r="J86" s="15"/>
      <c r="K86" s="15"/>
      <c r="L86" s="15"/>
      <c r="M86" s="15"/>
      <c r="N86" s="15"/>
      <c r="O86" s="15"/>
      <c r="P86" s="15"/>
      <c r="Q86" s="15"/>
      <c r="R86" s="15"/>
      <c r="S86" s="15"/>
      <c r="T86" s="15"/>
      <c r="U86" s="15"/>
      <c r="V86" s="14"/>
      <c r="W86" s="15"/>
      <c r="X86" s="15"/>
    </row>
    <row r="87" spans="1:24" x14ac:dyDescent="0.3">
      <c r="A87" s="48"/>
      <c r="B87" s="48"/>
      <c r="C87" s="46"/>
      <c r="D87" s="46"/>
      <c r="E87" s="46"/>
      <c r="F87" s="15"/>
      <c r="G87" s="15"/>
      <c r="H87" s="15"/>
      <c r="I87" s="15"/>
      <c r="J87" s="15"/>
      <c r="K87" s="15"/>
      <c r="L87" s="15"/>
      <c r="M87" s="15"/>
      <c r="N87" s="15"/>
      <c r="O87" s="15"/>
      <c r="P87" s="15"/>
      <c r="Q87" s="15"/>
      <c r="R87" s="15"/>
      <c r="S87" s="15"/>
      <c r="T87" s="15"/>
      <c r="U87" s="15"/>
      <c r="V87" s="14"/>
      <c r="W87" s="15"/>
      <c r="X87" s="15"/>
    </row>
    <row r="88" spans="1:24" x14ac:dyDescent="0.3">
      <c r="A88" s="48"/>
      <c r="B88" s="48"/>
      <c r="C88" s="46"/>
      <c r="D88" s="46"/>
      <c r="E88" s="46"/>
      <c r="F88" s="15"/>
      <c r="G88" s="15"/>
      <c r="H88" s="15"/>
      <c r="I88" s="15"/>
      <c r="J88" s="15"/>
      <c r="K88" s="15"/>
      <c r="L88" s="15"/>
      <c r="M88" s="15"/>
      <c r="N88" s="15"/>
      <c r="O88" s="15"/>
      <c r="P88" s="15"/>
      <c r="Q88" s="15"/>
      <c r="R88" s="15"/>
      <c r="S88" s="15"/>
      <c r="T88" s="15"/>
      <c r="U88" s="15"/>
      <c r="V88" s="14"/>
      <c r="W88" s="15"/>
      <c r="X88" s="15"/>
    </row>
    <row r="89" spans="1:24" x14ac:dyDescent="0.3">
      <c r="A89" s="48"/>
      <c r="B89" s="48"/>
      <c r="C89" s="46"/>
      <c r="D89" s="46"/>
      <c r="E89" s="46"/>
      <c r="F89" s="15"/>
      <c r="G89" s="15"/>
      <c r="H89" s="15"/>
      <c r="I89" s="15"/>
      <c r="J89" s="15"/>
      <c r="K89" s="15"/>
      <c r="L89" s="15"/>
      <c r="M89" s="15"/>
      <c r="N89" s="15"/>
      <c r="O89" s="15"/>
      <c r="P89" s="15"/>
      <c r="Q89" s="15"/>
      <c r="R89" s="15"/>
      <c r="S89" s="15"/>
      <c r="T89" s="15"/>
      <c r="U89" s="15"/>
      <c r="V89" s="14"/>
      <c r="W89" s="15"/>
      <c r="X89" s="15"/>
    </row>
    <row r="90" spans="1:24" x14ac:dyDescent="0.3">
      <c r="A90" s="48"/>
      <c r="B90" s="48"/>
      <c r="C90" s="46"/>
      <c r="D90" s="46"/>
      <c r="E90" s="46"/>
      <c r="F90" s="15"/>
      <c r="G90" s="15"/>
      <c r="H90" s="15"/>
      <c r="I90" s="15"/>
      <c r="J90" s="15"/>
      <c r="K90" s="15"/>
      <c r="L90" s="15"/>
      <c r="M90" s="15"/>
      <c r="N90" s="15"/>
      <c r="O90" s="15"/>
      <c r="P90" s="15"/>
      <c r="Q90" s="15"/>
      <c r="R90" s="15"/>
      <c r="S90" s="15"/>
      <c r="T90" s="15"/>
      <c r="U90" s="15"/>
      <c r="V90" s="14"/>
      <c r="W90" s="15"/>
      <c r="X90" s="15"/>
    </row>
    <row r="91" spans="1:24" x14ac:dyDescent="0.3">
      <c r="A91" s="48"/>
      <c r="B91" s="48"/>
      <c r="C91" s="46"/>
      <c r="D91" s="46"/>
      <c r="E91" s="46"/>
      <c r="F91" s="15"/>
      <c r="G91" s="15"/>
      <c r="H91" s="15"/>
      <c r="I91" s="15"/>
      <c r="J91" s="15"/>
      <c r="K91" s="15"/>
      <c r="L91" s="15"/>
      <c r="M91" s="15"/>
      <c r="N91" s="15"/>
      <c r="O91" s="15"/>
      <c r="P91" s="15"/>
      <c r="Q91" s="15"/>
      <c r="R91" s="15"/>
      <c r="S91" s="15"/>
      <c r="T91" s="15"/>
      <c r="U91" s="15"/>
      <c r="V91" s="14"/>
      <c r="W91" s="15"/>
      <c r="X91" s="15"/>
    </row>
    <row r="92" spans="1:24" x14ac:dyDescent="0.3">
      <c r="A92" s="48"/>
      <c r="B92" s="48"/>
      <c r="C92" s="46"/>
      <c r="D92" s="46"/>
      <c r="E92" s="46"/>
      <c r="F92" s="15"/>
      <c r="G92" s="15"/>
      <c r="H92" s="15"/>
      <c r="I92" s="15"/>
      <c r="J92" s="15"/>
      <c r="K92" s="15"/>
      <c r="L92" s="15"/>
      <c r="M92" s="15"/>
      <c r="N92" s="15"/>
      <c r="O92" s="15"/>
      <c r="P92" s="15"/>
      <c r="Q92" s="15"/>
      <c r="R92" s="15"/>
      <c r="S92" s="15"/>
      <c r="T92" s="15"/>
      <c r="U92" s="15"/>
      <c r="V92" s="14"/>
      <c r="W92" s="15"/>
      <c r="X92" s="15"/>
    </row>
    <row r="93" spans="1:24" x14ac:dyDescent="0.3">
      <c r="A93" s="48"/>
      <c r="B93" s="48"/>
      <c r="C93" s="46"/>
      <c r="D93" s="46"/>
      <c r="E93" s="46"/>
      <c r="F93" s="15"/>
      <c r="G93" s="15"/>
      <c r="H93" s="15"/>
      <c r="I93" s="15"/>
      <c r="J93" s="15"/>
      <c r="K93" s="15"/>
      <c r="L93" s="15"/>
      <c r="M93" s="15"/>
      <c r="N93" s="15"/>
      <c r="O93" s="15"/>
      <c r="P93" s="15"/>
      <c r="Q93" s="15"/>
      <c r="R93" s="15"/>
      <c r="S93" s="15"/>
      <c r="T93" s="15"/>
      <c r="U93" s="15"/>
      <c r="V93" s="14"/>
      <c r="W93" s="15"/>
      <c r="X93" s="15"/>
    </row>
    <row r="94" spans="1:24" x14ac:dyDescent="0.3">
      <c r="A94" s="48"/>
      <c r="B94" s="48"/>
      <c r="C94" s="46"/>
      <c r="D94" s="46"/>
      <c r="E94" s="46"/>
      <c r="F94" s="15"/>
      <c r="G94" s="15"/>
      <c r="H94" s="15"/>
      <c r="I94" s="15"/>
      <c r="J94" s="15"/>
      <c r="K94" s="15"/>
      <c r="L94" s="15"/>
      <c r="M94" s="15"/>
      <c r="N94" s="15"/>
      <c r="O94" s="15"/>
      <c r="P94" s="15"/>
      <c r="Q94" s="15"/>
      <c r="R94" s="15"/>
      <c r="S94" s="15"/>
      <c r="T94" s="15"/>
      <c r="U94" s="15"/>
      <c r="V94" s="14"/>
      <c r="W94" s="15"/>
      <c r="X94" s="15"/>
    </row>
    <row r="95" spans="1:24" x14ac:dyDescent="0.3">
      <c r="A95" s="48"/>
      <c r="B95" s="48"/>
      <c r="C95" s="46"/>
      <c r="D95" s="46"/>
      <c r="E95" s="46"/>
      <c r="F95" s="15"/>
      <c r="G95" s="15"/>
      <c r="H95" s="15"/>
      <c r="I95" s="15"/>
      <c r="J95" s="15"/>
      <c r="K95" s="15"/>
      <c r="L95" s="15"/>
      <c r="M95" s="15"/>
      <c r="N95" s="15"/>
      <c r="O95" s="15"/>
      <c r="P95" s="15"/>
      <c r="Q95" s="15"/>
      <c r="R95" s="15"/>
      <c r="S95" s="15"/>
      <c r="T95" s="15"/>
      <c r="U95" s="15"/>
      <c r="V95" s="14"/>
      <c r="W95" s="15"/>
      <c r="X95" s="15"/>
    </row>
    <row r="96" spans="1:24" x14ac:dyDescent="0.3">
      <c r="A96" s="48"/>
      <c r="B96" s="48"/>
      <c r="C96" s="46"/>
      <c r="D96" s="46"/>
      <c r="E96" s="46"/>
      <c r="F96" s="15"/>
      <c r="G96" s="15"/>
      <c r="H96" s="15"/>
      <c r="I96" s="15"/>
      <c r="J96" s="15"/>
      <c r="K96" s="15"/>
      <c r="L96" s="15"/>
      <c r="M96" s="15"/>
      <c r="N96" s="15"/>
      <c r="O96" s="15"/>
      <c r="P96" s="15"/>
      <c r="Q96" s="15"/>
      <c r="R96" s="15"/>
      <c r="S96" s="15"/>
      <c r="T96" s="15"/>
      <c r="U96" s="15"/>
      <c r="V96" s="14"/>
      <c r="W96" s="15"/>
      <c r="X96" s="15"/>
    </row>
    <row r="97" spans="1:24" x14ac:dyDescent="0.3">
      <c r="A97" s="48"/>
      <c r="B97" s="48"/>
      <c r="C97" s="46"/>
      <c r="D97" s="46"/>
      <c r="E97" s="46"/>
      <c r="F97" s="15"/>
      <c r="G97" s="15"/>
      <c r="H97" s="15"/>
      <c r="I97" s="15"/>
      <c r="J97" s="15"/>
      <c r="K97" s="15"/>
      <c r="L97" s="15"/>
      <c r="M97" s="15"/>
      <c r="N97" s="15"/>
      <c r="O97" s="15"/>
      <c r="P97" s="15"/>
      <c r="Q97" s="15"/>
      <c r="R97" s="15"/>
      <c r="S97" s="15"/>
      <c r="T97" s="15"/>
      <c r="U97" s="15"/>
      <c r="V97" s="14"/>
      <c r="W97" s="15"/>
      <c r="X97" s="15"/>
    </row>
    <row r="98" spans="1:24" x14ac:dyDescent="0.3">
      <c r="A98" s="48"/>
      <c r="B98" s="48"/>
      <c r="C98" s="46"/>
      <c r="D98" s="46"/>
      <c r="E98" s="46"/>
      <c r="F98" s="15"/>
      <c r="G98" s="15"/>
      <c r="H98" s="15"/>
      <c r="I98" s="15"/>
      <c r="J98" s="15"/>
      <c r="K98" s="15"/>
      <c r="L98" s="15"/>
      <c r="M98" s="15"/>
      <c r="N98" s="15"/>
      <c r="O98" s="15"/>
      <c r="P98" s="15"/>
      <c r="Q98" s="15"/>
      <c r="R98" s="15"/>
      <c r="S98" s="15"/>
      <c r="T98" s="15"/>
      <c r="U98" s="15"/>
      <c r="V98" s="14"/>
      <c r="W98" s="15"/>
      <c r="X98" s="15"/>
    </row>
    <row r="99" spans="1:24" x14ac:dyDescent="0.3">
      <c r="A99" s="48"/>
      <c r="B99" s="48"/>
      <c r="C99" s="46"/>
      <c r="D99" s="46"/>
      <c r="E99" s="46"/>
      <c r="F99" s="15"/>
      <c r="G99" s="15"/>
      <c r="H99" s="15"/>
      <c r="I99" s="15"/>
      <c r="J99" s="15"/>
      <c r="K99" s="15"/>
      <c r="L99" s="15"/>
      <c r="M99" s="15"/>
      <c r="N99" s="15"/>
      <c r="O99" s="15"/>
      <c r="P99" s="15"/>
      <c r="Q99" s="15"/>
      <c r="R99" s="15"/>
      <c r="S99" s="15"/>
      <c r="T99" s="15"/>
      <c r="U99" s="15"/>
      <c r="V99" s="14"/>
      <c r="W99" s="15"/>
      <c r="X99" s="15"/>
    </row>
    <row r="100" spans="1:24" x14ac:dyDescent="0.3">
      <c r="A100" s="48"/>
      <c r="B100" s="48"/>
      <c r="C100" s="46"/>
      <c r="D100" s="46"/>
      <c r="E100" s="46"/>
      <c r="F100" s="15"/>
      <c r="G100" s="15"/>
      <c r="H100" s="15"/>
      <c r="I100" s="15"/>
      <c r="J100" s="15"/>
      <c r="K100" s="15"/>
      <c r="L100" s="15"/>
      <c r="M100" s="15"/>
      <c r="N100" s="15"/>
      <c r="O100" s="15"/>
      <c r="P100" s="15"/>
      <c r="Q100" s="15"/>
      <c r="R100" s="15"/>
      <c r="S100" s="15"/>
      <c r="T100" s="15"/>
      <c r="U100" s="15"/>
      <c r="V100" s="14"/>
      <c r="W100" s="15"/>
      <c r="X100" s="15"/>
    </row>
    <row r="101" spans="1:24" x14ac:dyDescent="0.3">
      <c r="A101" s="48"/>
      <c r="B101" s="48"/>
      <c r="C101" s="46"/>
      <c r="D101" s="46"/>
      <c r="E101" s="46"/>
      <c r="F101" s="15"/>
      <c r="G101" s="15"/>
      <c r="H101" s="15"/>
      <c r="I101" s="15"/>
      <c r="J101" s="15"/>
      <c r="K101" s="15"/>
      <c r="L101" s="15"/>
      <c r="M101" s="15"/>
      <c r="N101" s="15"/>
      <c r="O101" s="15"/>
      <c r="P101" s="15"/>
      <c r="Q101" s="15"/>
      <c r="R101" s="15"/>
      <c r="S101" s="15"/>
      <c r="T101" s="15"/>
      <c r="U101" s="15"/>
      <c r="V101" s="14"/>
      <c r="W101" s="15"/>
      <c r="X101" s="15"/>
    </row>
    <row r="102" spans="1:24" x14ac:dyDescent="0.3">
      <c r="A102" s="48"/>
      <c r="B102" s="48"/>
      <c r="C102" s="46"/>
      <c r="D102" s="46"/>
      <c r="E102" s="46"/>
      <c r="F102" s="15"/>
      <c r="G102" s="15"/>
      <c r="H102" s="15"/>
      <c r="I102" s="15"/>
      <c r="J102" s="15"/>
      <c r="K102" s="15"/>
      <c r="L102" s="15"/>
      <c r="M102" s="15"/>
      <c r="N102" s="15"/>
      <c r="O102" s="15"/>
      <c r="P102" s="15"/>
      <c r="Q102" s="15"/>
      <c r="R102" s="15"/>
      <c r="S102" s="15"/>
      <c r="T102" s="15"/>
      <c r="U102" s="15"/>
      <c r="V102" s="14"/>
      <c r="W102" s="15"/>
      <c r="X102" s="15"/>
    </row>
    <row r="103" spans="1:24" x14ac:dyDescent="0.3">
      <c r="A103" s="48"/>
      <c r="B103" s="48"/>
      <c r="C103" s="46"/>
      <c r="D103" s="46"/>
      <c r="E103" s="46"/>
      <c r="F103" s="15"/>
      <c r="G103" s="15"/>
      <c r="H103" s="15"/>
      <c r="I103" s="15"/>
      <c r="J103" s="15"/>
      <c r="K103" s="15"/>
      <c r="L103" s="15"/>
      <c r="M103" s="15"/>
      <c r="N103" s="15"/>
      <c r="O103" s="15"/>
      <c r="P103" s="15"/>
      <c r="Q103" s="15"/>
      <c r="R103" s="15"/>
      <c r="S103" s="15"/>
      <c r="T103" s="15"/>
      <c r="U103" s="15"/>
      <c r="V103" s="14"/>
      <c r="W103" s="15"/>
      <c r="X103" s="15"/>
    </row>
    <row r="104" spans="1:24" x14ac:dyDescent="0.3">
      <c r="A104" s="48"/>
      <c r="B104" s="48"/>
      <c r="C104" s="46"/>
      <c r="D104" s="46"/>
      <c r="E104" s="46"/>
      <c r="F104" s="15"/>
      <c r="G104" s="15"/>
      <c r="H104" s="15"/>
      <c r="I104" s="15"/>
      <c r="J104" s="15"/>
      <c r="K104" s="15"/>
      <c r="L104" s="15"/>
      <c r="M104" s="15"/>
      <c r="N104" s="15"/>
      <c r="O104" s="15"/>
      <c r="P104" s="15"/>
      <c r="Q104" s="15"/>
      <c r="R104" s="15"/>
      <c r="S104" s="15"/>
      <c r="T104" s="15"/>
      <c r="U104" s="15"/>
      <c r="V104" s="14"/>
      <c r="W104" s="15"/>
      <c r="X104" s="15"/>
    </row>
    <row r="105" spans="1:24" x14ac:dyDescent="0.3">
      <c r="A105" s="48"/>
      <c r="B105" s="48"/>
      <c r="C105" s="46"/>
      <c r="D105" s="46"/>
      <c r="E105" s="46"/>
      <c r="F105" s="15"/>
      <c r="G105" s="15"/>
      <c r="H105" s="15"/>
      <c r="I105" s="15"/>
      <c r="J105" s="15"/>
      <c r="K105" s="15"/>
      <c r="L105" s="15"/>
      <c r="M105" s="15"/>
      <c r="N105" s="15"/>
      <c r="O105" s="15"/>
      <c r="P105" s="15"/>
      <c r="Q105" s="15"/>
      <c r="R105" s="15"/>
      <c r="S105" s="15"/>
      <c r="T105" s="15"/>
      <c r="U105" s="15"/>
      <c r="V105" s="14"/>
      <c r="W105" s="15"/>
      <c r="X105" s="15"/>
    </row>
    <row r="106" spans="1:24" x14ac:dyDescent="0.3">
      <c r="A106" s="48"/>
      <c r="B106" s="48"/>
      <c r="C106" s="46"/>
      <c r="D106" s="46"/>
      <c r="E106" s="46"/>
      <c r="F106" s="15"/>
      <c r="G106" s="15"/>
      <c r="H106" s="15"/>
      <c r="I106" s="15"/>
      <c r="J106" s="15"/>
      <c r="K106" s="15"/>
      <c r="L106" s="15"/>
      <c r="M106" s="15"/>
      <c r="N106" s="15"/>
      <c r="O106" s="15"/>
      <c r="P106" s="15"/>
      <c r="Q106" s="15"/>
      <c r="R106" s="15"/>
      <c r="S106" s="15"/>
      <c r="T106" s="15"/>
      <c r="U106" s="15"/>
      <c r="V106" s="14"/>
      <c r="W106" s="15"/>
      <c r="X106" s="15"/>
    </row>
    <row r="107" spans="1:24" x14ac:dyDescent="0.3">
      <c r="A107" s="48"/>
      <c r="B107" s="48"/>
      <c r="C107" s="46"/>
      <c r="D107" s="46"/>
      <c r="E107" s="46"/>
      <c r="F107" s="15"/>
      <c r="G107" s="15"/>
      <c r="H107" s="15"/>
      <c r="I107" s="15"/>
      <c r="J107" s="15"/>
      <c r="K107" s="15"/>
      <c r="L107" s="15"/>
      <c r="M107" s="15"/>
      <c r="N107" s="15"/>
      <c r="O107" s="15"/>
      <c r="P107" s="15"/>
      <c r="Q107" s="15"/>
      <c r="R107" s="15"/>
      <c r="S107" s="15"/>
      <c r="T107" s="15"/>
      <c r="U107" s="15"/>
      <c r="V107" s="14"/>
      <c r="W107" s="15"/>
      <c r="X107" s="15"/>
    </row>
    <row r="108" spans="1:24" x14ac:dyDescent="0.3">
      <c r="A108" s="48"/>
      <c r="B108" s="48"/>
      <c r="C108" s="46"/>
      <c r="D108" s="46"/>
      <c r="E108" s="46"/>
      <c r="F108" s="15"/>
      <c r="G108" s="15"/>
      <c r="H108" s="15"/>
      <c r="I108" s="15"/>
      <c r="J108" s="15"/>
      <c r="K108" s="15"/>
      <c r="L108" s="15"/>
      <c r="M108" s="15"/>
      <c r="N108" s="15"/>
      <c r="O108" s="15"/>
      <c r="P108" s="15"/>
      <c r="Q108" s="15"/>
      <c r="R108" s="15"/>
      <c r="S108" s="15"/>
      <c r="T108" s="15"/>
      <c r="U108" s="15"/>
      <c r="V108" s="14"/>
      <c r="W108" s="15"/>
      <c r="X108" s="15"/>
    </row>
    <row r="109" spans="1:24" x14ac:dyDescent="0.3">
      <c r="A109" s="48"/>
      <c r="B109" s="48"/>
      <c r="C109" s="46"/>
      <c r="D109" s="46"/>
      <c r="E109" s="46"/>
      <c r="F109" s="15"/>
      <c r="G109" s="15"/>
      <c r="H109" s="15"/>
      <c r="I109" s="15"/>
      <c r="J109" s="15"/>
      <c r="K109" s="15"/>
      <c r="L109" s="15"/>
      <c r="M109" s="15"/>
      <c r="N109" s="15"/>
      <c r="O109" s="15"/>
      <c r="P109" s="15"/>
      <c r="Q109" s="15"/>
      <c r="R109" s="15"/>
      <c r="S109" s="15"/>
      <c r="T109" s="15"/>
      <c r="U109" s="15"/>
      <c r="V109" s="14"/>
      <c r="W109" s="15"/>
      <c r="X109" s="15"/>
    </row>
    <row r="110" spans="1:24" x14ac:dyDescent="0.3">
      <c r="A110" s="48"/>
      <c r="B110" s="48"/>
      <c r="C110" s="46"/>
      <c r="D110" s="46"/>
      <c r="E110" s="46"/>
      <c r="F110" s="15"/>
      <c r="G110" s="15"/>
      <c r="H110" s="15"/>
      <c r="I110" s="15"/>
      <c r="J110" s="15"/>
      <c r="K110" s="15"/>
      <c r="L110" s="15"/>
      <c r="M110" s="15"/>
      <c r="N110" s="15"/>
      <c r="O110" s="15"/>
      <c r="P110" s="15"/>
      <c r="Q110" s="15"/>
      <c r="R110" s="15"/>
      <c r="S110" s="15"/>
      <c r="T110" s="15"/>
      <c r="U110" s="15"/>
      <c r="V110" s="14"/>
      <c r="W110" s="15"/>
      <c r="X110" s="15"/>
    </row>
    <row r="111" spans="1:24" x14ac:dyDescent="0.3">
      <c r="A111" s="48"/>
      <c r="B111" s="48"/>
      <c r="C111" s="46"/>
      <c r="D111" s="46"/>
      <c r="E111" s="46"/>
      <c r="F111" s="15"/>
      <c r="G111" s="15"/>
      <c r="H111" s="15"/>
      <c r="I111" s="15"/>
      <c r="J111" s="15"/>
      <c r="K111" s="15"/>
      <c r="L111" s="15"/>
      <c r="M111" s="15"/>
      <c r="N111" s="15"/>
      <c r="O111" s="15"/>
      <c r="P111" s="15"/>
      <c r="Q111" s="15"/>
      <c r="R111" s="15"/>
      <c r="S111" s="15"/>
      <c r="T111" s="15"/>
      <c r="U111" s="15"/>
      <c r="V111" s="14"/>
      <c r="W111" s="15"/>
      <c r="X111" s="15"/>
    </row>
    <row r="112" spans="1:24" x14ac:dyDescent="0.3">
      <c r="A112" s="48"/>
      <c r="B112" s="48"/>
      <c r="C112" s="46"/>
      <c r="D112" s="46"/>
      <c r="E112" s="46"/>
      <c r="F112" s="15"/>
      <c r="G112" s="15"/>
      <c r="H112" s="15"/>
      <c r="I112" s="15"/>
      <c r="J112" s="15"/>
      <c r="K112" s="15"/>
      <c r="L112" s="15"/>
      <c r="M112" s="15"/>
      <c r="N112" s="15"/>
      <c r="O112" s="15"/>
      <c r="P112" s="15"/>
      <c r="Q112" s="15"/>
      <c r="R112" s="15"/>
      <c r="S112" s="15"/>
      <c r="T112" s="15"/>
      <c r="U112" s="15"/>
      <c r="V112" s="14"/>
      <c r="W112" s="15"/>
      <c r="X112" s="15"/>
    </row>
    <row r="113" spans="1:24" x14ac:dyDescent="0.3">
      <c r="A113" s="48"/>
      <c r="B113" s="48"/>
      <c r="C113" s="46"/>
      <c r="D113" s="46"/>
      <c r="E113" s="46"/>
      <c r="F113" s="15"/>
      <c r="G113" s="15"/>
      <c r="H113" s="15"/>
      <c r="I113" s="15"/>
      <c r="J113" s="15"/>
      <c r="K113" s="15"/>
      <c r="L113" s="15"/>
      <c r="M113" s="15"/>
      <c r="N113" s="15"/>
      <c r="O113" s="15"/>
      <c r="P113" s="15"/>
      <c r="Q113" s="15"/>
      <c r="R113" s="15"/>
      <c r="S113" s="15"/>
      <c r="T113" s="15"/>
      <c r="U113" s="15"/>
      <c r="V113" s="14"/>
      <c r="W113" s="15"/>
      <c r="X113" s="15"/>
    </row>
    <row r="114" spans="1:24" x14ac:dyDescent="0.3">
      <c r="A114" s="48"/>
      <c r="B114" s="48"/>
      <c r="C114" s="46"/>
      <c r="D114" s="46"/>
      <c r="E114" s="46"/>
      <c r="F114" s="15"/>
      <c r="G114" s="15"/>
      <c r="H114" s="15"/>
      <c r="I114" s="15"/>
      <c r="J114" s="15"/>
      <c r="K114" s="15"/>
      <c r="L114" s="15"/>
      <c r="M114" s="15"/>
      <c r="N114" s="15"/>
      <c r="O114" s="15"/>
      <c r="P114" s="15"/>
      <c r="Q114" s="15"/>
      <c r="R114" s="15"/>
      <c r="S114" s="15"/>
      <c r="T114" s="15"/>
      <c r="U114" s="15"/>
      <c r="V114" s="14"/>
      <c r="W114" s="15"/>
      <c r="X114" s="15"/>
    </row>
    <row r="115" spans="1:24" x14ac:dyDescent="0.3">
      <c r="A115" s="48"/>
      <c r="B115" s="48"/>
      <c r="C115" s="46"/>
      <c r="D115" s="46"/>
      <c r="E115" s="46"/>
      <c r="F115" s="15"/>
      <c r="G115" s="15"/>
      <c r="H115" s="15"/>
      <c r="I115" s="15"/>
      <c r="J115" s="15"/>
      <c r="K115" s="15"/>
      <c r="L115" s="15"/>
      <c r="M115" s="15"/>
      <c r="N115" s="15"/>
      <c r="O115" s="15"/>
      <c r="P115" s="15"/>
      <c r="Q115" s="15"/>
      <c r="R115" s="15"/>
      <c r="S115" s="15"/>
      <c r="T115" s="15"/>
      <c r="U115" s="15"/>
      <c r="V115" s="14"/>
      <c r="W115" s="15"/>
      <c r="X115" s="15"/>
    </row>
    <row r="116" spans="1:24" x14ac:dyDescent="0.3">
      <c r="A116" s="48"/>
      <c r="B116" s="48"/>
      <c r="C116" s="46"/>
      <c r="D116" s="46"/>
      <c r="E116" s="46"/>
      <c r="F116" s="15"/>
      <c r="G116" s="15"/>
      <c r="H116" s="15"/>
      <c r="I116" s="15"/>
      <c r="J116" s="15"/>
      <c r="K116" s="15"/>
      <c r="L116" s="15"/>
      <c r="M116" s="15"/>
      <c r="N116" s="15"/>
      <c r="O116" s="15"/>
      <c r="P116" s="15"/>
      <c r="Q116" s="15"/>
      <c r="R116" s="15"/>
      <c r="S116" s="15"/>
      <c r="T116" s="15"/>
      <c r="U116" s="15"/>
      <c r="V116" s="14"/>
      <c r="W116" s="15"/>
      <c r="X116" s="15"/>
    </row>
    <row r="117" spans="1:24" x14ac:dyDescent="0.3">
      <c r="A117" s="48"/>
      <c r="B117" s="48"/>
      <c r="C117" s="46"/>
      <c r="D117" s="46"/>
      <c r="E117" s="46"/>
      <c r="F117" s="15"/>
      <c r="G117" s="15"/>
      <c r="H117" s="15"/>
      <c r="I117" s="15"/>
      <c r="J117" s="15"/>
      <c r="K117" s="15"/>
      <c r="L117" s="15"/>
      <c r="M117" s="15"/>
      <c r="N117" s="15"/>
      <c r="O117" s="15"/>
      <c r="P117" s="15"/>
      <c r="Q117" s="15"/>
      <c r="R117" s="15"/>
      <c r="S117" s="15"/>
      <c r="T117" s="15"/>
      <c r="U117" s="15"/>
      <c r="V117" s="14"/>
      <c r="W117" s="15"/>
      <c r="X117" s="15"/>
    </row>
  </sheetData>
  <sortState xmlns:xlrd2="http://schemas.microsoft.com/office/spreadsheetml/2017/richdata2" ref="A88:R147">
    <sortCondition ref="A88:A147"/>
  </sortState>
  <mergeCells count="11">
    <mergeCell ref="A33:A47"/>
    <mergeCell ref="A16:A31"/>
    <mergeCell ref="A7:B7"/>
    <mergeCell ref="A8:B8"/>
    <mergeCell ref="A15:B15"/>
    <mergeCell ref="A1:B3"/>
    <mergeCell ref="C1:X1"/>
    <mergeCell ref="D3:X3"/>
    <mergeCell ref="A4:B5"/>
    <mergeCell ref="A6:B6"/>
    <mergeCell ref="D2:X2"/>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32"/>
  <sheetViews>
    <sheetView zoomScale="90" zoomScaleNormal="90" workbookViewId="0">
      <pane ySplit="5" topLeftCell="A6" activePane="bottomLeft" state="frozen"/>
      <selection pane="bottomLeft" activeCell="C21" sqref="C21"/>
    </sheetView>
  </sheetViews>
  <sheetFormatPr defaultColWidth="9.26953125" defaultRowHeight="13" x14ac:dyDescent="0.3"/>
  <cols>
    <col min="1" max="1" width="8" style="67" customWidth="1"/>
    <col min="2" max="2" width="11.453125" style="1" customWidth="1"/>
    <col min="3" max="3" width="10.81640625" style="1" bestFit="1" customWidth="1"/>
    <col min="4" max="4" width="9.81640625" style="1" bestFit="1" customWidth="1"/>
    <col min="5" max="5" width="10" style="1" bestFit="1" customWidth="1"/>
    <col min="6" max="8" width="10.81640625" style="1" bestFit="1" customWidth="1"/>
    <col min="9" max="9" width="9.81640625" style="1" bestFit="1" customWidth="1"/>
    <col min="10" max="10" width="11.26953125" style="1" bestFit="1" customWidth="1"/>
    <col min="11" max="11" width="10.1796875" style="1" bestFit="1" customWidth="1"/>
    <col min="12" max="12" width="11.54296875" style="1" bestFit="1" customWidth="1"/>
    <col min="13" max="13" width="9.81640625" style="1" bestFit="1" customWidth="1"/>
    <col min="14" max="14" width="10.1796875" style="1" bestFit="1" customWidth="1"/>
    <col min="15" max="15" width="13.7265625" style="20" bestFit="1" customWidth="1"/>
    <col min="16" max="16" width="9.7265625" style="1" bestFit="1" customWidth="1"/>
    <col min="17" max="17" width="10.81640625" style="1" bestFit="1" customWidth="1"/>
    <col min="18" max="18" width="13.1796875" style="1" bestFit="1" customWidth="1"/>
    <col min="19" max="19" width="10.81640625" style="1" bestFit="1" customWidth="1"/>
    <col min="20" max="20" width="11" style="1" customWidth="1"/>
    <col min="21" max="21" width="10.7265625" style="1" customWidth="1"/>
    <col min="22" max="22" width="9.81640625" style="1" bestFit="1" customWidth="1"/>
    <col min="23" max="23" width="9.26953125" style="1"/>
    <col min="24" max="24" width="7.81640625" style="1" bestFit="1" customWidth="1"/>
    <col min="25" max="25" width="12" style="1" bestFit="1" customWidth="1"/>
    <col min="26" max="26" width="10.81640625" style="67" bestFit="1" customWidth="1"/>
    <col min="27" max="27" width="11.26953125" style="1" bestFit="1" customWidth="1"/>
    <col min="28" max="28" width="10.81640625" style="1" bestFit="1" customWidth="1"/>
    <col min="29" max="30" width="11.54296875" style="1" bestFit="1" customWidth="1"/>
    <col min="31" max="16384" width="9.26953125" style="1"/>
  </cols>
  <sheetData>
    <row r="1" spans="1:27" ht="18" x14ac:dyDescent="0.4">
      <c r="A1" s="377" t="s">
        <v>44</v>
      </c>
      <c r="B1" s="397"/>
      <c r="C1" s="379" t="s">
        <v>69</v>
      </c>
      <c r="D1" s="380"/>
      <c r="E1" s="380"/>
      <c r="F1" s="380"/>
      <c r="G1" s="380"/>
      <c r="H1" s="380"/>
      <c r="I1" s="380"/>
      <c r="J1" s="380"/>
      <c r="K1" s="380"/>
      <c r="L1" s="380"/>
      <c r="M1" s="380"/>
      <c r="N1" s="380"/>
      <c r="O1" s="380"/>
      <c r="P1" s="380"/>
      <c r="Q1" s="380"/>
      <c r="R1" s="380"/>
      <c r="S1" s="380"/>
      <c r="T1" s="380"/>
      <c r="U1" s="380"/>
      <c r="V1" s="380"/>
      <c r="W1" s="380"/>
      <c r="X1" s="380"/>
      <c r="Y1" s="380"/>
    </row>
    <row r="2" spans="1:27" ht="14" x14ac:dyDescent="0.3">
      <c r="A2" s="397"/>
      <c r="B2" s="397"/>
      <c r="C2" s="421" t="s">
        <v>219</v>
      </c>
      <c r="D2" s="422"/>
      <c r="E2" s="422"/>
      <c r="F2" s="422"/>
      <c r="G2" s="422"/>
      <c r="H2" s="422"/>
      <c r="I2" s="422"/>
      <c r="J2" s="422"/>
      <c r="K2" s="422"/>
      <c r="L2" s="422"/>
      <c r="M2" s="422"/>
      <c r="N2" s="422"/>
      <c r="O2" s="422"/>
      <c r="P2" s="422"/>
      <c r="Q2" s="422"/>
      <c r="R2" s="422"/>
      <c r="S2" s="422"/>
      <c r="T2" s="422"/>
      <c r="U2" s="422"/>
      <c r="V2" s="422"/>
      <c r="W2" s="422"/>
      <c r="X2" s="422"/>
      <c r="Y2" s="423"/>
    </row>
    <row r="3" spans="1:27" x14ac:dyDescent="0.3">
      <c r="A3" s="400" t="s">
        <v>230</v>
      </c>
      <c r="B3" s="401"/>
      <c r="C3" s="32" t="s">
        <v>5</v>
      </c>
      <c r="D3" s="32" t="s">
        <v>6</v>
      </c>
      <c r="E3" s="32" t="s">
        <v>7</v>
      </c>
      <c r="F3" s="32" t="s">
        <v>8</v>
      </c>
      <c r="G3" s="32" t="s">
        <v>9</v>
      </c>
      <c r="H3" s="32" t="s">
        <v>10</v>
      </c>
      <c r="I3" s="32" t="s">
        <v>11</v>
      </c>
      <c r="J3" s="32" t="s">
        <v>12</v>
      </c>
      <c r="K3" s="32" t="s">
        <v>13</v>
      </c>
      <c r="L3" s="32" t="s">
        <v>14</v>
      </c>
      <c r="M3" s="32" t="s">
        <v>15</v>
      </c>
      <c r="N3" s="32" t="s">
        <v>16</v>
      </c>
      <c r="O3" s="32" t="s">
        <v>17</v>
      </c>
      <c r="P3" s="32" t="s">
        <v>18</v>
      </c>
      <c r="Q3" s="32" t="s">
        <v>19</v>
      </c>
      <c r="R3" s="32" t="s">
        <v>20</v>
      </c>
      <c r="S3" s="32" t="s">
        <v>21</v>
      </c>
      <c r="T3" s="32" t="s">
        <v>22</v>
      </c>
      <c r="U3" s="176" t="s">
        <v>208</v>
      </c>
      <c r="V3" s="32" t="s">
        <v>23</v>
      </c>
      <c r="W3" s="32" t="s">
        <v>45</v>
      </c>
      <c r="X3" s="33" t="s">
        <v>46</v>
      </c>
      <c r="Y3" s="32"/>
    </row>
    <row r="4" spans="1:27" ht="87" customHeight="1" x14ac:dyDescent="0.3">
      <c r="A4" s="401"/>
      <c r="B4" s="401"/>
      <c r="C4" s="34" t="s">
        <v>130</v>
      </c>
      <c r="D4" s="34" t="s">
        <v>55</v>
      </c>
      <c r="E4" s="34" t="s">
        <v>131</v>
      </c>
      <c r="F4" s="34" t="s">
        <v>132</v>
      </c>
      <c r="G4" s="34" t="s">
        <v>56</v>
      </c>
      <c r="H4" s="34" t="s">
        <v>133</v>
      </c>
      <c r="I4" s="34" t="s">
        <v>134</v>
      </c>
      <c r="J4" s="34" t="s">
        <v>135</v>
      </c>
      <c r="K4" s="34" t="s">
        <v>136</v>
      </c>
      <c r="L4" s="34" t="s">
        <v>137</v>
      </c>
      <c r="M4" s="34" t="s">
        <v>138</v>
      </c>
      <c r="N4" s="34" t="s">
        <v>139</v>
      </c>
      <c r="O4" s="34" t="s">
        <v>140</v>
      </c>
      <c r="P4" s="34" t="s">
        <v>141</v>
      </c>
      <c r="Q4" s="34" t="s">
        <v>142</v>
      </c>
      <c r="R4" s="34" t="s">
        <v>143</v>
      </c>
      <c r="S4" s="34" t="s">
        <v>144</v>
      </c>
      <c r="T4" s="34" t="s">
        <v>145</v>
      </c>
      <c r="U4" s="134" t="s">
        <v>209</v>
      </c>
      <c r="V4" s="34" t="s">
        <v>57</v>
      </c>
      <c r="W4" s="34" t="s">
        <v>146</v>
      </c>
      <c r="X4" s="35" t="s">
        <v>24</v>
      </c>
      <c r="Y4" s="36" t="s">
        <v>104</v>
      </c>
    </row>
    <row r="5" spans="1:27" x14ac:dyDescent="0.3">
      <c r="A5" s="402" t="s">
        <v>54</v>
      </c>
      <c r="B5" s="402"/>
      <c r="C5" s="37" t="s">
        <v>25</v>
      </c>
      <c r="D5" s="37" t="s">
        <v>26</v>
      </c>
      <c r="E5" s="37" t="s">
        <v>27</v>
      </c>
      <c r="F5" s="37" t="s">
        <v>28</v>
      </c>
      <c r="G5" s="37" t="s">
        <v>29</v>
      </c>
      <c r="H5" s="37" t="s">
        <v>30</v>
      </c>
      <c r="I5" s="37" t="s">
        <v>31</v>
      </c>
      <c r="J5" s="37" t="s">
        <v>32</v>
      </c>
      <c r="K5" s="37" t="s">
        <v>33</v>
      </c>
      <c r="L5" s="37" t="s">
        <v>34</v>
      </c>
      <c r="M5" s="37" t="s">
        <v>35</v>
      </c>
      <c r="N5" s="37" t="s">
        <v>36</v>
      </c>
      <c r="O5" s="37" t="s">
        <v>37</v>
      </c>
      <c r="P5" s="37" t="s">
        <v>38</v>
      </c>
      <c r="Q5" s="37" t="s">
        <v>39</v>
      </c>
      <c r="R5" s="37" t="s">
        <v>40</v>
      </c>
      <c r="S5" s="37" t="s">
        <v>41</v>
      </c>
      <c r="T5" s="177" t="s">
        <v>42</v>
      </c>
      <c r="U5" s="178" t="s">
        <v>210</v>
      </c>
      <c r="V5" s="37" t="s">
        <v>43</v>
      </c>
      <c r="W5" s="37" t="s">
        <v>49</v>
      </c>
      <c r="X5" s="37" t="s">
        <v>169</v>
      </c>
      <c r="Y5" s="37"/>
    </row>
    <row r="6" spans="1:27" x14ac:dyDescent="0.3">
      <c r="A6" s="402" t="s">
        <v>148</v>
      </c>
      <c r="B6" s="402"/>
      <c r="C6" s="38"/>
      <c r="D6" s="38"/>
      <c r="E6" s="38"/>
      <c r="F6" s="39"/>
      <c r="G6" s="39"/>
      <c r="H6" s="39"/>
      <c r="I6" s="39"/>
      <c r="J6" s="39"/>
      <c r="K6" s="39"/>
      <c r="L6" s="39"/>
      <c r="M6" s="39"/>
      <c r="N6" s="39"/>
      <c r="O6" s="39"/>
      <c r="P6" s="39"/>
      <c r="Q6" s="39"/>
      <c r="R6" s="39"/>
      <c r="S6" s="39"/>
      <c r="T6" s="39"/>
      <c r="U6" s="39"/>
      <c r="V6" s="39"/>
      <c r="W6" s="39"/>
      <c r="X6" s="39"/>
      <c r="Y6" s="39"/>
    </row>
    <row r="7" spans="1:27" x14ac:dyDescent="0.3">
      <c r="A7" s="402" t="s">
        <v>105</v>
      </c>
      <c r="B7" s="402"/>
      <c r="C7" s="38"/>
      <c r="D7" s="38"/>
      <c r="E7" s="38"/>
      <c r="F7" s="15"/>
      <c r="G7" s="15"/>
      <c r="H7" s="15"/>
      <c r="I7" s="15"/>
      <c r="J7" s="15"/>
      <c r="K7" s="15"/>
      <c r="L7" s="15"/>
      <c r="M7" s="15"/>
      <c r="N7" s="15"/>
      <c r="O7" s="15"/>
      <c r="P7" s="15"/>
      <c r="Q7" s="15"/>
      <c r="R7" s="15"/>
      <c r="S7" s="15"/>
      <c r="T7" s="15"/>
      <c r="U7" s="15"/>
      <c r="V7" s="15"/>
      <c r="W7" s="15"/>
      <c r="X7" s="15"/>
      <c r="Y7" s="15"/>
      <c r="Z7" s="82"/>
    </row>
    <row r="8" spans="1:27" ht="14" x14ac:dyDescent="0.3">
      <c r="A8" s="200">
        <v>2017</v>
      </c>
      <c r="B8" s="33"/>
      <c r="C8" s="41">
        <v>10498757.341499995</v>
      </c>
      <c r="D8" s="41">
        <v>7490575.1400000025</v>
      </c>
      <c r="E8" s="41">
        <v>811257.75949999981</v>
      </c>
      <c r="F8" s="41">
        <v>23849764.393999983</v>
      </c>
      <c r="G8" s="41">
        <v>37231072.486000001</v>
      </c>
      <c r="H8" s="41">
        <v>10911563.860000003</v>
      </c>
      <c r="I8" s="41">
        <v>7097484.9804999968</v>
      </c>
      <c r="J8" s="41">
        <v>526864.42700000014</v>
      </c>
      <c r="K8" s="41">
        <v>2843973.8049999983</v>
      </c>
      <c r="L8" s="41">
        <v>2947658.219</v>
      </c>
      <c r="M8" s="41">
        <v>3324387.225000001</v>
      </c>
      <c r="N8" s="41">
        <v>882064.07599999965</v>
      </c>
      <c r="O8" s="41">
        <v>2075779.0950000004</v>
      </c>
      <c r="P8" s="41">
        <v>209594.29649999997</v>
      </c>
      <c r="Q8" s="41">
        <v>12241941.808500001</v>
      </c>
      <c r="R8" s="41">
        <v>31585050.552499976</v>
      </c>
      <c r="S8" s="41">
        <v>12845423.709000008</v>
      </c>
      <c r="T8" s="41">
        <v>6089813.6609999975</v>
      </c>
      <c r="U8" s="41">
        <v>118943.44199999998</v>
      </c>
      <c r="V8" s="41">
        <v>7922002.4239999978</v>
      </c>
      <c r="W8" s="41">
        <v>29175.580499999996</v>
      </c>
      <c r="X8" s="41">
        <v>0</v>
      </c>
      <c r="Y8" s="41">
        <f>SUM(C8:X8)</f>
        <v>181533148.28249997</v>
      </c>
      <c r="Z8" s="25"/>
    </row>
    <row r="9" spans="1:27" x14ac:dyDescent="0.3">
      <c r="A9" s="200">
        <v>2018</v>
      </c>
      <c r="B9" s="33"/>
      <c r="C9" s="41">
        <f>C18+C22+C26+C30</f>
        <v>10345511.113000002</v>
      </c>
      <c r="D9" s="41">
        <f t="shared" ref="D9:Y9" si="0">D18+D22+D26+D30</f>
        <v>7400218.9500000002</v>
      </c>
      <c r="E9" s="41">
        <f t="shared" si="0"/>
        <v>805392.02350000001</v>
      </c>
      <c r="F9" s="41">
        <f t="shared" si="0"/>
        <v>22780708.259499989</v>
      </c>
      <c r="G9" s="41">
        <f t="shared" si="0"/>
        <v>43970284.879499994</v>
      </c>
      <c r="H9" s="41">
        <f t="shared" si="0"/>
        <v>10730245.798000004</v>
      </c>
      <c r="I9" s="41">
        <f t="shared" si="0"/>
        <v>6798422.7540000007</v>
      </c>
      <c r="J9" s="41">
        <f t="shared" si="0"/>
        <v>572926.43499999994</v>
      </c>
      <c r="K9" s="41">
        <f t="shared" si="0"/>
        <v>4193031.7325000004</v>
      </c>
      <c r="L9" s="41">
        <f t="shared" si="0"/>
        <v>2828174.0759999999</v>
      </c>
      <c r="M9" s="41">
        <f t="shared" si="0"/>
        <v>3345521.9249999998</v>
      </c>
      <c r="N9" s="41">
        <f t="shared" si="0"/>
        <v>944412.15400000021</v>
      </c>
      <c r="O9" s="41">
        <f t="shared" si="0"/>
        <v>2635385.9539999999</v>
      </c>
      <c r="P9" s="41">
        <f t="shared" si="0"/>
        <v>253438.19599999997</v>
      </c>
      <c r="Q9" s="41">
        <f t="shared" si="0"/>
        <v>9221668.7829999998</v>
      </c>
      <c r="R9" s="41">
        <f t="shared" si="0"/>
        <v>25622754.020499997</v>
      </c>
      <c r="S9" s="41">
        <f t="shared" si="0"/>
        <v>10924506.143999999</v>
      </c>
      <c r="T9" s="41">
        <f t="shared" si="0"/>
        <v>5432335.7070000004</v>
      </c>
      <c r="U9" s="41">
        <f t="shared" si="0"/>
        <v>57906.354500000001</v>
      </c>
      <c r="V9" s="41">
        <f t="shared" si="0"/>
        <v>7413599.7519999975</v>
      </c>
      <c r="W9" s="41">
        <f t="shared" si="0"/>
        <v>18998.896999999997</v>
      </c>
      <c r="X9" s="41">
        <f t="shared" si="0"/>
        <v>0</v>
      </c>
      <c r="Y9" s="41">
        <f t="shared" si="0"/>
        <v>176295443.90799999</v>
      </c>
      <c r="Z9" s="12"/>
    </row>
    <row r="10" spans="1:27" ht="14" x14ac:dyDescent="0.3">
      <c r="A10" s="164">
        <v>2019</v>
      </c>
      <c r="B10" s="33"/>
      <c r="C10" s="41">
        <f>C35+C39+C43+C47</f>
        <v>10311995.581</v>
      </c>
      <c r="D10" s="41">
        <f t="shared" ref="D10:Y10" si="1">D35+D39+D43+D47</f>
        <v>7988043.3055000007</v>
      </c>
      <c r="E10" s="41">
        <f t="shared" si="1"/>
        <v>678100.60149999999</v>
      </c>
      <c r="F10" s="41">
        <f t="shared" si="1"/>
        <v>23388927.659999996</v>
      </c>
      <c r="G10" s="41">
        <f t="shared" si="1"/>
        <v>40974776.829999998</v>
      </c>
      <c r="H10" s="41">
        <f t="shared" si="1"/>
        <v>10002255.059499998</v>
      </c>
      <c r="I10" s="41">
        <f t="shared" si="1"/>
        <v>5393729.0589999994</v>
      </c>
      <c r="J10" s="41">
        <f t="shared" si="1"/>
        <v>540627.49599999993</v>
      </c>
      <c r="K10" s="41">
        <f t="shared" si="1"/>
        <v>2590725.7755</v>
      </c>
      <c r="L10" s="41">
        <f t="shared" si="1"/>
        <v>2792252.8939999999</v>
      </c>
      <c r="M10" s="41">
        <f t="shared" si="1"/>
        <v>3113477.8899999997</v>
      </c>
      <c r="N10" s="41">
        <f t="shared" si="1"/>
        <v>643328.88399999985</v>
      </c>
      <c r="O10" s="41">
        <f t="shared" si="1"/>
        <v>2163102.3130000001</v>
      </c>
      <c r="P10" s="41">
        <f t="shared" si="1"/>
        <v>198397.30549999996</v>
      </c>
      <c r="Q10" s="41">
        <f t="shared" si="1"/>
        <v>11988336.287999997</v>
      </c>
      <c r="R10" s="41">
        <f t="shared" si="1"/>
        <v>32649388.260499999</v>
      </c>
      <c r="S10" s="41">
        <f t="shared" si="1"/>
        <v>19974402.666999999</v>
      </c>
      <c r="T10" s="41">
        <f t="shared" si="1"/>
        <v>9673553.3905000016</v>
      </c>
      <c r="U10" s="41">
        <f t="shared" si="1"/>
        <v>52391.555499999995</v>
      </c>
      <c r="V10" s="41">
        <f t="shared" si="1"/>
        <v>7562137.9969999995</v>
      </c>
      <c r="W10" s="41">
        <f t="shared" si="1"/>
        <v>18758.994500000001</v>
      </c>
      <c r="X10" s="41">
        <f t="shared" si="1"/>
        <v>0</v>
      </c>
      <c r="Y10" s="41">
        <f t="shared" si="1"/>
        <v>192698709.80749997</v>
      </c>
      <c r="Z10" s="12"/>
    </row>
    <row r="11" spans="1:27" s="20" customFormat="1" ht="14" x14ac:dyDescent="0.3">
      <c r="A11" s="167">
        <v>2020</v>
      </c>
      <c r="B11" s="279" t="s">
        <v>54</v>
      </c>
      <c r="C11" s="280">
        <f>C52+C56+C60+C64</f>
        <v>9679562.5800000001</v>
      </c>
      <c r="D11" s="280">
        <f t="shared" ref="D11:X11" si="2">D52+D56+D60+D64</f>
        <v>7286804.5499999998</v>
      </c>
      <c r="E11" s="280">
        <f t="shared" si="2"/>
        <v>629512.11</v>
      </c>
      <c r="F11" s="280">
        <f t="shared" si="2"/>
        <v>19886481.66</v>
      </c>
      <c r="G11" s="280">
        <f t="shared" si="2"/>
        <v>22586538.829999998</v>
      </c>
      <c r="H11" s="280">
        <f t="shared" si="2"/>
        <v>17023676.95000001</v>
      </c>
      <c r="I11" s="280">
        <f t="shared" si="2"/>
        <v>5072882.6400000006</v>
      </c>
      <c r="J11" s="280">
        <f t="shared" si="2"/>
        <v>486095.76</v>
      </c>
      <c r="K11" s="280">
        <f t="shared" si="2"/>
        <v>2267045.4299999997</v>
      </c>
      <c r="L11" s="280">
        <f t="shared" si="2"/>
        <v>2124474.1799999997</v>
      </c>
      <c r="M11" s="280">
        <f t="shared" si="2"/>
        <v>2908699.6200000006</v>
      </c>
      <c r="N11" s="280">
        <f t="shared" si="2"/>
        <v>617465.99</v>
      </c>
      <c r="O11" s="280">
        <f t="shared" si="2"/>
        <v>2242176.3200000003</v>
      </c>
      <c r="P11" s="280">
        <f t="shared" si="2"/>
        <v>140699.4</v>
      </c>
      <c r="Q11" s="280">
        <f t="shared" si="2"/>
        <v>8805234.8999999985</v>
      </c>
      <c r="R11" s="280">
        <f t="shared" si="2"/>
        <v>25637976.609999992</v>
      </c>
      <c r="S11" s="280">
        <f t="shared" si="2"/>
        <v>9318983.3299999982</v>
      </c>
      <c r="T11" s="280">
        <f t="shared" si="2"/>
        <v>4937807.6700000009</v>
      </c>
      <c r="U11" s="280">
        <f t="shared" si="2"/>
        <v>73007.170000000013</v>
      </c>
      <c r="V11" s="280">
        <f t="shared" si="2"/>
        <v>7761117.7400000002</v>
      </c>
      <c r="W11" s="280">
        <f t="shared" si="2"/>
        <v>3288.1</v>
      </c>
      <c r="X11" s="280">
        <f t="shared" si="2"/>
        <v>0</v>
      </c>
      <c r="Y11" s="280">
        <f>Y52+Y56+Y60+Y64</f>
        <v>149489531.53999999</v>
      </c>
      <c r="Z11" s="108"/>
    </row>
    <row r="12" spans="1:27" s="20" customFormat="1" ht="14" x14ac:dyDescent="0.3">
      <c r="A12" s="167">
        <v>2021</v>
      </c>
      <c r="B12" s="279"/>
      <c r="C12" s="280">
        <f>C69+C73+C77+C81</f>
        <v>10100548.67</v>
      </c>
      <c r="D12" s="280">
        <f t="shared" ref="D12:X12" si="3">D69+D73+D77+D81</f>
        <v>7093749.2699999986</v>
      </c>
      <c r="E12" s="280">
        <f t="shared" si="3"/>
        <v>715587.12000000011</v>
      </c>
      <c r="F12" s="280">
        <f t="shared" si="3"/>
        <v>19627367.220000003</v>
      </c>
      <c r="G12" s="280">
        <f t="shared" si="3"/>
        <v>25732458.240000002</v>
      </c>
      <c r="H12" s="280">
        <f t="shared" si="3"/>
        <v>8857168.8300000019</v>
      </c>
      <c r="I12" s="280">
        <f t="shared" si="3"/>
        <v>5387141.290000001</v>
      </c>
      <c r="J12" s="280">
        <f t="shared" si="3"/>
        <v>416731.66</v>
      </c>
      <c r="K12" s="280">
        <f t="shared" si="3"/>
        <v>2830794.64</v>
      </c>
      <c r="L12" s="280">
        <f t="shared" si="3"/>
        <v>1990102.8900000001</v>
      </c>
      <c r="M12" s="280">
        <f t="shared" si="3"/>
        <v>3534816.86</v>
      </c>
      <c r="N12" s="280">
        <f t="shared" si="3"/>
        <v>882198.19000000018</v>
      </c>
      <c r="O12" s="280">
        <f t="shared" si="3"/>
        <v>1761247.05</v>
      </c>
      <c r="P12" s="280">
        <f t="shared" si="3"/>
        <v>140009.07999999999</v>
      </c>
      <c r="Q12" s="280">
        <f t="shared" si="3"/>
        <v>8744300.2299999986</v>
      </c>
      <c r="R12" s="280">
        <f t="shared" si="3"/>
        <v>28902480.890000004</v>
      </c>
      <c r="S12" s="280">
        <f t="shared" si="3"/>
        <v>16125722.17</v>
      </c>
      <c r="T12" s="280">
        <f t="shared" si="3"/>
        <v>6563341.4699999997</v>
      </c>
      <c r="U12" s="280">
        <f t="shared" si="3"/>
        <v>346038.27</v>
      </c>
      <c r="V12" s="280">
        <f t="shared" si="3"/>
        <v>6238706.8499999996</v>
      </c>
      <c r="W12" s="280">
        <f t="shared" si="3"/>
        <v>23090.719999999998</v>
      </c>
      <c r="X12" s="280">
        <f t="shared" si="3"/>
        <v>0</v>
      </c>
      <c r="Y12" s="280">
        <f>Y69+Y73+Y77+Y81</f>
        <v>156013601.61000001</v>
      </c>
      <c r="Z12" s="108"/>
    </row>
    <row r="13" spans="1:27" x14ac:dyDescent="0.3">
      <c r="A13" s="130"/>
      <c r="B13" s="42"/>
      <c r="C13" s="46"/>
      <c r="D13" s="46"/>
      <c r="E13" s="46"/>
      <c r="F13" s="15"/>
      <c r="G13" s="15"/>
      <c r="H13" s="15"/>
      <c r="I13" s="15"/>
      <c r="J13" s="15"/>
      <c r="K13" s="15"/>
      <c r="L13" s="15"/>
      <c r="M13" s="15"/>
      <c r="N13" s="15"/>
      <c r="O13" s="15"/>
      <c r="P13" s="15"/>
      <c r="Q13" s="15"/>
      <c r="R13" s="15"/>
      <c r="S13" s="15"/>
      <c r="T13" s="15"/>
      <c r="U13" s="15"/>
      <c r="V13" s="15"/>
      <c r="W13" s="14"/>
      <c r="X13" s="15"/>
      <c r="Y13" s="15"/>
      <c r="Z13" s="12"/>
    </row>
    <row r="14" spans="1:27" x14ac:dyDescent="0.3">
      <c r="A14" s="412" t="s">
        <v>255</v>
      </c>
      <c r="B14" s="413"/>
      <c r="C14" s="15"/>
      <c r="D14" s="15"/>
      <c r="E14" s="15"/>
      <c r="F14" s="15"/>
      <c r="G14" s="15"/>
      <c r="H14" s="15"/>
      <c r="I14" s="15"/>
      <c r="J14" s="15"/>
      <c r="K14" s="15"/>
      <c r="L14" s="15"/>
      <c r="M14" s="15"/>
      <c r="N14" s="15"/>
      <c r="O14" s="15"/>
      <c r="P14" s="15"/>
      <c r="Q14" s="15"/>
      <c r="R14" s="15"/>
      <c r="S14" s="15"/>
      <c r="T14" s="15"/>
      <c r="U14" s="15"/>
      <c r="V14" s="15"/>
      <c r="W14" s="15"/>
      <c r="X14" s="15"/>
      <c r="Y14" s="15"/>
      <c r="Z14" s="12"/>
    </row>
    <row r="15" spans="1:27" ht="14" x14ac:dyDescent="0.3">
      <c r="A15" s="418">
        <v>2018</v>
      </c>
      <c r="B15" s="43" t="s">
        <v>106</v>
      </c>
      <c r="C15" s="44">
        <v>538470.85949999967</v>
      </c>
      <c r="D15" s="44">
        <v>570393.62899999984</v>
      </c>
      <c r="E15" s="44">
        <v>111420.0385</v>
      </c>
      <c r="F15" s="44">
        <v>1797908.5624999967</v>
      </c>
      <c r="G15" s="44">
        <v>268789.81049999996</v>
      </c>
      <c r="H15" s="44">
        <v>1007997.3905000018</v>
      </c>
      <c r="I15" s="44">
        <v>366811.17599999951</v>
      </c>
      <c r="J15" s="44">
        <v>64479.59149999998</v>
      </c>
      <c r="K15" s="44">
        <v>96549.906000000017</v>
      </c>
      <c r="L15" s="44">
        <v>222348.91200000007</v>
      </c>
      <c r="M15" s="44">
        <v>187446.88350000043</v>
      </c>
      <c r="N15" s="44">
        <v>43214.389499999997</v>
      </c>
      <c r="O15" s="44">
        <v>109570.2405</v>
      </c>
      <c r="P15" s="44">
        <v>33293.120999999999</v>
      </c>
      <c r="Q15" s="44">
        <v>561332.77899999963</v>
      </c>
      <c r="R15" s="44">
        <v>1235682.6360000006</v>
      </c>
      <c r="S15" s="44">
        <v>850965.7990000007</v>
      </c>
      <c r="T15" s="15">
        <v>256766.75600000011</v>
      </c>
      <c r="U15" s="15">
        <v>0</v>
      </c>
      <c r="V15" s="44">
        <v>690381.47800000047</v>
      </c>
      <c r="W15" s="44">
        <v>3059.8509999999997</v>
      </c>
      <c r="X15" s="44">
        <v>0</v>
      </c>
      <c r="Y15" s="44">
        <f>SUM(C15:X15)</f>
        <v>9016883.8094999995</v>
      </c>
      <c r="Z15" s="12"/>
      <c r="AA15" s="2"/>
    </row>
    <row r="16" spans="1:27" ht="14" x14ac:dyDescent="0.3">
      <c r="A16" s="419"/>
      <c r="B16" s="43" t="s">
        <v>107</v>
      </c>
      <c r="C16" s="44">
        <v>809694.13900000008</v>
      </c>
      <c r="D16" s="44">
        <v>643045.8105000006</v>
      </c>
      <c r="E16" s="44">
        <v>31615.707999999999</v>
      </c>
      <c r="F16" s="44">
        <v>1821731.5254999984</v>
      </c>
      <c r="G16" s="44">
        <v>3354565.8355</v>
      </c>
      <c r="H16" s="44">
        <v>1002479.1845000011</v>
      </c>
      <c r="I16" s="44">
        <v>703928.91500000062</v>
      </c>
      <c r="J16" s="44">
        <v>36170.27150000001</v>
      </c>
      <c r="K16" s="44">
        <v>405882.00049999991</v>
      </c>
      <c r="L16" s="44">
        <v>240133.16749999992</v>
      </c>
      <c r="M16" s="44">
        <v>170020.807</v>
      </c>
      <c r="N16" s="44">
        <v>73594.307500000024</v>
      </c>
      <c r="O16" s="44">
        <v>227684.59000000003</v>
      </c>
      <c r="P16" s="44">
        <v>10927.897999999999</v>
      </c>
      <c r="Q16" s="44">
        <v>310047.29099999956</v>
      </c>
      <c r="R16" s="44">
        <v>1252085.2010000001</v>
      </c>
      <c r="S16" s="44">
        <v>1806291.3379999993</v>
      </c>
      <c r="T16" s="15">
        <v>387398.88999999978</v>
      </c>
      <c r="U16" s="15">
        <v>82.742499999999993</v>
      </c>
      <c r="V16" s="44">
        <v>238416.02200000006</v>
      </c>
      <c r="W16" s="44">
        <v>1984.7734999999998</v>
      </c>
      <c r="X16" s="44">
        <v>0</v>
      </c>
      <c r="Y16" s="44">
        <f t="shared" ref="Y16:Y46" si="4">SUM(C16:X16)</f>
        <v>13527780.417999998</v>
      </c>
      <c r="Z16" s="12"/>
      <c r="AA16" s="2"/>
    </row>
    <row r="17" spans="1:27" ht="14" x14ac:dyDescent="0.3">
      <c r="A17" s="419"/>
      <c r="B17" s="43" t="s">
        <v>108</v>
      </c>
      <c r="C17" s="44">
        <v>909190.09200000099</v>
      </c>
      <c r="D17" s="44">
        <v>656124.79499999969</v>
      </c>
      <c r="E17" s="44">
        <v>94009.797499999957</v>
      </c>
      <c r="F17" s="44">
        <v>1889973.2729999984</v>
      </c>
      <c r="G17" s="44">
        <v>7069838.8885000013</v>
      </c>
      <c r="H17" s="44">
        <v>822515.2589999988</v>
      </c>
      <c r="I17" s="44">
        <v>459635.99049999984</v>
      </c>
      <c r="J17" s="44">
        <v>51395.121500000008</v>
      </c>
      <c r="K17" s="44">
        <v>179100.71250000017</v>
      </c>
      <c r="L17" s="44">
        <v>166945</v>
      </c>
      <c r="M17" s="44">
        <v>402691.48650000017</v>
      </c>
      <c r="N17" s="179">
        <v>117168.54350000006</v>
      </c>
      <c r="O17" s="179">
        <v>82649.304000000047</v>
      </c>
      <c r="P17" s="44">
        <v>14264.703499999996</v>
      </c>
      <c r="Q17" s="44">
        <v>808464.91549999965</v>
      </c>
      <c r="R17" s="44">
        <v>1468150.2025000004</v>
      </c>
      <c r="S17" s="44">
        <v>928777.42100000056</v>
      </c>
      <c r="T17" s="15">
        <v>545048.56050000072</v>
      </c>
      <c r="U17" s="15">
        <v>68.827500000000001</v>
      </c>
      <c r="V17" s="44">
        <v>443198.98300000012</v>
      </c>
      <c r="W17" s="44">
        <v>1847.5785000000001</v>
      </c>
      <c r="X17" s="44">
        <v>0</v>
      </c>
      <c r="Y17" s="44">
        <f t="shared" si="4"/>
        <v>17111059.455500003</v>
      </c>
      <c r="Z17" s="12"/>
      <c r="AA17" s="2"/>
    </row>
    <row r="18" spans="1:27" ht="14" x14ac:dyDescent="0.3">
      <c r="A18" s="419"/>
      <c r="B18" s="212" t="s">
        <v>239</v>
      </c>
      <c r="C18" s="213">
        <f>SUM(C15:C17)</f>
        <v>2257355.0905000009</v>
      </c>
      <c r="D18" s="213">
        <f t="shared" ref="D18:Y18" si="5">SUM(D15:D17)</f>
        <v>1869564.2345</v>
      </c>
      <c r="E18" s="213">
        <f t="shared" si="5"/>
        <v>237045.54399999997</v>
      </c>
      <c r="F18" s="213">
        <f t="shared" si="5"/>
        <v>5509613.360999993</v>
      </c>
      <c r="G18" s="213">
        <f t="shared" si="5"/>
        <v>10693194.534500001</v>
      </c>
      <c r="H18" s="213">
        <f t="shared" si="5"/>
        <v>2832991.8340000017</v>
      </c>
      <c r="I18" s="213">
        <f t="shared" si="5"/>
        <v>1530376.0814999999</v>
      </c>
      <c r="J18" s="213">
        <f t="shared" si="5"/>
        <v>152044.98449999999</v>
      </c>
      <c r="K18" s="213">
        <f t="shared" si="5"/>
        <v>681532.61900000006</v>
      </c>
      <c r="L18" s="213">
        <f t="shared" si="5"/>
        <v>629427.07949999999</v>
      </c>
      <c r="M18" s="213">
        <f t="shared" si="5"/>
        <v>760159.17700000061</v>
      </c>
      <c r="N18" s="213">
        <f t="shared" si="5"/>
        <v>233977.24050000007</v>
      </c>
      <c r="O18" s="213">
        <f t="shared" si="5"/>
        <v>419904.1345000001</v>
      </c>
      <c r="P18" s="213">
        <f t="shared" si="5"/>
        <v>58485.722499999996</v>
      </c>
      <c r="Q18" s="213">
        <f t="shared" si="5"/>
        <v>1679844.9854999988</v>
      </c>
      <c r="R18" s="213">
        <f t="shared" si="5"/>
        <v>3955918.0395000009</v>
      </c>
      <c r="S18" s="213">
        <f t="shared" si="5"/>
        <v>3586034.5580000007</v>
      </c>
      <c r="T18" s="213">
        <f t="shared" si="5"/>
        <v>1189214.2065000008</v>
      </c>
      <c r="U18" s="213">
        <f t="shared" si="5"/>
        <v>151.57</v>
      </c>
      <c r="V18" s="213">
        <f t="shared" si="5"/>
        <v>1371996.4830000005</v>
      </c>
      <c r="W18" s="213">
        <f t="shared" si="5"/>
        <v>6892.2029999999995</v>
      </c>
      <c r="X18" s="213">
        <f t="shared" si="5"/>
        <v>0</v>
      </c>
      <c r="Y18" s="213">
        <f t="shared" si="5"/>
        <v>39655723.682999998</v>
      </c>
      <c r="Z18" s="12"/>
      <c r="AA18" s="2"/>
    </row>
    <row r="19" spans="1:27" ht="14" x14ac:dyDescent="0.3">
      <c r="A19" s="419"/>
      <c r="B19" s="43" t="s">
        <v>109</v>
      </c>
      <c r="C19" s="44">
        <v>1032262.3560000008</v>
      </c>
      <c r="D19" s="44">
        <v>662262.66700000071</v>
      </c>
      <c r="E19" s="44">
        <v>79819.073500000013</v>
      </c>
      <c r="F19" s="44">
        <v>2009315.0635000018</v>
      </c>
      <c r="G19" s="44">
        <v>2683121.6375000002</v>
      </c>
      <c r="H19" s="44">
        <v>787123.00850000151</v>
      </c>
      <c r="I19" s="44">
        <v>593142.18150000018</v>
      </c>
      <c r="J19" s="44">
        <v>49834.134499999978</v>
      </c>
      <c r="K19" s="44">
        <v>574808.06499999994</v>
      </c>
      <c r="L19" s="44">
        <v>246796.68149999986</v>
      </c>
      <c r="M19" s="44">
        <v>415148.24049999967</v>
      </c>
      <c r="N19" s="44">
        <v>100713.05550000007</v>
      </c>
      <c r="O19" s="44">
        <v>208205.85550000012</v>
      </c>
      <c r="P19" s="44">
        <v>21213.244999999992</v>
      </c>
      <c r="Q19" s="44">
        <v>944050.36400000064</v>
      </c>
      <c r="R19" s="44">
        <v>1859121.2339999971</v>
      </c>
      <c r="S19" s="44">
        <v>1025564.7444999999</v>
      </c>
      <c r="T19" s="15">
        <v>216470.08899999986</v>
      </c>
      <c r="U19" s="15">
        <v>19170.0975</v>
      </c>
      <c r="V19" s="44">
        <v>729007.22949999885</v>
      </c>
      <c r="W19" s="44">
        <v>1425.5744999999999</v>
      </c>
      <c r="X19" s="44"/>
      <c r="Y19" s="44">
        <f t="shared" si="4"/>
        <v>14258574.597999999</v>
      </c>
      <c r="Z19" s="12"/>
      <c r="AA19" s="2"/>
    </row>
    <row r="20" spans="1:27" ht="14" x14ac:dyDescent="0.3">
      <c r="A20" s="419"/>
      <c r="B20" s="43" t="s">
        <v>4</v>
      </c>
      <c r="C20" s="44">
        <v>933164.63649999979</v>
      </c>
      <c r="D20" s="44">
        <v>647852.38499999989</v>
      </c>
      <c r="E20" s="44">
        <v>65128.984999999993</v>
      </c>
      <c r="F20" s="44">
        <v>2442995.9449999989</v>
      </c>
      <c r="G20" s="44">
        <v>2969827.9649999999</v>
      </c>
      <c r="H20" s="44">
        <v>910998.20250000001</v>
      </c>
      <c r="I20" s="44">
        <v>1190473.3759999999</v>
      </c>
      <c r="J20" s="44">
        <v>47045.95949999999</v>
      </c>
      <c r="K20" s="44">
        <v>377305.37450000003</v>
      </c>
      <c r="L20" s="44">
        <v>228142.32449999996</v>
      </c>
      <c r="M20" s="44">
        <v>344310.8395</v>
      </c>
      <c r="N20" s="44">
        <v>68993.134500000015</v>
      </c>
      <c r="O20" s="44">
        <v>198339.21199999991</v>
      </c>
      <c r="P20" s="44">
        <v>22804.856499999998</v>
      </c>
      <c r="Q20" s="44">
        <v>1093215.4265000001</v>
      </c>
      <c r="R20" s="44">
        <v>2739271.0430000005</v>
      </c>
      <c r="S20" s="44">
        <v>841049.97</v>
      </c>
      <c r="T20" s="15">
        <v>214952.29600000006</v>
      </c>
      <c r="U20" s="15">
        <v>9999.6984999999986</v>
      </c>
      <c r="V20" s="44">
        <v>702404.2794999996</v>
      </c>
      <c r="W20" s="44">
        <v>341.73399999999998</v>
      </c>
      <c r="X20" s="44">
        <v>0</v>
      </c>
      <c r="Y20" s="44">
        <f t="shared" si="4"/>
        <v>16048617.6435</v>
      </c>
      <c r="Z20" s="12"/>
      <c r="AA20" s="2"/>
    </row>
    <row r="21" spans="1:27" ht="14" x14ac:dyDescent="0.3">
      <c r="A21" s="419"/>
      <c r="B21" s="43" t="s">
        <v>110</v>
      </c>
      <c r="C21" s="44">
        <v>997091.79099999997</v>
      </c>
      <c r="D21" s="44">
        <v>556130.52399999986</v>
      </c>
      <c r="E21" s="44">
        <v>37299.479500000001</v>
      </c>
      <c r="F21" s="44">
        <v>1847212.6389999995</v>
      </c>
      <c r="G21" s="44">
        <v>1857380.5594999997</v>
      </c>
      <c r="H21" s="44">
        <v>1071493.2145000005</v>
      </c>
      <c r="I21" s="44">
        <v>485964.57349999994</v>
      </c>
      <c r="J21" s="44">
        <v>50349.518499999998</v>
      </c>
      <c r="K21" s="44">
        <v>623219.09749999992</v>
      </c>
      <c r="L21" s="44">
        <v>212480.17549999998</v>
      </c>
      <c r="M21" s="44">
        <v>352851.78599999996</v>
      </c>
      <c r="N21" s="44">
        <v>74858.444999999992</v>
      </c>
      <c r="O21" s="44">
        <v>178247.35499999998</v>
      </c>
      <c r="P21" s="44">
        <v>18580.607500000002</v>
      </c>
      <c r="Q21" s="44">
        <v>916915.47000000032</v>
      </c>
      <c r="R21" s="44">
        <v>2195508.2514999993</v>
      </c>
      <c r="S21" s="44">
        <v>1017734.8660000002</v>
      </c>
      <c r="T21" s="15">
        <v>1376117.1744999997</v>
      </c>
      <c r="U21" s="15">
        <v>573.84999999999991</v>
      </c>
      <c r="V21" s="44">
        <v>668897.12049999996</v>
      </c>
      <c r="W21" s="44">
        <v>1373.4565</v>
      </c>
      <c r="X21" s="44">
        <v>0</v>
      </c>
      <c r="Y21" s="44">
        <f t="shared" si="4"/>
        <v>14540279.955</v>
      </c>
      <c r="Z21" s="12"/>
      <c r="AA21" s="2"/>
    </row>
    <row r="22" spans="1:27" ht="14" x14ac:dyDescent="0.3">
      <c r="A22" s="419"/>
      <c r="B22" s="212" t="s">
        <v>240</v>
      </c>
      <c r="C22" s="213">
        <f>SUM(C19:C21)</f>
        <v>2962518.7835000008</v>
      </c>
      <c r="D22" s="213">
        <f t="shared" ref="D22:Y22" si="6">SUM(D19:D21)</f>
        <v>1866245.5760000004</v>
      </c>
      <c r="E22" s="213">
        <f t="shared" si="6"/>
        <v>182247.538</v>
      </c>
      <c r="F22" s="213">
        <f t="shared" si="6"/>
        <v>6299523.6475</v>
      </c>
      <c r="G22" s="213">
        <f t="shared" si="6"/>
        <v>7510330.1619999995</v>
      </c>
      <c r="H22" s="213">
        <f t="shared" si="6"/>
        <v>2769614.4255000018</v>
      </c>
      <c r="I22" s="213">
        <f t="shared" si="6"/>
        <v>2269580.1310000001</v>
      </c>
      <c r="J22" s="213">
        <f t="shared" si="6"/>
        <v>147229.61249999996</v>
      </c>
      <c r="K22" s="213">
        <f t="shared" si="6"/>
        <v>1575332.537</v>
      </c>
      <c r="L22" s="213">
        <f t="shared" si="6"/>
        <v>687419.18149999983</v>
      </c>
      <c r="M22" s="213">
        <f t="shared" si="6"/>
        <v>1112310.8659999995</v>
      </c>
      <c r="N22" s="213">
        <f t="shared" si="6"/>
        <v>244564.63500000007</v>
      </c>
      <c r="O22" s="213">
        <f t="shared" si="6"/>
        <v>584792.42249999999</v>
      </c>
      <c r="P22" s="213">
        <f t="shared" si="6"/>
        <v>62598.708999999988</v>
      </c>
      <c r="Q22" s="213">
        <f t="shared" si="6"/>
        <v>2954181.2605000008</v>
      </c>
      <c r="R22" s="213">
        <f t="shared" si="6"/>
        <v>6793900.5284999972</v>
      </c>
      <c r="S22" s="213">
        <f t="shared" si="6"/>
        <v>2884349.5805000002</v>
      </c>
      <c r="T22" s="213">
        <f t="shared" si="6"/>
        <v>1807539.5594999995</v>
      </c>
      <c r="U22" s="213">
        <f t="shared" si="6"/>
        <v>29743.645999999997</v>
      </c>
      <c r="V22" s="213">
        <f t="shared" si="6"/>
        <v>2100308.6294999984</v>
      </c>
      <c r="W22" s="213">
        <f t="shared" si="6"/>
        <v>3140.7649999999999</v>
      </c>
      <c r="X22" s="213">
        <f t="shared" si="6"/>
        <v>0</v>
      </c>
      <c r="Y22" s="213">
        <f t="shared" si="6"/>
        <v>44847472.196499996</v>
      </c>
      <c r="Z22" s="12"/>
      <c r="AA22" s="2"/>
    </row>
    <row r="23" spans="1:27" ht="14" x14ac:dyDescent="0.3">
      <c r="A23" s="419"/>
      <c r="B23" s="45" t="s">
        <v>111</v>
      </c>
      <c r="C23" s="44">
        <v>849514.60249999969</v>
      </c>
      <c r="D23" s="44">
        <v>626808.83400000026</v>
      </c>
      <c r="E23" s="44">
        <v>75767.784499999994</v>
      </c>
      <c r="F23" s="44">
        <v>1838159.6434999993</v>
      </c>
      <c r="G23" s="44">
        <v>8013727.0565000009</v>
      </c>
      <c r="H23" s="44">
        <v>654340.22499999986</v>
      </c>
      <c r="I23" s="44">
        <v>474214.96599999996</v>
      </c>
      <c r="J23" s="44">
        <v>68039.140500000009</v>
      </c>
      <c r="K23" s="44">
        <v>623715.46050000016</v>
      </c>
      <c r="L23" s="44">
        <v>331110.1275</v>
      </c>
      <c r="M23" s="44">
        <v>238964.67549999995</v>
      </c>
      <c r="N23" s="44">
        <v>51118.845500000003</v>
      </c>
      <c r="O23" s="44">
        <v>215654.49749999997</v>
      </c>
      <c r="P23" s="44">
        <v>15848.425999999998</v>
      </c>
      <c r="Q23" s="44">
        <v>1214892.1885000013</v>
      </c>
      <c r="R23" s="44">
        <v>2486316.9969999972</v>
      </c>
      <c r="S23" s="44">
        <v>853158.73399999982</v>
      </c>
      <c r="T23" s="15">
        <v>222099.23549999992</v>
      </c>
      <c r="U23" s="15">
        <v>1651.9404999999999</v>
      </c>
      <c r="V23" s="44">
        <v>670353.73349999962</v>
      </c>
      <c r="W23" s="44">
        <v>2151.7534999999998</v>
      </c>
      <c r="X23" s="44">
        <v>0</v>
      </c>
      <c r="Y23" s="44">
        <f t="shared" si="4"/>
        <v>19527608.8675</v>
      </c>
      <c r="Z23" s="12"/>
      <c r="AA23" s="2"/>
    </row>
    <row r="24" spans="1:27" ht="14" x14ac:dyDescent="0.3">
      <c r="A24" s="419"/>
      <c r="B24" s="45" t="s">
        <v>112</v>
      </c>
      <c r="C24" s="44">
        <v>715020.10149999987</v>
      </c>
      <c r="D24" s="44">
        <v>592956.12299999967</v>
      </c>
      <c r="E24" s="44">
        <v>49598.786999999989</v>
      </c>
      <c r="F24" s="44">
        <v>1538772.7144999993</v>
      </c>
      <c r="G24" s="44">
        <v>2862889.2924999995</v>
      </c>
      <c r="H24" s="44">
        <v>920298.88499999966</v>
      </c>
      <c r="I24" s="44">
        <v>476459.32899999991</v>
      </c>
      <c r="J24" s="44">
        <v>48223.237499999996</v>
      </c>
      <c r="K24" s="44">
        <v>197227.77149999997</v>
      </c>
      <c r="L24" s="44">
        <v>175823.67249999996</v>
      </c>
      <c r="M24" s="44">
        <v>287941.57699999982</v>
      </c>
      <c r="N24" s="44">
        <v>81280.953500000018</v>
      </c>
      <c r="O24" s="44">
        <v>490182.58949999983</v>
      </c>
      <c r="P24" s="44">
        <v>29247.340499999995</v>
      </c>
      <c r="Q24" s="44">
        <v>756090.73000000021</v>
      </c>
      <c r="R24" s="44">
        <v>1780988.6700000004</v>
      </c>
      <c r="S24" s="44">
        <v>645874.61499999999</v>
      </c>
      <c r="T24" s="15">
        <v>335165.89</v>
      </c>
      <c r="U24" s="15">
        <v>2353.7165</v>
      </c>
      <c r="V24" s="44">
        <v>596091.87400000007</v>
      </c>
      <c r="W24" s="44">
        <v>3041.5659999999993</v>
      </c>
      <c r="X24" s="44">
        <v>0</v>
      </c>
      <c r="Y24" s="44">
        <f t="shared" si="4"/>
        <v>12585529.435999999</v>
      </c>
      <c r="Z24" s="12"/>
      <c r="AA24" s="2"/>
    </row>
    <row r="25" spans="1:27" ht="14" x14ac:dyDescent="0.3">
      <c r="A25" s="419"/>
      <c r="B25" s="45" t="s">
        <v>113</v>
      </c>
      <c r="C25" s="44">
        <v>808827.46449999977</v>
      </c>
      <c r="D25" s="44">
        <v>457560.4705</v>
      </c>
      <c r="E25" s="44">
        <v>49590.748500000002</v>
      </c>
      <c r="F25" s="44">
        <v>1696107.078</v>
      </c>
      <c r="G25" s="44">
        <v>2854275.044999999</v>
      </c>
      <c r="H25" s="44">
        <v>881928.91649999993</v>
      </c>
      <c r="I25" s="44">
        <v>492238.68599999999</v>
      </c>
      <c r="J25" s="44">
        <v>62865.819499999991</v>
      </c>
      <c r="K25" s="44">
        <v>236160.57299999995</v>
      </c>
      <c r="L25" s="44">
        <v>179646.73250000004</v>
      </c>
      <c r="M25" s="44">
        <v>256158.93500000006</v>
      </c>
      <c r="N25" s="44">
        <v>88755.102499999994</v>
      </c>
      <c r="O25" s="44">
        <v>287780.71499999997</v>
      </c>
      <c r="P25" s="44">
        <v>13918.737500000001</v>
      </c>
      <c r="Q25" s="44">
        <v>524366.62700000009</v>
      </c>
      <c r="R25" s="44">
        <v>2337221.3484999994</v>
      </c>
      <c r="S25" s="44">
        <v>499307.73599999986</v>
      </c>
      <c r="T25" s="15">
        <v>395421.04849999998</v>
      </c>
      <c r="U25" s="15">
        <v>962</v>
      </c>
      <c r="V25" s="44">
        <v>399258.01199999987</v>
      </c>
      <c r="W25" s="44">
        <v>374.58949999999993</v>
      </c>
      <c r="X25" s="44">
        <v>0</v>
      </c>
      <c r="Y25" s="44">
        <f t="shared" si="4"/>
        <v>12522726.385499999</v>
      </c>
      <c r="Z25" s="12"/>
      <c r="AA25" s="54"/>
    </row>
    <row r="26" spans="1:27" ht="14" x14ac:dyDescent="0.3">
      <c r="A26" s="419"/>
      <c r="B26" s="212" t="s">
        <v>241</v>
      </c>
      <c r="C26" s="213">
        <f>SUM(C23:C25)</f>
        <v>2373362.1684999992</v>
      </c>
      <c r="D26" s="213">
        <f t="shared" ref="D26:Y26" si="7">SUM(D23:D25)</f>
        <v>1677325.4275</v>
      </c>
      <c r="E26" s="213">
        <f t="shared" si="7"/>
        <v>174957.32</v>
      </c>
      <c r="F26" s="213">
        <f t="shared" si="7"/>
        <v>5073039.4359999988</v>
      </c>
      <c r="G26" s="213">
        <f t="shared" si="7"/>
        <v>13730891.393999998</v>
      </c>
      <c r="H26" s="213">
        <f t="shared" si="7"/>
        <v>2456568.0264999992</v>
      </c>
      <c r="I26" s="213">
        <f t="shared" si="7"/>
        <v>1442912.9809999999</v>
      </c>
      <c r="J26" s="213">
        <f t="shared" si="7"/>
        <v>179128.19749999998</v>
      </c>
      <c r="K26" s="213">
        <f t="shared" si="7"/>
        <v>1057103.8049999999</v>
      </c>
      <c r="L26" s="213">
        <f t="shared" si="7"/>
        <v>686580.53249999997</v>
      </c>
      <c r="M26" s="213">
        <f t="shared" si="7"/>
        <v>783065.18749999977</v>
      </c>
      <c r="N26" s="213">
        <f t="shared" si="7"/>
        <v>221154.90150000004</v>
      </c>
      <c r="O26" s="213">
        <f t="shared" si="7"/>
        <v>993617.80199999979</v>
      </c>
      <c r="P26" s="213">
        <f t="shared" si="7"/>
        <v>59014.503999999994</v>
      </c>
      <c r="Q26" s="213">
        <f t="shared" si="7"/>
        <v>2495349.5455000019</v>
      </c>
      <c r="R26" s="213">
        <f t="shared" si="7"/>
        <v>6604527.015499997</v>
      </c>
      <c r="S26" s="213">
        <f t="shared" si="7"/>
        <v>1998341.0849999997</v>
      </c>
      <c r="T26" s="213">
        <f t="shared" si="7"/>
        <v>952686.17399999988</v>
      </c>
      <c r="U26" s="213">
        <f t="shared" si="7"/>
        <v>4967.6570000000002</v>
      </c>
      <c r="V26" s="213">
        <f t="shared" si="7"/>
        <v>1665703.6194999996</v>
      </c>
      <c r="W26" s="213">
        <f t="shared" si="7"/>
        <v>5567.9089999999997</v>
      </c>
      <c r="X26" s="213">
        <f t="shared" si="7"/>
        <v>0</v>
      </c>
      <c r="Y26" s="213">
        <f t="shared" si="7"/>
        <v>44635864.688999996</v>
      </c>
      <c r="Z26" s="12"/>
      <c r="AA26" s="172"/>
    </row>
    <row r="27" spans="1:27" ht="14" x14ac:dyDescent="0.3">
      <c r="A27" s="419"/>
      <c r="B27" s="45" t="s">
        <v>114</v>
      </c>
      <c r="C27" s="44">
        <v>795003.11899999972</v>
      </c>
      <c r="D27" s="44">
        <v>523656.34099999984</v>
      </c>
      <c r="E27" s="44">
        <v>48604.96850000001</v>
      </c>
      <c r="F27" s="44">
        <v>1919819.9129999997</v>
      </c>
      <c r="G27" s="44">
        <v>3807592.2355</v>
      </c>
      <c r="H27" s="44">
        <v>1291164.3285000005</v>
      </c>
      <c r="I27" s="44">
        <v>716920.10850000009</v>
      </c>
      <c r="J27" s="44">
        <v>36643.979500000009</v>
      </c>
      <c r="K27" s="44">
        <v>241780.88750000004</v>
      </c>
      <c r="L27" s="44">
        <v>352049.85650000017</v>
      </c>
      <c r="M27" s="44">
        <v>207980.45549999998</v>
      </c>
      <c r="N27" s="44">
        <v>90777.434999999998</v>
      </c>
      <c r="O27" s="44">
        <v>176088.092</v>
      </c>
      <c r="P27" s="44">
        <v>8123.0135000000009</v>
      </c>
      <c r="Q27" s="44">
        <v>784849.68850000005</v>
      </c>
      <c r="R27" s="44">
        <v>2700961.0700000026</v>
      </c>
      <c r="S27" s="44">
        <v>677585.02549999987</v>
      </c>
      <c r="T27" s="15">
        <v>350041.99100000004</v>
      </c>
      <c r="U27" s="15">
        <v>200.06549999999999</v>
      </c>
      <c r="V27" s="44">
        <v>539002.18249999988</v>
      </c>
      <c r="W27" s="44">
        <v>264.00549999999998</v>
      </c>
      <c r="X27" s="44">
        <v>0</v>
      </c>
      <c r="Y27" s="44">
        <f t="shared" si="4"/>
        <v>15269108.762</v>
      </c>
      <c r="Z27" s="12"/>
      <c r="AA27" s="103"/>
    </row>
    <row r="28" spans="1:27" ht="14" x14ac:dyDescent="0.3">
      <c r="A28" s="419"/>
      <c r="B28" s="45" t="s">
        <v>115</v>
      </c>
      <c r="C28" s="46">
        <v>928468.93350000086</v>
      </c>
      <c r="D28" s="46">
        <v>610466.9084999999</v>
      </c>
      <c r="E28" s="46">
        <v>82675.99549999999</v>
      </c>
      <c r="F28" s="15">
        <v>1839163.8809999998</v>
      </c>
      <c r="G28" s="15">
        <v>7924002.3084999993</v>
      </c>
      <c r="H28" s="15">
        <v>634354.39800000016</v>
      </c>
      <c r="I28" s="15">
        <v>280898.74699999992</v>
      </c>
      <c r="J28" s="15">
        <v>26091.798000000006</v>
      </c>
      <c r="K28" s="15">
        <v>323739.03000000003</v>
      </c>
      <c r="L28" s="15">
        <v>271486.77899999998</v>
      </c>
      <c r="M28" s="15">
        <v>209778.73349999994</v>
      </c>
      <c r="N28" s="15">
        <v>107139.80749999992</v>
      </c>
      <c r="O28" s="15">
        <v>182840.21349999998</v>
      </c>
      <c r="P28" s="15">
        <v>13445.707999999999</v>
      </c>
      <c r="Q28" s="15">
        <v>552440.82949999988</v>
      </c>
      <c r="R28" s="15">
        <v>2570406.8600000008</v>
      </c>
      <c r="S28" s="15">
        <v>951221.69500000018</v>
      </c>
      <c r="T28" s="15">
        <v>356681.92999999993</v>
      </c>
      <c r="U28" s="15">
        <v>16100.586499999999</v>
      </c>
      <c r="V28" s="15">
        <v>804657.71399999957</v>
      </c>
      <c r="W28" s="15">
        <v>2975.1075000000001</v>
      </c>
      <c r="X28" s="15">
        <v>0</v>
      </c>
      <c r="Y28" s="44">
        <f t="shared" si="4"/>
        <v>18689037.963999998</v>
      </c>
      <c r="Z28" s="12"/>
      <c r="AA28" s="2"/>
    </row>
    <row r="29" spans="1:27" ht="14" x14ac:dyDescent="0.3">
      <c r="A29" s="419"/>
      <c r="B29" s="45" t="s">
        <v>116</v>
      </c>
      <c r="C29" s="46">
        <v>1028803.0180000003</v>
      </c>
      <c r="D29" s="46">
        <v>852960.46249999967</v>
      </c>
      <c r="E29" s="46">
        <v>79860.657500000001</v>
      </c>
      <c r="F29" s="15">
        <v>2139548.0209999997</v>
      </c>
      <c r="G29" s="15">
        <v>304274.245</v>
      </c>
      <c r="H29" s="15">
        <v>745552.7855</v>
      </c>
      <c r="I29" s="15">
        <v>557734.70500000007</v>
      </c>
      <c r="J29" s="15">
        <v>31787.863000000001</v>
      </c>
      <c r="K29" s="15">
        <v>313542.85400000005</v>
      </c>
      <c r="L29" s="15">
        <v>201210.64699999997</v>
      </c>
      <c r="M29" s="15">
        <v>272227.50550000003</v>
      </c>
      <c r="N29" s="15">
        <v>46798.134500000007</v>
      </c>
      <c r="O29" s="15">
        <v>278143.28949999996</v>
      </c>
      <c r="P29" s="15">
        <v>51770.538999999997</v>
      </c>
      <c r="Q29" s="15">
        <v>755002.47349999927</v>
      </c>
      <c r="R29" s="15">
        <v>2997040.5070000002</v>
      </c>
      <c r="S29" s="15">
        <v>826974.1999999996</v>
      </c>
      <c r="T29" s="15">
        <v>776171.84599999967</v>
      </c>
      <c r="U29" s="15">
        <v>6742.8294999999989</v>
      </c>
      <c r="V29" s="15">
        <v>931931.1234999994</v>
      </c>
      <c r="W29" s="15">
        <v>158.90699999999998</v>
      </c>
      <c r="X29" s="15">
        <v>0</v>
      </c>
      <c r="Y29" s="44">
        <f t="shared" si="4"/>
        <v>13198236.613499997</v>
      </c>
      <c r="Z29" s="12"/>
      <c r="AA29" s="103"/>
    </row>
    <row r="30" spans="1:27" ht="14" x14ac:dyDescent="0.3">
      <c r="A30" s="420"/>
      <c r="B30" s="212" t="s">
        <v>242</v>
      </c>
      <c r="C30" s="213">
        <f>SUM(C27:C29)</f>
        <v>2752275.0705000008</v>
      </c>
      <c r="D30" s="213">
        <f t="shared" ref="D30:Y30" si="8">SUM(D27:D29)</f>
        <v>1987083.7119999994</v>
      </c>
      <c r="E30" s="213">
        <f t="shared" si="8"/>
        <v>211141.62150000001</v>
      </c>
      <c r="F30" s="213">
        <f t="shared" si="8"/>
        <v>5898531.8149999995</v>
      </c>
      <c r="G30" s="213">
        <f t="shared" si="8"/>
        <v>12035868.788999999</v>
      </c>
      <c r="H30" s="213">
        <f t="shared" si="8"/>
        <v>2671071.512000001</v>
      </c>
      <c r="I30" s="213">
        <f t="shared" si="8"/>
        <v>1555553.5605000001</v>
      </c>
      <c r="J30" s="213">
        <f t="shared" si="8"/>
        <v>94523.640500000009</v>
      </c>
      <c r="K30" s="213">
        <f t="shared" si="8"/>
        <v>879062.77150000015</v>
      </c>
      <c r="L30" s="213">
        <f t="shared" si="8"/>
        <v>824747.28250000009</v>
      </c>
      <c r="M30" s="213">
        <f t="shared" si="8"/>
        <v>689986.69449999998</v>
      </c>
      <c r="N30" s="213">
        <f t="shared" si="8"/>
        <v>244715.37699999995</v>
      </c>
      <c r="O30" s="213">
        <f t="shared" si="8"/>
        <v>637071.59499999997</v>
      </c>
      <c r="P30" s="213">
        <f t="shared" si="8"/>
        <v>73339.260500000004</v>
      </c>
      <c r="Q30" s="213">
        <f t="shared" si="8"/>
        <v>2092292.9914999991</v>
      </c>
      <c r="R30" s="213">
        <f t="shared" si="8"/>
        <v>8268408.4370000036</v>
      </c>
      <c r="S30" s="213">
        <f t="shared" si="8"/>
        <v>2455780.9204999995</v>
      </c>
      <c r="T30" s="213">
        <f t="shared" si="8"/>
        <v>1482895.7669999995</v>
      </c>
      <c r="U30" s="213">
        <f t="shared" si="8"/>
        <v>23043.481499999998</v>
      </c>
      <c r="V30" s="213">
        <f t="shared" si="8"/>
        <v>2275591.0199999986</v>
      </c>
      <c r="W30" s="213">
        <f t="shared" si="8"/>
        <v>3398.0200000000004</v>
      </c>
      <c r="X30" s="213">
        <f t="shared" si="8"/>
        <v>0</v>
      </c>
      <c r="Y30" s="213">
        <f t="shared" si="8"/>
        <v>47156383.339499995</v>
      </c>
      <c r="Z30" s="12"/>
      <c r="AA30" s="103"/>
    </row>
    <row r="31" spans="1:27" ht="14" x14ac:dyDescent="0.3">
      <c r="A31" s="146"/>
      <c r="B31" s="47"/>
      <c r="C31" s="46"/>
      <c r="D31" s="46"/>
      <c r="E31" s="46"/>
      <c r="F31" s="15"/>
      <c r="G31" s="15"/>
      <c r="H31" s="15"/>
      <c r="I31" s="15"/>
      <c r="J31" s="15"/>
      <c r="K31" s="15"/>
      <c r="L31" s="15"/>
      <c r="M31" s="15"/>
      <c r="N31" s="15"/>
      <c r="O31" s="15"/>
      <c r="P31" s="15"/>
      <c r="Q31" s="15"/>
      <c r="R31" s="15"/>
      <c r="S31" s="15"/>
      <c r="T31" s="15"/>
      <c r="U31" s="15"/>
      <c r="V31" s="15"/>
      <c r="W31" s="15"/>
      <c r="X31" s="15"/>
      <c r="Y31" s="44"/>
      <c r="Z31" s="12"/>
      <c r="AA31" s="29"/>
    </row>
    <row r="32" spans="1:27" s="67" customFormat="1" ht="14" x14ac:dyDescent="0.3">
      <c r="A32" s="405">
        <v>2019</v>
      </c>
      <c r="B32" s="43" t="s">
        <v>106</v>
      </c>
      <c r="C32" s="100">
        <v>510478.83599999989</v>
      </c>
      <c r="D32" s="100">
        <v>566951.34550000029</v>
      </c>
      <c r="E32" s="100">
        <v>31638.363000000001</v>
      </c>
      <c r="F32" s="100">
        <v>1456729.7019999998</v>
      </c>
      <c r="G32" s="100">
        <v>2124772.8784999996</v>
      </c>
      <c r="H32" s="100">
        <v>1540098.4229999997</v>
      </c>
      <c r="I32" s="100">
        <v>468349.78199999995</v>
      </c>
      <c r="J32" s="100">
        <v>18248.694500000001</v>
      </c>
      <c r="K32" s="100">
        <v>199730.14849999998</v>
      </c>
      <c r="L32" s="100">
        <v>166371.02899999998</v>
      </c>
      <c r="M32" s="100">
        <v>273748.7829999997</v>
      </c>
      <c r="N32" s="100">
        <v>48271.778999999988</v>
      </c>
      <c r="O32" s="100">
        <v>198525.76499999998</v>
      </c>
      <c r="P32" s="100">
        <v>15667.841500000002</v>
      </c>
      <c r="Q32" s="100">
        <v>1111871.117499999</v>
      </c>
      <c r="R32" s="100">
        <v>2433236.6654999997</v>
      </c>
      <c r="S32" s="100">
        <v>3724881.9010000001</v>
      </c>
      <c r="T32" s="100">
        <v>3974327.3660000032</v>
      </c>
      <c r="U32" s="100">
        <v>916.48099999999999</v>
      </c>
      <c r="V32" s="100">
        <v>984915.00450000027</v>
      </c>
      <c r="W32" s="100">
        <v>0</v>
      </c>
      <c r="X32" s="100">
        <v>0</v>
      </c>
      <c r="Y32" s="44">
        <f t="shared" si="4"/>
        <v>19849731.906000003</v>
      </c>
      <c r="Z32" s="12"/>
      <c r="AA32" s="26"/>
    </row>
    <row r="33" spans="1:27" s="67" customFormat="1" ht="14" x14ac:dyDescent="0.3">
      <c r="A33" s="406"/>
      <c r="B33" s="43" t="s">
        <v>117</v>
      </c>
      <c r="C33" s="100">
        <v>1138543.5160000003</v>
      </c>
      <c r="D33" s="100">
        <v>625818.00549999985</v>
      </c>
      <c r="E33" s="100">
        <v>90062.894</v>
      </c>
      <c r="F33" s="100">
        <v>1707467.4794999999</v>
      </c>
      <c r="G33" s="100">
        <v>2587735.2555000004</v>
      </c>
      <c r="H33" s="100">
        <v>946503.34850000008</v>
      </c>
      <c r="I33" s="100">
        <v>354276.04949999991</v>
      </c>
      <c r="J33" s="100">
        <v>28191.4565</v>
      </c>
      <c r="K33" s="100">
        <v>194892</v>
      </c>
      <c r="L33" s="100">
        <v>198334.16350000002</v>
      </c>
      <c r="M33" s="100">
        <v>145075</v>
      </c>
      <c r="N33" s="100">
        <v>51677</v>
      </c>
      <c r="O33" s="100">
        <v>126480</v>
      </c>
      <c r="P33" s="100">
        <v>6402</v>
      </c>
      <c r="Q33" s="100">
        <v>889134</v>
      </c>
      <c r="R33" s="100">
        <v>1588490</v>
      </c>
      <c r="S33" s="100">
        <v>1534720</v>
      </c>
      <c r="T33" s="100">
        <v>116819</v>
      </c>
      <c r="U33" s="100">
        <v>9771</v>
      </c>
      <c r="V33" s="100">
        <v>440956.55200000008</v>
      </c>
      <c r="W33" s="100">
        <v>503</v>
      </c>
      <c r="X33" s="100">
        <v>0</v>
      </c>
      <c r="Y33" s="44">
        <f t="shared" si="4"/>
        <v>12781851.720500002</v>
      </c>
      <c r="Z33" s="12"/>
      <c r="AA33" s="26"/>
    </row>
    <row r="34" spans="1:27" s="67" customFormat="1" ht="14" x14ac:dyDescent="0.3">
      <c r="A34" s="406"/>
      <c r="B34" s="43" t="s">
        <v>150</v>
      </c>
      <c r="C34" s="100">
        <v>866578.72799999965</v>
      </c>
      <c r="D34" s="100">
        <v>763313.99499999988</v>
      </c>
      <c r="E34" s="100">
        <v>83282.76999999999</v>
      </c>
      <c r="F34" s="100">
        <v>2109934.2560000001</v>
      </c>
      <c r="G34" s="100">
        <v>6693088.3430000003</v>
      </c>
      <c r="H34" s="100">
        <v>762527.2224999998</v>
      </c>
      <c r="I34" s="100">
        <v>397444.03649999999</v>
      </c>
      <c r="J34" s="100">
        <v>44439.104999999996</v>
      </c>
      <c r="K34" s="100">
        <v>294942.75400000002</v>
      </c>
      <c r="L34" s="100">
        <v>150565.73950000005</v>
      </c>
      <c r="M34" s="100">
        <v>165927.70399999985</v>
      </c>
      <c r="N34" s="100">
        <v>37415.100499999986</v>
      </c>
      <c r="O34" s="100">
        <v>252557.986</v>
      </c>
      <c r="P34" s="100">
        <v>20607.7585</v>
      </c>
      <c r="Q34" s="100">
        <v>999755.95</v>
      </c>
      <c r="R34" s="100">
        <v>2099420.6455000006</v>
      </c>
      <c r="S34" s="100">
        <v>605070.91300000006</v>
      </c>
      <c r="T34" s="100">
        <v>359842.58999999997</v>
      </c>
      <c r="U34" s="100">
        <v>2496.3164999999999</v>
      </c>
      <c r="V34" s="100">
        <v>615599.8069999998</v>
      </c>
      <c r="W34" s="100">
        <v>1044.6025</v>
      </c>
      <c r="X34" s="100">
        <v>0</v>
      </c>
      <c r="Y34" s="44">
        <f t="shared" si="4"/>
        <v>17325856.322999999</v>
      </c>
      <c r="Z34" s="12"/>
      <c r="AA34" s="26"/>
    </row>
    <row r="35" spans="1:27" s="67" customFormat="1" ht="14" x14ac:dyDescent="0.3">
      <c r="A35" s="406"/>
      <c r="B35" s="212" t="s">
        <v>239</v>
      </c>
      <c r="C35" s="213">
        <f>SUM(C32:C34)</f>
        <v>2515601.08</v>
      </c>
      <c r="D35" s="213">
        <f t="shared" ref="D35:Y35" si="9">SUM(D32:D34)</f>
        <v>1956083.3460000001</v>
      </c>
      <c r="E35" s="213">
        <f t="shared" si="9"/>
        <v>204984.027</v>
      </c>
      <c r="F35" s="213">
        <f t="shared" si="9"/>
        <v>5274131.4375</v>
      </c>
      <c r="G35" s="213">
        <f t="shared" si="9"/>
        <v>11405596.477</v>
      </c>
      <c r="H35" s="213">
        <f t="shared" si="9"/>
        <v>3249128.9939999995</v>
      </c>
      <c r="I35" s="213">
        <f t="shared" si="9"/>
        <v>1220069.8679999998</v>
      </c>
      <c r="J35" s="213">
        <f t="shared" si="9"/>
        <v>90879.255999999994</v>
      </c>
      <c r="K35" s="213">
        <f t="shared" si="9"/>
        <v>689564.90250000008</v>
      </c>
      <c r="L35" s="213">
        <f t="shared" si="9"/>
        <v>515270.93200000003</v>
      </c>
      <c r="M35" s="213">
        <f t="shared" si="9"/>
        <v>584751.4869999995</v>
      </c>
      <c r="N35" s="213">
        <f t="shared" si="9"/>
        <v>137363.87949999998</v>
      </c>
      <c r="O35" s="213">
        <f t="shared" si="9"/>
        <v>577563.75100000005</v>
      </c>
      <c r="P35" s="213">
        <f t="shared" si="9"/>
        <v>42677.600000000006</v>
      </c>
      <c r="Q35" s="213">
        <f t="shared" si="9"/>
        <v>3000761.067499999</v>
      </c>
      <c r="R35" s="213">
        <f t="shared" si="9"/>
        <v>6121147.3110000007</v>
      </c>
      <c r="S35" s="213">
        <f t="shared" si="9"/>
        <v>5864672.8140000002</v>
      </c>
      <c r="T35" s="213">
        <f t="shared" si="9"/>
        <v>4450988.956000003</v>
      </c>
      <c r="U35" s="213">
        <f t="shared" si="9"/>
        <v>13183.797500000001</v>
      </c>
      <c r="V35" s="213">
        <f t="shared" si="9"/>
        <v>2041471.3635000002</v>
      </c>
      <c r="W35" s="213">
        <f t="shared" si="9"/>
        <v>1547.6025</v>
      </c>
      <c r="X35" s="213">
        <f t="shared" si="9"/>
        <v>0</v>
      </c>
      <c r="Y35" s="213">
        <f t="shared" si="9"/>
        <v>49957439.949500002</v>
      </c>
      <c r="Z35" s="12"/>
      <c r="AA35" s="26"/>
    </row>
    <row r="36" spans="1:27" s="67" customFormat="1" ht="14" x14ac:dyDescent="0.3">
      <c r="A36" s="424"/>
      <c r="B36" s="43" t="s">
        <v>109</v>
      </c>
      <c r="C36" s="46">
        <v>791034.1239999996</v>
      </c>
      <c r="D36" s="46">
        <v>701890.64350000024</v>
      </c>
      <c r="E36" s="46">
        <v>48711.999000000003</v>
      </c>
      <c r="F36" s="15">
        <v>1895934.6429999999</v>
      </c>
      <c r="G36" s="15">
        <v>2623744.4119999995</v>
      </c>
      <c r="H36" s="15">
        <v>860778.90999999957</v>
      </c>
      <c r="I36" s="15">
        <v>444372.76500000001</v>
      </c>
      <c r="J36" s="15">
        <v>37896.168500000007</v>
      </c>
      <c r="K36" s="15">
        <v>152812.80499999999</v>
      </c>
      <c r="L36" s="15">
        <v>219517.64649999997</v>
      </c>
      <c r="M36" s="15">
        <v>297170.91349999997</v>
      </c>
      <c r="N36" s="15">
        <v>116047.43149999995</v>
      </c>
      <c r="O36" s="15">
        <v>407052.22900000011</v>
      </c>
      <c r="P36" s="15">
        <v>21901.588999999993</v>
      </c>
      <c r="Q36" s="15">
        <v>1198623.3685000008</v>
      </c>
      <c r="R36" s="15">
        <v>3523700.9929999989</v>
      </c>
      <c r="S36" s="15">
        <v>903514.09450000001</v>
      </c>
      <c r="T36" s="15">
        <v>364387.01050000015</v>
      </c>
      <c r="U36" s="15">
        <v>2712.5279999999993</v>
      </c>
      <c r="V36" s="15">
        <v>567993.55599999987</v>
      </c>
      <c r="W36" s="15">
        <v>1489.1234999999999</v>
      </c>
      <c r="X36" s="15">
        <v>0</v>
      </c>
      <c r="Y36" s="44">
        <f t="shared" si="4"/>
        <v>15181286.953499999</v>
      </c>
      <c r="Z36" s="12"/>
      <c r="AA36" s="26"/>
    </row>
    <row r="37" spans="1:27" s="67" customFormat="1" ht="14" x14ac:dyDescent="0.3">
      <c r="A37" s="424"/>
      <c r="B37" s="43" t="s">
        <v>4</v>
      </c>
      <c r="C37" s="46">
        <v>927555.91400000046</v>
      </c>
      <c r="D37" s="46">
        <v>740116.56299999973</v>
      </c>
      <c r="E37" s="46">
        <v>38832.475499999993</v>
      </c>
      <c r="F37" s="15">
        <v>2100076.1224999996</v>
      </c>
      <c r="G37" s="15">
        <v>3472022.4080000003</v>
      </c>
      <c r="H37" s="15">
        <v>908167.63850000012</v>
      </c>
      <c r="I37" s="15">
        <v>596097.11800000002</v>
      </c>
      <c r="J37" s="15">
        <v>63494.754499999988</v>
      </c>
      <c r="K37" s="15">
        <v>208787.34150000001</v>
      </c>
      <c r="L37" s="15">
        <v>241324.99299999993</v>
      </c>
      <c r="M37" s="15">
        <v>325994.37550000002</v>
      </c>
      <c r="N37" s="15">
        <v>60113.94999999999</v>
      </c>
      <c r="O37" s="15">
        <v>112291.76149999998</v>
      </c>
      <c r="P37" s="15">
        <v>10484.848999999998</v>
      </c>
      <c r="Q37" s="15">
        <v>760212.44499999995</v>
      </c>
      <c r="R37" s="15">
        <v>2557105.8334999983</v>
      </c>
      <c r="S37" s="15">
        <v>916844.68750000012</v>
      </c>
      <c r="T37" s="15">
        <v>541441.72349999996</v>
      </c>
      <c r="U37" s="15">
        <v>20648.445499999998</v>
      </c>
      <c r="V37" s="15">
        <v>677412.97400000028</v>
      </c>
      <c r="W37" s="15">
        <v>961.08949999999993</v>
      </c>
      <c r="X37" s="15">
        <v>0</v>
      </c>
      <c r="Y37" s="44">
        <f t="shared" si="4"/>
        <v>15279987.462999996</v>
      </c>
      <c r="Z37" s="12"/>
      <c r="AA37" s="26"/>
    </row>
    <row r="38" spans="1:27" s="67" customFormat="1" ht="14" x14ac:dyDescent="0.3">
      <c r="A38" s="424"/>
      <c r="B38" s="43" t="s">
        <v>110</v>
      </c>
      <c r="C38" s="46">
        <v>652168.93299999961</v>
      </c>
      <c r="D38" s="46">
        <v>559245.58649999986</v>
      </c>
      <c r="E38" s="46">
        <v>57098.339500000002</v>
      </c>
      <c r="F38" s="15">
        <v>1958407.9790000001</v>
      </c>
      <c r="G38" s="15">
        <v>2176759.7554999995</v>
      </c>
      <c r="H38" s="15">
        <v>715494.00499999966</v>
      </c>
      <c r="I38" s="15">
        <v>466788.77199999976</v>
      </c>
      <c r="J38" s="15">
        <v>30363.610999999997</v>
      </c>
      <c r="K38" s="15">
        <v>306286.34250000009</v>
      </c>
      <c r="L38" s="15">
        <v>199284.24749999991</v>
      </c>
      <c r="M38" s="15">
        <v>195683.98849999998</v>
      </c>
      <c r="N38" s="15">
        <v>28972.087999999992</v>
      </c>
      <c r="O38" s="15">
        <v>73731.96249999998</v>
      </c>
      <c r="P38" s="15">
        <v>33870.363499999992</v>
      </c>
      <c r="Q38" s="15">
        <v>1330152.3414999978</v>
      </c>
      <c r="R38" s="15">
        <v>2421325.0114999977</v>
      </c>
      <c r="S38" s="15">
        <v>1877329.3565</v>
      </c>
      <c r="T38" s="15">
        <v>372342.30799999984</v>
      </c>
      <c r="U38" s="15">
        <v>70.057999999999993</v>
      </c>
      <c r="V38" s="15">
        <v>517918.26649999997</v>
      </c>
      <c r="W38" s="15">
        <v>2592.56</v>
      </c>
      <c r="X38" s="15">
        <v>0</v>
      </c>
      <c r="Y38" s="44">
        <f t="shared" si="4"/>
        <v>13975885.875999995</v>
      </c>
      <c r="Z38" s="12"/>
      <c r="AA38" s="26"/>
    </row>
    <row r="39" spans="1:27" s="67" customFormat="1" ht="14" x14ac:dyDescent="0.3">
      <c r="A39" s="424"/>
      <c r="B39" s="212" t="s">
        <v>240</v>
      </c>
      <c r="C39" s="213">
        <f>SUM(C36:C38)</f>
        <v>2370758.9709999999</v>
      </c>
      <c r="D39" s="213">
        <f t="shared" ref="D39:Y39" si="10">SUM(D36:D38)</f>
        <v>2001252.7929999996</v>
      </c>
      <c r="E39" s="213">
        <f t="shared" si="10"/>
        <v>144642.81400000001</v>
      </c>
      <c r="F39" s="213">
        <f t="shared" si="10"/>
        <v>5954418.7445</v>
      </c>
      <c r="G39" s="213">
        <f t="shared" si="10"/>
        <v>8272526.5755000003</v>
      </c>
      <c r="H39" s="213">
        <f t="shared" si="10"/>
        <v>2484440.5534999995</v>
      </c>
      <c r="I39" s="213">
        <f t="shared" si="10"/>
        <v>1507258.6549999998</v>
      </c>
      <c r="J39" s="213">
        <f t="shared" si="10"/>
        <v>131754.53399999999</v>
      </c>
      <c r="K39" s="213">
        <f t="shared" si="10"/>
        <v>667886.48900000006</v>
      </c>
      <c r="L39" s="213">
        <f t="shared" si="10"/>
        <v>660126.88699999987</v>
      </c>
      <c r="M39" s="213">
        <f t="shared" si="10"/>
        <v>818849.27749999997</v>
      </c>
      <c r="N39" s="213">
        <f t="shared" si="10"/>
        <v>205133.46949999992</v>
      </c>
      <c r="O39" s="213">
        <f t="shared" si="10"/>
        <v>593075.9530000001</v>
      </c>
      <c r="P39" s="213">
        <f t="shared" si="10"/>
        <v>66256.801499999987</v>
      </c>
      <c r="Q39" s="213">
        <f t="shared" si="10"/>
        <v>3288988.1549999984</v>
      </c>
      <c r="R39" s="213">
        <f t="shared" si="10"/>
        <v>8502131.8379999939</v>
      </c>
      <c r="S39" s="213">
        <f t="shared" si="10"/>
        <v>3697688.1385000004</v>
      </c>
      <c r="T39" s="213">
        <f t="shared" si="10"/>
        <v>1278171.0419999999</v>
      </c>
      <c r="U39" s="213">
        <f t="shared" si="10"/>
        <v>23431.031499999997</v>
      </c>
      <c r="V39" s="213">
        <f t="shared" si="10"/>
        <v>1763324.7965000002</v>
      </c>
      <c r="W39" s="213">
        <f t="shared" si="10"/>
        <v>5042.7729999999992</v>
      </c>
      <c r="X39" s="213">
        <f t="shared" si="10"/>
        <v>0</v>
      </c>
      <c r="Y39" s="213">
        <f t="shared" si="10"/>
        <v>44437160.292499989</v>
      </c>
      <c r="Z39" s="12"/>
      <c r="AA39" s="26"/>
    </row>
    <row r="40" spans="1:27" ht="14" x14ac:dyDescent="0.3">
      <c r="A40" s="424"/>
      <c r="B40" s="43" t="s">
        <v>111</v>
      </c>
      <c r="C40" s="105">
        <v>873887.98999999953</v>
      </c>
      <c r="D40" s="105">
        <v>541119.27499999991</v>
      </c>
      <c r="E40" s="105">
        <v>53078.238499999992</v>
      </c>
      <c r="F40" s="106">
        <v>1935423.8719999997</v>
      </c>
      <c r="G40" s="106">
        <v>6154612.3774999985</v>
      </c>
      <c r="H40" s="106">
        <v>812744.91649999982</v>
      </c>
      <c r="I40" s="106">
        <v>418387.37649999978</v>
      </c>
      <c r="J40" s="106">
        <v>41169.712499999987</v>
      </c>
      <c r="K40" s="106">
        <v>216020.91049999997</v>
      </c>
      <c r="L40" s="106">
        <v>329876.31549999997</v>
      </c>
      <c r="M40" s="106">
        <v>250766.56199999995</v>
      </c>
      <c r="N40" s="106">
        <v>44235.048999999999</v>
      </c>
      <c r="O40" s="106">
        <v>237640.50800000006</v>
      </c>
      <c r="P40" s="106">
        <v>5193.1009999999997</v>
      </c>
      <c r="Q40" s="106">
        <v>888334.42800000054</v>
      </c>
      <c r="R40" s="106">
        <v>1814738.1570000008</v>
      </c>
      <c r="S40" s="106">
        <v>655884.65199999989</v>
      </c>
      <c r="T40" s="106">
        <v>1072983.5914999996</v>
      </c>
      <c r="U40" s="106">
        <v>314.82399999999996</v>
      </c>
      <c r="V40" s="106">
        <v>431031.73000000004</v>
      </c>
      <c r="W40" s="106">
        <v>2327.7150000000001</v>
      </c>
      <c r="X40" s="15">
        <v>0</v>
      </c>
      <c r="Y40" s="44">
        <f t="shared" si="4"/>
        <v>16779771.302000001</v>
      </c>
      <c r="Z40" s="12"/>
      <c r="AA40" s="2"/>
    </row>
    <row r="41" spans="1:27" ht="14" x14ac:dyDescent="0.3">
      <c r="A41" s="424"/>
      <c r="B41" s="43" t="s">
        <v>112</v>
      </c>
      <c r="C41" s="105">
        <v>656964.55950000009</v>
      </c>
      <c r="D41" s="105">
        <v>636640.82800000021</v>
      </c>
      <c r="E41" s="105">
        <v>59339.988499999999</v>
      </c>
      <c r="F41" s="106">
        <v>1768621.500999999</v>
      </c>
      <c r="G41" s="106">
        <v>309847.11049999989</v>
      </c>
      <c r="H41" s="106">
        <v>849770.07500000019</v>
      </c>
      <c r="I41" s="106">
        <v>394709.60100000002</v>
      </c>
      <c r="J41" s="106">
        <v>46927.106999999982</v>
      </c>
      <c r="K41" s="106">
        <v>246675.41400000002</v>
      </c>
      <c r="L41" s="106">
        <v>439851.74699999992</v>
      </c>
      <c r="M41" s="106">
        <v>258287.38949999999</v>
      </c>
      <c r="N41" s="106">
        <v>55454.805499999988</v>
      </c>
      <c r="O41" s="106">
        <v>106369.65249999997</v>
      </c>
      <c r="P41" s="106">
        <v>6924.8859999999995</v>
      </c>
      <c r="Q41" s="106">
        <v>1201064.3469999989</v>
      </c>
      <c r="R41" s="106">
        <v>6498978.9000000022</v>
      </c>
      <c r="S41" s="106">
        <v>612468.20750000002</v>
      </c>
      <c r="T41" s="106">
        <v>344621.83399999997</v>
      </c>
      <c r="U41" s="106">
        <v>40.169499999999999</v>
      </c>
      <c r="V41" s="106">
        <v>524081.19699999999</v>
      </c>
      <c r="W41" s="106">
        <v>215.70549999999997</v>
      </c>
      <c r="X41" s="15">
        <v>0</v>
      </c>
      <c r="Y41" s="44">
        <f t="shared" si="4"/>
        <v>15017855.025500001</v>
      </c>
      <c r="Z41" s="12"/>
      <c r="AA41" s="2"/>
    </row>
    <row r="42" spans="1:27" ht="14" x14ac:dyDescent="0.3">
      <c r="A42" s="424"/>
      <c r="B42" s="43" t="s">
        <v>113</v>
      </c>
      <c r="C42" s="105">
        <v>655316.89700000046</v>
      </c>
      <c r="D42" s="105">
        <v>500654.98400000011</v>
      </c>
      <c r="E42" s="105">
        <v>41309.552499999991</v>
      </c>
      <c r="F42" s="106">
        <v>1811796.8020000001</v>
      </c>
      <c r="G42" s="106">
        <v>4709657.0770000005</v>
      </c>
      <c r="H42" s="106">
        <v>588788.60349999985</v>
      </c>
      <c r="I42" s="106">
        <v>308725.79149999999</v>
      </c>
      <c r="J42" s="106">
        <v>39416.50299999999</v>
      </c>
      <c r="K42" s="106">
        <v>132442.09599999999</v>
      </c>
      <c r="L42" s="106">
        <v>204821.73899999994</v>
      </c>
      <c r="M42" s="106">
        <v>286037.77499999997</v>
      </c>
      <c r="N42" s="106">
        <v>51158.026000000013</v>
      </c>
      <c r="O42" s="106">
        <v>169462.80399999997</v>
      </c>
      <c r="P42" s="106">
        <v>16387.626499999998</v>
      </c>
      <c r="Q42" s="106">
        <v>558332.75100000005</v>
      </c>
      <c r="R42" s="106">
        <v>1875738.6304999988</v>
      </c>
      <c r="S42" s="106">
        <v>746815.84200000006</v>
      </c>
      <c r="T42" s="106">
        <v>426063.92550000007</v>
      </c>
      <c r="U42" s="106">
        <v>353.77449999999999</v>
      </c>
      <c r="V42" s="106">
        <v>524453.87749999983</v>
      </c>
      <c r="W42" s="15">
        <v>0</v>
      </c>
      <c r="X42" s="15">
        <v>0</v>
      </c>
      <c r="Y42" s="44">
        <f t="shared" si="4"/>
        <v>13647735.078</v>
      </c>
      <c r="Z42" s="12"/>
      <c r="AA42" s="2"/>
    </row>
    <row r="43" spans="1:27" ht="14" x14ac:dyDescent="0.3">
      <c r="A43" s="424"/>
      <c r="B43" s="212" t="s">
        <v>241</v>
      </c>
      <c r="C43" s="213">
        <f>SUM(C40:C42)</f>
        <v>2186169.4465000001</v>
      </c>
      <c r="D43" s="213">
        <f t="shared" ref="D43:Y43" si="11">SUM(D40:D42)</f>
        <v>1678415.0870000003</v>
      </c>
      <c r="E43" s="213">
        <f t="shared" si="11"/>
        <v>153727.77949999998</v>
      </c>
      <c r="F43" s="213">
        <f t="shared" si="11"/>
        <v>5515842.1749999989</v>
      </c>
      <c r="G43" s="213">
        <f t="shared" si="11"/>
        <v>11174116.564999998</v>
      </c>
      <c r="H43" s="213">
        <f t="shared" si="11"/>
        <v>2251303.5949999997</v>
      </c>
      <c r="I43" s="213">
        <f t="shared" si="11"/>
        <v>1121822.7689999999</v>
      </c>
      <c r="J43" s="213">
        <f t="shared" si="11"/>
        <v>127513.32249999995</v>
      </c>
      <c r="K43" s="213">
        <f t="shared" si="11"/>
        <v>595138.42050000001</v>
      </c>
      <c r="L43" s="213">
        <f t="shared" si="11"/>
        <v>974549.80149999983</v>
      </c>
      <c r="M43" s="213">
        <f t="shared" si="11"/>
        <v>795091.72649999987</v>
      </c>
      <c r="N43" s="213">
        <f t="shared" si="11"/>
        <v>150847.8805</v>
      </c>
      <c r="O43" s="213">
        <f t="shared" si="11"/>
        <v>513472.9645</v>
      </c>
      <c r="P43" s="213">
        <f t="shared" si="11"/>
        <v>28505.613499999999</v>
      </c>
      <c r="Q43" s="213">
        <f t="shared" si="11"/>
        <v>2647731.5259999996</v>
      </c>
      <c r="R43" s="213">
        <f t="shared" si="11"/>
        <v>10189455.687500002</v>
      </c>
      <c r="S43" s="213">
        <f t="shared" si="11"/>
        <v>2015168.7015</v>
      </c>
      <c r="T43" s="213">
        <f t="shared" si="11"/>
        <v>1843669.3509999998</v>
      </c>
      <c r="U43" s="213">
        <f t="shared" si="11"/>
        <v>708.76799999999992</v>
      </c>
      <c r="V43" s="213">
        <f t="shared" si="11"/>
        <v>1479566.8044999999</v>
      </c>
      <c r="W43" s="213">
        <f t="shared" si="11"/>
        <v>2543.4205000000002</v>
      </c>
      <c r="X43" s="213">
        <f t="shared" si="11"/>
        <v>0</v>
      </c>
      <c r="Y43" s="213">
        <f t="shared" si="11"/>
        <v>45445361.405500002</v>
      </c>
      <c r="Z43" s="12"/>
      <c r="AA43" s="2"/>
    </row>
    <row r="44" spans="1:27" ht="14" x14ac:dyDescent="0.3">
      <c r="A44" s="424"/>
      <c r="B44" s="43" t="s">
        <v>114</v>
      </c>
      <c r="C44" s="105">
        <v>1046837.4215000001</v>
      </c>
      <c r="D44" s="105">
        <v>888797.1995000001</v>
      </c>
      <c r="E44" s="105">
        <v>40137.748499999994</v>
      </c>
      <c r="F44" s="106">
        <v>2235359.3394999998</v>
      </c>
      <c r="G44" s="106">
        <v>490233.77599999995</v>
      </c>
      <c r="H44" s="106">
        <v>636285.86899999948</v>
      </c>
      <c r="I44" s="106">
        <v>507186.09849999991</v>
      </c>
      <c r="J44" s="106">
        <v>52645.872999999985</v>
      </c>
      <c r="K44" s="106">
        <v>238808.91950000005</v>
      </c>
      <c r="L44" s="106">
        <v>134674.54499999998</v>
      </c>
      <c r="M44" s="106">
        <v>291903.44199999992</v>
      </c>
      <c r="N44" s="106">
        <v>21312.570500000002</v>
      </c>
      <c r="O44" s="106">
        <v>104055.10500000005</v>
      </c>
      <c r="P44" s="106">
        <v>26912.173499999994</v>
      </c>
      <c r="Q44" s="106">
        <v>1337497.5180000006</v>
      </c>
      <c r="R44" s="106">
        <v>2732739.0085000005</v>
      </c>
      <c r="S44" s="106">
        <v>5968488.7644999987</v>
      </c>
      <c r="T44" s="106">
        <v>1431375.4219999993</v>
      </c>
      <c r="U44" s="106">
        <v>153.85849999999999</v>
      </c>
      <c r="V44" s="106">
        <v>605838.46899999958</v>
      </c>
      <c r="W44" s="106">
        <v>979.61599999999999</v>
      </c>
      <c r="X44" s="15">
        <v>0</v>
      </c>
      <c r="Y44" s="44">
        <f t="shared" si="4"/>
        <v>18792222.737499997</v>
      </c>
      <c r="Z44" s="12"/>
      <c r="AA44" s="2"/>
    </row>
    <row r="45" spans="1:27" ht="14" x14ac:dyDescent="0.3">
      <c r="A45" s="424"/>
      <c r="B45" s="43" t="s">
        <v>115</v>
      </c>
      <c r="C45" s="105">
        <v>1118963.8919999998</v>
      </c>
      <c r="D45" s="105">
        <v>661310.26</v>
      </c>
      <c r="E45" s="105">
        <v>95026.512499999997</v>
      </c>
      <c r="F45" s="106">
        <v>2070187.7835000015</v>
      </c>
      <c r="G45" s="106">
        <v>2338214.6265000002</v>
      </c>
      <c r="H45" s="106">
        <v>548448.7080000001</v>
      </c>
      <c r="I45" s="106">
        <v>500379.93850000005</v>
      </c>
      <c r="J45" s="106">
        <v>47186.420499999993</v>
      </c>
      <c r="K45" s="106">
        <v>242239.17399999997</v>
      </c>
      <c r="L45" s="106">
        <v>216752.21850000008</v>
      </c>
      <c r="M45" s="106">
        <v>322885.47700000007</v>
      </c>
      <c r="N45" s="106">
        <v>56294.983999999997</v>
      </c>
      <c r="O45" s="106">
        <v>189969.10949999999</v>
      </c>
      <c r="P45" s="106">
        <v>10856.206999999999</v>
      </c>
      <c r="Q45" s="106">
        <v>820781.46149999998</v>
      </c>
      <c r="R45" s="106">
        <v>2215632.9754999997</v>
      </c>
      <c r="S45" s="106">
        <v>932152.95849999983</v>
      </c>
      <c r="T45" s="106">
        <v>432716.62950000004</v>
      </c>
      <c r="U45" s="15">
        <v>0</v>
      </c>
      <c r="V45" s="106">
        <v>565242.58349999983</v>
      </c>
      <c r="W45" s="106">
        <v>3549.9924999999998</v>
      </c>
      <c r="X45" s="15">
        <v>0</v>
      </c>
      <c r="Y45" s="44">
        <f t="shared" si="4"/>
        <v>13388791.912500003</v>
      </c>
      <c r="Z45" s="12"/>
      <c r="AA45" s="2"/>
    </row>
    <row r="46" spans="1:27" ht="14" x14ac:dyDescent="0.3">
      <c r="A46" s="425"/>
      <c r="B46" s="43" t="s">
        <v>116</v>
      </c>
      <c r="C46" s="46">
        <v>1073664.77</v>
      </c>
      <c r="D46" s="46">
        <v>802184.62000000034</v>
      </c>
      <c r="E46" s="46">
        <v>39581.719999999994</v>
      </c>
      <c r="F46" s="15">
        <v>2338988.1799999983</v>
      </c>
      <c r="G46" s="15">
        <v>7294088.8100000015</v>
      </c>
      <c r="H46" s="15">
        <v>832647.33999999985</v>
      </c>
      <c r="I46" s="15">
        <v>537011.73</v>
      </c>
      <c r="J46" s="15">
        <v>90648.090000000026</v>
      </c>
      <c r="K46" s="15">
        <v>157087.86999999994</v>
      </c>
      <c r="L46" s="15">
        <v>290878.51</v>
      </c>
      <c r="M46" s="15">
        <v>299996.48000000016</v>
      </c>
      <c r="N46" s="15">
        <v>72376.100000000006</v>
      </c>
      <c r="O46" s="15">
        <v>184965.42999999996</v>
      </c>
      <c r="P46" s="15">
        <v>23188.909999999996</v>
      </c>
      <c r="Q46" s="15">
        <v>892576.55999999971</v>
      </c>
      <c r="R46" s="15">
        <v>2888281.4400000004</v>
      </c>
      <c r="S46" s="15">
        <v>1496231.2899999996</v>
      </c>
      <c r="T46" s="15">
        <v>236631.99000000005</v>
      </c>
      <c r="U46" s="15">
        <v>14914.1</v>
      </c>
      <c r="V46" s="15">
        <v>1106693.9800000002</v>
      </c>
      <c r="W46" s="15">
        <v>5095.59</v>
      </c>
      <c r="X46" s="15">
        <v>0</v>
      </c>
      <c r="Y46" s="44">
        <f t="shared" si="4"/>
        <v>20677733.510000002</v>
      </c>
      <c r="Z46" s="12"/>
      <c r="AA46" s="104"/>
    </row>
    <row r="47" spans="1:27" ht="14" x14ac:dyDescent="0.3">
      <c r="A47" s="201"/>
      <c r="B47" s="212" t="s">
        <v>242</v>
      </c>
      <c r="C47" s="213">
        <f>SUM(C44:C46)</f>
        <v>3239466.0834999997</v>
      </c>
      <c r="D47" s="213">
        <f t="shared" ref="D47:Y47" si="12">SUM(D44:D46)</f>
        <v>2352292.0795000005</v>
      </c>
      <c r="E47" s="213">
        <f t="shared" si="12"/>
        <v>174745.981</v>
      </c>
      <c r="F47" s="213">
        <f t="shared" si="12"/>
        <v>6644535.3029999994</v>
      </c>
      <c r="G47" s="213">
        <f t="shared" si="12"/>
        <v>10122537.212500002</v>
      </c>
      <c r="H47" s="213">
        <f t="shared" si="12"/>
        <v>2017381.9169999994</v>
      </c>
      <c r="I47" s="213">
        <f t="shared" si="12"/>
        <v>1544577.767</v>
      </c>
      <c r="J47" s="213">
        <f t="shared" si="12"/>
        <v>190480.3835</v>
      </c>
      <c r="K47" s="213">
        <f t="shared" si="12"/>
        <v>638135.96349999995</v>
      </c>
      <c r="L47" s="213">
        <f t="shared" si="12"/>
        <v>642305.27350000013</v>
      </c>
      <c r="M47" s="213">
        <f t="shared" si="12"/>
        <v>914785.39900000021</v>
      </c>
      <c r="N47" s="213">
        <f t="shared" si="12"/>
        <v>149983.6545</v>
      </c>
      <c r="O47" s="213">
        <f t="shared" si="12"/>
        <v>478989.64450000005</v>
      </c>
      <c r="P47" s="213">
        <f t="shared" si="12"/>
        <v>60957.290499999988</v>
      </c>
      <c r="Q47" s="213">
        <f t="shared" si="12"/>
        <v>3050855.5395</v>
      </c>
      <c r="R47" s="213">
        <f t="shared" si="12"/>
        <v>7836653.4240000006</v>
      </c>
      <c r="S47" s="213">
        <f t="shared" si="12"/>
        <v>8396873.0129999984</v>
      </c>
      <c r="T47" s="213">
        <f t="shared" si="12"/>
        <v>2100724.0414999994</v>
      </c>
      <c r="U47" s="213">
        <f t="shared" si="12"/>
        <v>15067.958500000001</v>
      </c>
      <c r="V47" s="213">
        <f t="shared" si="12"/>
        <v>2277775.0324999997</v>
      </c>
      <c r="W47" s="213">
        <f t="shared" si="12"/>
        <v>9625.1985000000004</v>
      </c>
      <c r="X47" s="213">
        <f t="shared" si="12"/>
        <v>0</v>
      </c>
      <c r="Y47" s="213">
        <f t="shared" si="12"/>
        <v>52858748.159999996</v>
      </c>
      <c r="Z47" s="12"/>
      <c r="AA47" s="104"/>
    </row>
    <row r="48" spans="1:27" x14ac:dyDescent="0.3">
      <c r="A48" s="132"/>
      <c r="B48" s="48"/>
      <c r="C48" s="46"/>
      <c r="D48" s="46"/>
      <c r="E48" s="46"/>
      <c r="F48" s="15"/>
      <c r="G48" s="15"/>
      <c r="H48" s="15"/>
      <c r="I48" s="15"/>
      <c r="J48" s="15"/>
      <c r="K48" s="15"/>
      <c r="L48" s="15"/>
      <c r="M48" s="15"/>
      <c r="N48" s="15"/>
      <c r="O48" s="15"/>
      <c r="P48" s="15"/>
      <c r="Q48" s="15"/>
      <c r="R48" s="15"/>
      <c r="S48" s="15"/>
      <c r="T48" s="15"/>
      <c r="U48" s="15"/>
      <c r="V48" s="15"/>
      <c r="W48" s="14"/>
      <c r="X48" s="15"/>
      <c r="Y48" s="15"/>
    </row>
    <row r="49" spans="1:25" ht="14" x14ac:dyDescent="0.3">
      <c r="A49" s="369">
        <v>2020</v>
      </c>
      <c r="B49" s="154" t="s">
        <v>106</v>
      </c>
      <c r="C49" s="173">
        <v>758911.75000000035</v>
      </c>
      <c r="D49" s="173">
        <v>661830.51999999967</v>
      </c>
      <c r="E49" s="173">
        <v>56920.620000000017</v>
      </c>
      <c r="F49" s="173">
        <v>1495237.3599999999</v>
      </c>
      <c r="G49" s="173">
        <v>3692870.3600000003</v>
      </c>
      <c r="H49" s="173">
        <v>809998.39</v>
      </c>
      <c r="I49" s="173">
        <v>559566.60000000009</v>
      </c>
      <c r="J49" s="173">
        <v>25828.93</v>
      </c>
      <c r="K49" s="173">
        <v>187627.89999999997</v>
      </c>
      <c r="L49" s="173">
        <v>276960.60000000003</v>
      </c>
      <c r="M49" s="173">
        <v>273575.21000000014</v>
      </c>
      <c r="N49" s="173">
        <v>32251.800000000017</v>
      </c>
      <c r="O49" s="173">
        <v>241675.39000000004</v>
      </c>
      <c r="P49" s="173">
        <v>8734.69</v>
      </c>
      <c r="Q49" s="173">
        <v>1188239.6299999999</v>
      </c>
      <c r="R49" s="173">
        <v>3264337.3999999971</v>
      </c>
      <c r="S49" s="173">
        <v>838161.94000000006</v>
      </c>
      <c r="T49" s="173">
        <v>443258.19999999995</v>
      </c>
      <c r="U49" s="173">
        <v>1518.78</v>
      </c>
      <c r="V49" s="173">
        <v>1840299.0100000005</v>
      </c>
      <c r="W49" s="173">
        <v>179.02</v>
      </c>
      <c r="X49" s="173"/>
      <c r="Y49" s="173">
        <f t="shared" ref="Y49:Y63" si="13">SUM(C49:X49)</f>
        <v>16657984.099999994</v>
      </c>
    </row>
    <row r="50" spans="1:25" ht="14" x14ac:dyDescent="0.3">
      <c r="A50" s="370"/>
      <c r="B50" s="154" t="s">
        <v>117</v>
      </c>
      <c r="C50" s="173">
        <v>813960.77000000025</v>
      </c>
      <c r="D50" s="173">
        <v>602383.88</v>
      </c>
      <c r="E50" s="173">
        <v>91473.87</v>
      </c>
      <c r="F50" s="173">
        <v>1945058.9899999998</v>
      </c>
      <c r="G50" s="173">
        <v>3019800.32</v>
      </c>
      <c r="H50" s="173">
        <v>710373.5299999998</v>
      </c>
      <c r="I50" s="173">
        <v>561004.18999999994</v>
      </c>
      <c r="J50" s="173">
        <v>13375.029999999999</v>
      </c>
      <c r="K50" s="173">
        <v>144557.50999999998</v>
      </c>
      <c r="L50" s="173">
        <v>157291.51</v>
      </c>
      <c r="M50" s="173">
        <v>195606.12000000005</v>
      </c>
      <c r="N50" s="173">
        <v>57746.07</v>
      </c>
      <c r="O50" s="173">
        <v>135872.39000000001</v>
      </c>
      <c r="P50" s="173">
        <v>13204</v>
      </c>
      <c r="Q50" s="173">
        <v>830495</v>
      </c>
      <c r="R50" s="173">
        <v>3035238</v>
      </c>
      <c r="S50" s="173">
        <v>843651.43999999983</v>
      </c>
      <c r="T50" s="173">
        <v>1389870.4500000004</v>
      </c>
      <c r="U50" s="173">
        <v>1352</v>
      </c>
      <c r="V50" s="173">
        <v>353453.20000000013</v>
      </c>
      <c r="W50" s="173">
        <v>1234</v>
      </c>
      <c r="X50" s="173">
        <v>0</v>
      </c>
      <c r="Y50" s="173">
        <f t="shared" si="13"/>
        <v>14917002.27</v>
      </c>
    </row>
    <row r="51" spans="1:25" ht="14" x14ac:dyDescent="0.3">
      <c r="A51" s="370"/>
      <c r="B51" s="154" t="s">
        <v>150</v>
      </c>
      <c r="C51" s="173">
        <v>880929.74000000011</v>
      </c>
      <c r="D51" s="173">
        <v>640637.47</v>
      </c>
      <c r="E51" s="173">
        <v>36625.89</v>
      </c>
      <c r="F51" s="173">
        <v>1550081.1600000004</v>
      </c>
      <c r="G51" s="173">
        <v>3199091.8399999994</v>
      </c>
      <c r="H51" s="173">
        <v>619643.47</v>
      </c>
      <c r="I51" s="173">
        <v>520317.45000000007</v>
      </c>
      <c r="J51" s="173">
        <v>45842.979999999996</v>
      </c>
      <c r="K51" s="173">
        <v>352787.89</v>
      </c>
      <c r="L51" s="173">
        <v>247072.25999999998</v>
      </c>
      <c r="M51" s="173">
        <v>366252.3</v>
      </c>
      <c r="N51" s="173">
        <v>83948.440000000017</v>
      </c>
      <c r="O51" s="173">
        <v>222800.78</v>
      </c>
      <c r="P51" s="173">
        <v>21220.07</v>
      </c>
      <c r="Q51" s="173">
        <v>1261892.5299999998</v>
      </c>
      <c r="R51" s="173">
        <v>2188151.7100000009</v>
      </c>
      <c r="S51" s="173">
        <v>720051.24999999977</v>
      </c>
      <c r="T51" s="173">
        <v>606990.13</v>
      </c>
      <c r="U51" s="173">
        <v>33382.370000000003</v>
      </c>
      <c r="V51" s="173">
        <v>436608.0799999999</v>
      </c>
      <c r="W51" s="173">
        <v>148.19</v>
      </c>
      <c r="X51" s="173"/>
      <c r="Y51" s="173">
        <f t="shared" si="13"/>
        <v>14034475.999999998</v>
      </c>
    </row>
    <row r="52" spans="1:25" ht="14" x14ac:dyDescent="0.3">
      <c r="A52" s="370"/>
      <c r="B52" s="212" t="s">
        <v>239</v>
      </c>
      <c r="C52" s="213">
        <f>SUM(C49:C51)</f>
        <v>2453802.2600000007</v>
      </c>
      <c r="D52" s="213">
        <f t="shared" ref="D52:Y52" si="14">SUM(D49:D51)</f>
        <v>1904851.8699999996</v>
      </c>
      <c r="E52" s="213">
        <f t="shared" si="14"/>
        <v>185020.38</v>
      </c>
      <c r="F52" s="213">
        <f t="shared" si="14"/>
        <v>4990377.51</v>
      </c>
      <c r="G52" s="213">
        <f t="shared" si="14"/>
        <v>9911762.5199999996</v>
      </c>
      <c r="H52" s="213">
        <f t="shared" si="14"/>
        <v>2140015.3899999997</v>
      </c>
      <c r="I52" s="213">
        <f t="shared" si="14"/>
        <v>1640888.2400000002</v>
      </c>
      <c r="J52" s="213">
        <f t="shared" si="14"/>
        <v>85046.94</v>
      </c>
      <c r="K52" s="213">
        <f t="shared" si="14"/>
        <v>684973.29999999993</v>
      </c>
      <c r="L52" s="213">
        <f t="shared" si="14"/>
        <v>681324.37</v>
      </c>
      <c r="M52" s="213">
        <f t="shared" si="14"/>
        <v>835433.63000000012</v>
      </c>
      <c r="N52" s="213">
        <f t="shared" si="14"/>
        <v>173946.31000000006</v>
      </c>
      <c r="O52" s="213">
        <f t="shared" si="14"/>
        <v>600348.56000000006</v>
      </c>
      <c r="P52" s="213">
        <f t="shared" si="14"/>
        <v>43158.76</v>
      </c>
      <c r="Q52" s="213">
        <f t="shared" si="14"/>
        <v>3280627.1599999997</v>
      </c>
      <c r="R52" s="213">
        <f t="shared" si="14"/>
        <v>8487727.1099999975</v>
      </c>
      <c r="S52" s="213">
        <f t="shared" si="14"/>
        <v>2401864.63</v>
      </c>
      <c r="T52" s="213">
        <f t="shared" si="14"/>
        <v>2440118.7800000003</v>
      </c>
      <c r="U52" s="213">
        <f t="shared" si="14"/>
        <v>36253.15</v>
      </c>
      <c r="V52" s="213">
        <f t="shared" si="14"/>
        <v>2630360.2900000005</v>
      </c>
      <c r="W52" s="213">
        <f t="shared" si="14"/>
        <v>1561.21</v>
      </c>
      <c r="X52" s="213">
        <f t="shared" si="14"/>
        <v>0</v>
      </c>
      <c r="Y52" s="213">
        <f t="shared" si="14"/>
        <v>45609462.36999999</v>
      </c>
    </row>
    <row r="53" spans="1:25" ht="14" x14ac:dyDescent="0.3">
      <c r="A53" s="370"/>
      <c r="B53" s="154" t="s">
        <v>109</v>
      </c>
      <c r="C53" s="152">
        <v>1126824.0599999998</v>
      </c>
      <c r="D53" s="152">
        <v>879595.79999999981</v>
      </c>
      <c r="E53" s="152">
        <v>40589.85</v>
      </c>
      <c r="F53" s="153">
        <v>2090242.6599999992</v>
      </c>
      <c r="G53" s="153">
        <v>2360206.1</v>
      </c>
      <c r="H53" s="153">
        <v>837203.41999999993</v>
      </c>
      <c r="I53" s="153">
        <v>617641.11999999976</v>
      </c>
      <c r="J53" s="153">
        <v>48120.639999999999</v>
      </c>
      <c r="K53" s="153">
        <v>181915.35</v>
      </c>
      <c r="L53" s="153">
        <v>226448.66</v>
      </c>
      <c r="M53" s="153">
        <v>288898.34000000008</v>
      </c>
      <c r="N53" s="153">
        <v>88639.650000000009</v>
      </c>
      <c r="O53" s="153">
        <v>237644.40000000002</v>
      </c>
      <c r="P53" s="153">
        <v>7231.57</v>
      </c>
      <c r="Q53" s="153">
        <v>978155.33000000042</v>
      </c>
      <c r="R53" s="153">
        <v>2332136.8499999978</v>
      </c>
      <c r="S53" s="153">
        <v>1110411.6499999997</v>
      </c>
      <c r="T53" s="153">
        <v>446262.0799999999</v>
      </c>
      <c r="U53" s="153">
        <v>8490.5399999999991</v>
      </c>
      <c r="V53" s="153">
        <v>1300178.2699999996</v>
      </c>
      <c r="W53" s="153">
        <v>19.36</v>
      </c>
      <c r="X53" s="153">
        <v>0</v>
      </c>
      <c r="Y53" s="173">
        <f t="shared" si="13"/>
        <v>15206855.699999996</v>
      </c>
    </row>
    <row r="54" spans="1:25" ht="14" x14ac:dyDescent="0.3">
      <c r="A54" s="370"/>
      <c r="B54" s="154" t="s">
        <v>4</v>
      </c>
      <c r="C54" s="152">
        <v>588980.54999999981</v>
      </c>
      <c r="D54" s="152">
        <v>589778.17000000027</v>
      </c>
      <c r="E54" s="152">
        <v>37004.89</v>
      </c>
      <c r="F54" s="153">
        <v>1382637.5699999998</v>
      </c>
      <c r="G54" s="153">
        <v>1668961.38</v>
      </c>
      <c r="H54" s="153">
        <v>1052717.6100000006</v>
      </c>
      <c r="I54" s="153">
        <v>489747.78999999986</v>
      </c>
      <c r="J54" s="153">
        <v>30839.180000000008</v>
      </c>
      <c r="K54" s="153">
        <v>175317.53</v>
      </c>
      <c r="L54" s="153">
        <v>220970.88999999998</v>
      </c>
      <c r="M54" s="153">
        <v>312461.34000000026</v>
      </c>
      <c r="N54" s="153">
        <v>32027.159999999996</v>
      </c>
      <c r="O54" s="153">
        <v>167613.86000000007</v>
      </c>
      <c r="P54" s="153">
        <v>7350.5099999999993</v>
      </c>
      <c r="Q54" s="153">
        <v>732391.6100000001</v>
      </c>
      <c r="R54" s="153">
        <v>1877570.3900000011</v>
      </c>
      <c r="S54" s="153">
        <v>775516.67999999993</v>
      </c>
      <c r="T54" s="153">
        <v>374232.29</v>
      </c>
      <c r="U54" s="153">
        <v>5998.7900000000009</v>
      </c>
      <c r="V54" s="153">
        <v>717560.48</v>
      </c>
      <c r="W54" s="153">
        <v>378.86999999999995</v>
      </c>
      <c r="X54" s="153">
        <v>0</v>
      </c>
      <c r="Y54" s="173">
        <f t="shared" si="13"/>
        <v>11240057.539999999</v>
      </c>
    </row>
    <row r="55" spans="1:25" ht="14" x14ac:dyDescent="0.3">
      <c r="A55" s="370"/>
      <c r="B55" s="154" t="s">
        <v>110</v>
      </c>
      <c r="C55" s="152">
        <v>624688.49</v>
      </c>
      <c r="D55" s="152">
        <v>530229.75999999978</v>
      </c>
      <c r="E55" s="152">
        <v>43457.08</v>
      </c>
      <c r="F55" s="153">
        <v>1336593.8099999998</v>
      </c>
      <c r="G55" s="153">
        <v>1289604.53</v>
      </c>
      <c r="H55" s="153">
        <v>672630.64000000013</v>
      </c>
      <c r="I55" s="153">
        <v>244328.59000000003</v>
      </c>
      <c r="J55" s="153">
        <v>11071.83</v>
      </c>
      <c r="K55" s="153">
        <v>173694.50000000003</v>
      </c>
      <c r="L55" s="153">
        <v>85903.669999999984</v>
      </c>
      <c r="M55" s="153">
        <v>147695.39999999997</v>
      </c>
      <c r="N55" s="153">
        <v>24133.280000000006</v>
      </c>
      <c r="O55" s="153">
        <v>124347.31999999995</v>
      </c>
      <c r="P55" s="153">
        <v>7192.22</v>
      </c>
      <c r="Q55" s="153">
        <v>701654.00999999978</v>
      </c>
      <c r="R55" s="153">
        <v>1896718.6899999995</v>
      </c>
      <c r="S55" s="153">
        <v>820745.01000000013</v>
      </c>
      <c r="T55" s="153">
        <v>200039.46999999997</v>
      </c>
      <c r="U55" s="153">
        <v>202.52999999999997</v>
      </c>
      <c r="V55" s="153">
        <v>400922.12000000017</v>
      </c>
      <c r="W55" s="153">
        <v>24</v>
      </c>
      <c r="X55" s="153">
        <v>0</v>
      </c>
      <c r="Y55" s="173">
        <f t="shared" si="13"/>
        <v>9335876.9500000011</v>
      </c>
    </row>
    <row r="56" spans="1:25" ht="14" x14ac:dyDescent="0.3">
      <c r="A56" s="370"/>
      <c r="B56" s="212" t="s">
        <v>240</v>
      </c>
      <c r="C56" s="213">
        <f>SUM(C53:C55)</f>
        <v>2340493.0999999996</v>
      </c>
      <c r="D56" s="213">
        <f t="shared" ref="D56:Y56" si="15">SUM(D53:D55)</f>
        <v>1999603.73</v>
      </c>
      <c r="E56" s="213">
        <f t="shared" si="15"/>
        <v>121051.81999999999</v>
      </c>
      <c r="F56" s="213">
        <f t="shared" si="15"/>
        <v>4809474.0399999991</v>
      </c>
      <c r="G56" s="213">
        <f t="shared" si="15"/>
        <v>5318772.01</v>
      </c>
      <c r="H56" s="213">
        <f t="shared" si="15"/>
        <v>2562551.6700000009</v>
      </c>
      <c r="I56" s="213">
        <f t="shared" si="15"/>
        <v>1351717.4999999998</v>
      </c>
      <c r="J56" s="213">
        <f t="shared" si="15"/>
        <v>90031.650000000009</v>
      </c>
      <c r="K56" s="213">
        <f t="shared" si="15"/>
        <v>530927.38</v>
      </c>
      <c r="L56" s="213">
        <f t="shared" si="15"/>
        <v>533323.22</v>
      </c>
      <c r="M56" s="213">
        <f t="shared" si="15"/>
        <v>749055.08000000031</v>
      </c>
      <c r="N56" s="213">
        <f t="shared" si="15"/>
        <v>144800.09</v>
      </c>
      <c r="O56" s="213">
        <f t="shared" si="15"/>
        <v>529605.58000000007</v>
      </c>
      <c r="P56" s="213">
        <f t="shared" si="15"/>
        <v>21774.3</v>
      </c>
      <c r="Q56" s="213">
        <f t="shared" si="15"/>
        <v>2412200.9500000002</v>
      </c>
      <c r="R56" s="213">
        <f t="shared" si="15"/>
        <v>6106425.9299999978</v>
      </c>
      <c r="S56" s="213">
        <f t="shared" si="15"/>
        <v>2706673.34</v>
      </c>
      <c r="T56" s="213">
        <f t="shared" si="15"/>
        <v>1020533.8399999999</v>
      </c>
      <c r="U56" s="213">
        <f t="shared" si="15"/>
        <v>14691.86</v>
      </c>
      <c r="V56" s="213">
        <f t="shared" si="15"/>
        <v>2418660.8699999996</v>
      </c>
      <c r="W56" s="213">
        <f t="shared" si="15"/>
        <v>422.22999999999996</v>
      </c>
      <c r="X56" s="213">
        <f t="shared" si="15"/>
        <v>0</v>
      </c>
      <c r="Y56" s="213">
        <f t="shared" si="15"/>
        <v>35782790.189999998</v>
      </c>
    </row>
    <row r="57" spans="1:25" ht="14" x14ac:dyDescent="0.3">
      <c r="A57" s="370"/>
      <c r="B57" s="154" t="s">
        <v>111</v>
      </c>
      <c r="C57" s="112">
        <v>543302.7100000002</v>
      </c>
      <c r="D57" s="112">
        <v>282281.96000000008</v>
      </c>
      <c r="E57" s="112">
        <v>36234.76999999999</v>
      </c>
      <c r="F57" s="113">
        <v>880796.58000000007</v>
      </c>
      <c r="G57" s="113">
        <v>1038487.6799999999</v>
      </c>
      <c r="H57" s="113">
        <v>429072.14000000031</v>
      </c>
      <c r="I57" s="113">
        <v>198120.93000000002</v>
      </c>
      <c r="J57" s="113">
        <v>50219.869999999988</v>
      </c>
      <c r="K57" s="113">
        <v>76534.030000000013</v>
      </c>
      <c r="L57" s="113">
        <v>81892.13</v>
      </c>
      <c r="M57" s="113">
        <v>135099.23000000001</v>
      </c>
      <c r="N57" s="113">
        <v>24217.589999999997</v>
      </c>
      <c r="O57" s="113">
        <v>77727.08</v>
      </c>
      <c r="P57" s="113">
        <v>4388.9500000000007</v>
      </c>
      <c r="Q57" s="113">
        <v>259212.21999999991</v>
      </c>
      <c r="R57" s="113">
        <v>1007990.8000000004</v>
      </c>
      <c r="S57" s="113">
        <v>809029.09000000008</v>
      </c>
      <c r="T57" s="113">
        <v>166445.04</v>
      </c>
      <c r="U57" s="113">
        <v>297.73</v>
      </c>
      <c r="V57" s="113">
        <v>236336.91000000003</v>
      </c>
      <c r="W57" s="113">
        <v>124.42</v>
      </c>
      <c r="X57" s="153">
        <v>0</v>
      </c>
      <c r="Y57" s="173">
        <f t="shared" si="13"/>
        <v>6337811.8600000013</v>
      </c>
    </row>
    <row r="58" spans="1:25" ht="14" x14ac:dyDescent="0.3">
      <c r="A58" s="370"/>
      <c r="B58" s="154" t="s">
        <v>112</v>
      </c>
      <c r="C58" s="112">
        <v>911120.47000000009</v>
      </c>
      <c r="D58" s="112">
        <v>487218.68999999994</v>
      </c>
      <c r="E58" s="112">
        <v>51000.099999999984</v>
      </c>
      <c r="F58" s="113">
        <v>1508195.6400000004</v>
      </c>
      <c r="G58" s="113">
        <v>1019261.6600000003</v>
      </c>
      <c r="H58" s="113">
        <v>630519.55000000016</v>
      </c>
      <c r="I58" s="113">
        <v>294819.31999999989</v>
      </c>
      <c r="J58" s="113">
        <v>12656.649999999998</v>
      </c>
      <c r="K58" s="113">
        <v>175235.28</v>
      </c>
      <c r="L58" s="113">
        <v>137881.33000000005</v>
      </c>
      <c r="M58" s="113">
        <v>198248.30000000005</v>
      </c>
      <c r="N58" s="113">
        <v>36568.959999999999</v>
      </c>
      <c r="O58" s="113">
        <v>59072.84</v>
      </c>
      <c r="P58" s="113">
        <v>23638.11</v>
      </c>
      <c r="Q58" s="113">
        <v>450317.83999999997</v>
      </c>
      <c r="R58" s="113">
        <v>2658858.5899999989</v>
      </c>
      <c r="S58" s="113">
        <v>611947.79000000015</v>
      </c>
      <c r="T58" s="113">
        <v>375397.24</v>
      </c>
      <c r="U58" s="113">
        <v>0</v>
      </c>
      <c r="V58" s="113">
        <v>255025.54000000015</v>
      </c>
      <c r="W58" s="113">
        <v>75</v>
      </c>
      <c r="X58" s="153">
        <v>0</v>
      </c>
      <c r="Y58" s="173">
        <f t="shared" si="13"/>
        <v>9897058.9000000022</v>
      </c>
    </row>
    <row r="59" spans="1:25" ht="14" x14ac:dyDescent="0.3">
      <c r="A59" s="370"/>
      <c r="B59" s="154" t="s">
        <v>113</v>
      </c>
      <c r="C59" s="112">
        <v>802978.53999999992</v>
      </c>
      <c r="D59" s="112">
        <v>728499.86999999953</v>
      </c>
      <c r="E59" s="112">
        <v>115624.86000000002</v>
      </c>
      <c r="F59" s="113">
        <v>1822653.3</v>
      </c>
      <c r="G59" s="113">
        <v>1120745.1900000002</v>
      </c>
      <c r="H59" s="113">
        <v>8694925.560000008</v>
      </c>
      <c r="I59" s="113">
        <v>464201.91000000003</v>
      </c>
      <c r="J59" s="113">
        <v>17942.070000000003</v>
      </c>
      <c r="K59" s="113">
        <v>307976.91000000003</v>
      </c>
      <c r="L59" s="113">
        <v>151462.64000000007</v>
      </c>
      <c r="M59" s="113">
        <v>225711.64999999994</v>
      </c>
      <c r="N59" s="113">
        <v>38677.990000000005</v>
      </c>
      <c r="O59" s="113">
        <v>221709.24999999997</v>
      </c>
      <c r="P59" s="113">
        <v>11985.639999999998</v>
      </c>
      <c r="Q59" s="113">
        <v>583478.4</v>
      </c>
      <c r="R59" s="113">
        <v>1676593.1199999996</v>
      </c>
      <c r="S59" s="113">
        <v>896503.08999999985</v>
      </c>
      <c r="T59" s="113">
        <v>207765.41</v>
      </c>
      <c r="U59" s="113">
        <v>90.31</v>
      </c>
      <c r="V59" s="113">
        <v>747358.70999999938</v>
      </c>
      <c r="W59" s="153">
        <v>673.05000000000007</v>
      </c>
      <c r="X59" s="153">
        <v>0</v>
      </c>
      <c r="Y59" s="173">
        <f t="shared" si="13"/>
        <v>18837557.47000001</v>
      </c>
    </row>
    <row r="60" spans="1:25" ht="14" x14ac:dyDescent="0.3">
      <c r="A60" s="370"/>
      <c r="B60" s="212" t="s">
        <v>241</v>
      </c>
      <c r="C60" s="213">
        <f>SUM(C57:C59)</f>
        <v>2257401.7200000002</v>
      </c>
      <c r="D60" s="213">
        <f t="shared" ref="D60:Y60" si="16">SUM(D57:D59)</f>
        <v>1498000.5199999996</v>
      </c>
      <c r="E60" s="213">
        <f t="shared" si="16"/>
        <v>202859.72999999998</v>
      </c>
      <c r="F60" s="213">
        <f t="shared" si="16"/>
        <v>4211645.5200000005</v>
      </c>
      <c r="G60" s="213">
        <f t="shared" si="16"/>
        <v>3178494.5300000003</v>
      </c>
      <c r="H60" s="213">
        <f t="shared" si="16"/>
        <v>9754517.2500000075</v>
      </c>
      <c r="I60" s="213">
        <f t="shared" si="16"/>
        <v>957142.15999999992</v>
      </c>
      <c r="J60" s="213">
        <f t="shared" si="16"/>
        <v>80818.59</v>
      </c>
      <c r="K60" s="213">
        <f t="shared" si="16"/>
        <v>559746.22</v>
      </c>
      <c r="L60" s="213">
        <f t="shared" si="16"/>
        <v>371236.10000000009</v>
      </c>
      <c r="M60" s="213">
        <f t="shared" si="16"/>
        <v>559059.17999999993</v>
      </c>
      <c r="N60" s="213">
        <f t="shared" si="16"/>
        <v>99464.540000000008</v>
      </c>
      <c r="O60" s="213">
        <f t="shared" si="16"/>
        <v>358509.16999999993</v>
      </c>
      <c r="P60" s="213">
        <f t="shared" si="16"/>
        <v>40012.699999999997</v>
      </c>
      <c r="Q60" s="213">
        <f t="shared" si="16"/>
        <v>1293008.46</v>
      </c>
      <c r="R60" s="213">
        <f t="shared" si="16"/>
        <v>5343442.5099999988</v>
      </c>
      <c r="S60" s="213">
        <f t="shared" si="16"/>
        <v>2317479.9700000002</v>
      </c>
      <c r="T60" s="213">
        <f t="shared" si="16"/>
        <v>749607.69000000006</v>
      </c>
      <c r="U60" s="213">
        <f t="shared" si="16"/>
        <v>388.04</v>
      </c>
      <c r="V60" s="213">
        <f t="shared" si="16"/>
        <v>1238721.1599999997</v>
      </c>
      <c r="W60" s="213">
        <f t="shared" si="16"/>
        <v>872.47</v>
      </c>
      <c r="X60" s="213">
        <f t="shared" si="16"/>
        <v>0</v>
      </c>
      <c r="Y60" s="213">
        <f t="shared" si="16"/>
        <v>35072428.230000012</v>
      </c>
    </row>
    <row r="61" spans="1:25" ht="14" x14ac:dyDescent="0.3">
      <c r="A61" s="370"/>
      <c r="B61" s="154" t="s">
        <v>114</v>
      </c>
      <c r="C61" s="112">
        <v>832148.31999999972</v>
      </c>
      <c r="D61" s="112">
        <v>733154.73000000021</v>
      </c>
      <c r="E61" s="112">
        <v>39193.81</v>
      </c>
      <c r="F61" s="113">
        <v>1683600.6999999997</v>
      </c>
      <c r="G61" s="113">
        <v>3730309.32</v>
      </c>
      <c r="H61" s="113">
        <v>944744.75</v>
      </c>
      <c r="I61" s="113">
        <v>418701.99999999994</v>
      </c>
      <c r="J61" s="113">
        <v>167408.63000000003</v>
      </c>
      <c r="K61" s="113">
        <v>240757.99000000002</v>
      </c>
      <c r="L61" s="113">
        <v>132508.85999999999</v>
      </c>
      <c r="M61" s="113">
        <v>269584.87</v>
      </c>
      <c r="N61" s="113">
        <v>47952.94999999999</v>
      </c>
      <c r="O61" s="113">
        <v>325994.72000000003</v>
      </c>
      <c r="P61" s="113">
        <v>18228.77</v>
      </c>
      <c r="Q61" s="113">
        <v>389675.5400000001</v>
      </c>
      <c r="R61" s="113">
        <v>1507385.1700000006</v>
      </c>
      <c r="S61" s="113">
        <v>666853.27999999968</v>
      </c>
      <c r="T61" s="113">
        <v>326152.79000000004</v>
      </c>
      <c r="U61" s="113">
        <v>0</v>
      </c>
      <c r="V61" s="113">
        <v>488151.81999999989</v>
      </c>
      <c r="W61" s="113">
        <v>18.989999999999998</v>
      </c>
      <c r="X61" s="153">
        <v>0</v>
      </c>
      <c r="Y61" s="173">
        <f t="shared" si="13"/>
        <v>12962528.01</v>
      </c>
    </row>
    <row r="62" spans="1:25" ht="14" x14ac:dyDescent="0.3">
      <c r="A62" s="370"/>
      <c r="B62" s="154" t="s">
        <v>115</v>
      </c>
      <c r="C62" s="112">
        <v>805361.37</v>
      </c>
      <c r="D62" s="112">
        <v>503357.19000000018</v>
      </c>
      <c r="E62" s="112">
        <v>26030.239999999994</v>
      </c>
      <c r="F62" s="113">
        <v>1898275.3700000006</v>
      </c>
      <c r="G62" s="113">
        <v>160231.76999999999</v>
      </c>
      <c r="H62" s="113">
        <v>509758.6100000001</v>
      </c>
      <c r="I62" s="113">
        <v>289794.5399999998</v>
      </c>
      <c r="J62" s="113">
        <v>14936.75</v>
      </c>
      <c r="K62" s="113">
        <v>92960.260000000009</v>
      </c>
      <c r="L62" s="113">
        <v>195931.52000000002</v>
      </c>
      <c r="M62" s="113">
        <v>223292.71999999988</v>
      </c>
      <c r="N62" s="113">
        <v>49803.929999999978</v>
      </c>
      <c r="O62" s="113">
        <v>57083.229999999981</v>
      </c>
      <c r="P62" s="113">
        <v>5665.37</v>
      </c>
      <c r="Q62" s="113">
        <v>785158.72999999986</v>
      </c>
      <c r="R62" s="113">
        <v>1899601.02</v>
      </c>
      <c r="S62" s="113">
        <v>446266.89000000013</v>
      </c>
      <c r="T62" s="113">
        <v>122640.94000000002</v>
      </c>
      <c r="U62" s="153">
        <v>0</v>
      </c>
      <c r="V62" s="113">
        <v>361589.62000000005</v>
      </c>
      <c r="W62" s="113">
        <v>218.76999999999998</v>
      </c>
      <c r="X62" s="153">
        <v>0</v>
      </c>
      <c r="Y62" s="173">
        <f t="shared" si="13"/>
        <v>8447958.8399999999</v>
      </c>
    </row>
    <row r="63" spans="1:25" ht="14" x14ac:dyDescent="0.3">
      <c r="A63" s="370"/>
      <c r="B63" s="154" t="s">
        <v>116</v>
      </c>
      <c r="C63" s="152">
        <v>990355.80999999971</v>
      </c>
      <c r="D63" s="152">
        <v>647836.51</v>
      </c>
      <c r="E63" s="152">
        <v>55356.130000000012</v>
      </c>
      <c r="F63" s="153">
        <v>2293108.5199999996</v>
      </c>
      <c r="G63" s="153">
        <v>286968.67999999993</v>
      </c>
      <c r="H63" s="153">
        <v>1112089.2800000005</v>
      </c>
      <c r="I63" s="153">
        <v>414638.20000000013</v>
      </c>
      <c r="J63" s="153">
        <v>47853.2</v>
      </c>
      <c r="K63" s="153">
        <v>157680.28</v>
      </c>
      <c r="L63" s="153">
        <v>210150.11</v>
      </c>
      <c r="M63" s="153">
        <v>272274.14000000013</v>
      </c>
      <c r="N63" s="153">
        <v>101498.17</v>
      </c>
      <c r="O63" s="153">
        <v>370635.06000000006</v>
      </c>
      <c r="P63" s="153">
        <v>11859.5</v>
      </c>
      <c r="Q63" s="153">
        <v>644564.06000000006</v>
      </c>
      <c r="R63" s="153">
        <v>2293394.87</v>
      </c>
      <c r="S63" s="153">
        <v>779845.21999999974</v>
      </c>
      <c r="T63" s="153">
        <v>278753.62999999995</v>
      </c>
      <c r="U63" s="153">
        <v>21674.120000000003</v>
      </c>
      <c r="V63" s="153">
        <v>623633.98000000033</v>
      </c>
      <c r="W63" s="174">
        <v>194.43</v>
      </c>
      <c r="X63" s="153">
        <v>0</v>
      </c>
      <c r="Y63" s="173">
        <f t="shared" si="13"/>
        <v>11614363.900000002</v>
      </c>
    </row>
    <row r="64" spans="1:25" ht="14" x14ac:dyDescent="0.3">
      <c r="A64" s="371"/>
      <c r="B64" s="212" t="s">
        <v>242</v>
      </c>
      <c r="C64" s="213">
        <f>SUM(C61:C63)</f>
        <v>2627865.4999999995</v>
      </c>
      <c r="D64" s="213">
        <f t="shared" ref="D64:Y64" si="17">SUM(D61:D63)</f>
        <v>1884348.4300000004</v>
      </c>
      <c r="E64" s="213">
        <f t="shared" si="17"/>
        <v>120580.18</v>
      </c>
      <c r="F64" s="213">
        <f t="shared" si="17"/>
        <v>5874984.5899999999</v>
      </c>
      <c r="G64" s="213">
        <f t="shared" si="17"/>
        <v>4177509.7699999996</v>
      </c>
      <c r="H64" s="213">
        <f t="shared" si="17"/>
        <v>2566592.6400000006</v>
      </c>
      <c r="I64" s="213">
        <f t="shared" si="17"/>
        <v>1123134.74</v>
      </c>
      <c r="J64" s="213">
        <f t="shared" si="17"/>
        <v>230198.58000000002</v>
      </c>
      <c r="K64" s="213">
        <f t="shared" si="17"/>
        <v>491398.53</v>
      </c>
      <c r="L64" s="213">
        <f t="shared" si="17"/>
        <v>538590.49</v>
      </c>
      <c r="M64" s="213">
        <f t="shared" si="17"/>
        <v>765151.73</v>
      </c>
      <c r="N64" s="213">
        <f t="shared" si="17"/>
        <v>199255.05</v>
      </c>
      <c r="O64" s="213">
        <f t="shared" si="17"/>
        <v>753713.01</v>
      </c>
      <c r="P64" s="213">
        <f t="shared" si="17"/>
        <v>35753.64</v>
      </c>
      <c r="Q64" s="213">
        <f t="shared" si="17"/>
        <v>1819398.33</v>
      </c>
      <c r="R64" s="213">
        <f t="shared" si="17"/>
        <v>5700381.0600000005</v>
      </c>
      <c r="S64" s="213">
        <f t="shared" si="17"/>
        <v>1892965.3899999997</v>
      </c>
      <c r="T64" s="213">
        <f t="shared" si="17"/>
        <v>727547.36</v>
      </c>
      <c r="U64" s="213">
        <f t="shared" si="17"/>
        <v>21674.120000000003</v>
      </c>
      <c r="V64" s="213">
        <f t="shared" si="17"/>
        <v>1473375.4200000004</v>
      </c>
      <c r="W64" s="213">
        <f t="shared" si="17"/>
        <v>432.19</v>
      </c>
      <c r="X64" s="213">
        <f t="shared" si="17"/>
        <v>0</v>
      </c>
      <c r="Y64" s="213">
        <f t="shared" si="17"/>
        <v>33024850.750000004</v>
      </c>
    </row>
    <row r="65" spans="1:27" ht="14" x14ac:dyDescent="0.3">
      <c r="A65" s="132"/>
      <c r="B65" s="175"/>
      <c r="C65" s="152"/>
      <c r="D65" s="152"/>
      <c r="E65" s="152"/>
      <c r="F65" s="153"/>
      <c r="G65" s="153"/>
      <c r="H65" s="153"/>
      <c r="I65" s="153"/>
      <c r="J65" s="153"/>
      <c r="K65" s="153"/>
      <c r="L65" s="153"/>
      <c r="M65" s="153"/>
      <c r="N65" s="153"/>
      <c r="O65" s="153"/>
      <c r="P65" s="153"/>
      <c r="Q65" s="153"/>
      <c r="R65" s="153"/>
      <c r="S65" s="153"/>
      <c r="T65" s="153"/>
      <c r="U65" s="153"/>
      <c r="V65" s="153"/>
      <c r="W65" s="174"/>
      <c r="X65" s="153"/>
      <c r="Y65" s="153"/>
    </row>
    <row r="66" spans="1:27" ht="14" x14ac:dyDescent="0.3">
      <c r="A66" s="369">
        <v>2021</v>
      </c>
      <c r="B66" s="154" t="s">
        <v>106</v>
      </c>
      <c r="C66" s="173">
        <v>702489.84</v>
      </c>
      <c r="D66" s="173">
        <v>652743.63000000012</v>
      </c>
      <c r="E66" s="173">
        <v>58148.36</v>
      </c>
      <c r="F66" s="173">
        <v>1391537.209999999</v>
      </c>
      <c r="G66" s="173">
        <v>1333064.0999999999</v>
      </c>
      <c r="H66" s="173">
        <v>694932.7000000003</v>
      </c>
      <c r="I66" s="173">
        <v>363161.25</v>
      </c>
      <c r="J66" s="173">
        <v>34784.36</v>
      </c>
      <c r="K66" s="173">
        <v>261022.59</v>
      </c>
      <c r="L66" s="173">
        <v>100943.56</v>
      </c>
      <c r="M66" s="173">
        <v>171168.53999999995</v>
      </c>
      <c r="N66" s="173">
        <v>51009.080000000016</v>
      </c>
      <c r="O66" s="173">
        <v>43450.62</v>
      </c>
      <c r="P66" s="173">
        <v>2577.2000000000003</v>
      </c>
      <c r="Q66" s="173">
        <v>483127.10000000015</v>
      </c>
      <c r="R66" s="173">
        <v>1527630.5799999991</v>
      </c>
      <c r="S66" s="173">
        <v>512983.81000000006</v>
      </c>
      <c r="T66" s="173">
        <v>156063.38999999998</v>
      </c>
      <c r="U66" s="173">
        <v>3665.46</v>
      </c>
      <c r="V66" s="173">
        <v>623043.54000000039</v>
      </c>
      <c r="W66" s="173">
        <v>47.49</v>
      </c>
      <c r="X66" s="173">
        <v>0</v>
      </c>
      <c r="Y66" s="173">
        <f t="shared" ref="Y66:Y68" si="18">SUM(C66:X66)</f>
        <v>9167594.410000002</v>
      </c>
    </row>
    <row r="67" spans="1:27" ht="14" x14ac:dyDescent="0.3">
      <c r="A67" s="370"/>
      <c r="B67" s="154" t="s">
        <v>117</v>
      </c>
      <c r="C67" s="173">
        <v>471465.37999999983</v>
      </c>
      <c r="D67" s="173">
        <v>408058.7199999998</v>
      </c>
      <c r="E67" s="173">
        <v>25492.820000000003</v>
      </c>
      <c r="F67" s="173">
        <v>1504745.7900000003</v>
      </c>
      <c r="G67" s="173">
        <v>1910035.5100000002</v>
      </c>
      <c r="H67" s="173">
        <v>706909.84999999986</v>
      </c>
      <c r="I67" s="173">
        <v>327167.43000000023</v>
      </c>
      <c r="J67" s="173">
        <v>30251.229999999996</v>
      </c>
      <c r="K67" s="173">
        <v>293937.62999999989</v>
      </c>
      <c r="L67" s="173">
        <v>133519.07999999999</v>
      </c>
      <c r="M67" s="173">
        <v>145554.1</v>
      </c>
      <c r="N67" s="173">
        <v>35191.049999999996</v>
      </c>
      <c r="O67" s="173">
        <v>81931.189999999988</v>
      </c>
      <c r="P67" s="173">
        <v>12356.14</v>
      </c>
      <c r="Q67" s="173">
        <v>736685.98999999987</v>
      </c>
      <c r="R67" s="173">
        <v>1063029.7100000002</v>
      </c>
      <c r="S67" s="173">
        <v>692833.69000000006</v>
      </c>
      <c r="T67" s="173">
        <v>254304.31</v>
      </c>
      <c r="U67" s="173">
        <v>6117.09</v>
      </c>
      <c r="V67" s="173">
        <v>421064.38000000006</v>
      </c>
      <c r="W67" s="173">
        <v>92.240000000000009</v>
      </c>
      <c r="X67" s="173">
        <v>0</v>
      </c>
      <c r="Y67" s="173">
        <f t="shared" si="18"/>
        <v>9260743.3300000019</v>
      </c>
    </row>
    <row r="68" spans="1:27" ht="14" x14ac:dyDescent="0.3">
      <c r="A68" s="370"/>
      <c r="B68" s="154" t="s">
        <v>150</v>
      </c>
      <c r="C68" s="173">
        <v>658951.4099999998</v>
      </c>
      <c r="D68" s="173">
        <v>411277.13999999996</v>
      </c>
      <c r="E68" s="173">
        <v>64646.919999999991</v>
      </c>
      <c r="F68" s="173">
        <v>1380362.2799999996</v>
      </c>
      <c r="G68" s="173">
        <v>1391689.2600000005</v>
      </c>
      <c r="H68" s="173">
        <v>855809.07</v>
      </c>
      <c r="I68" s="173">
        <v>390504.28000000009</v>
      </c>
      <c r="J68" s="173">
        <v>18493.289999999994</v>
      </c>
      <c r="K68" s="173">
        <v>206220.52000000005</v>
      </c>
      <c r="L68" s="173">
        <v>196522.20000000004</v>
      </c>
      <c r="M68" s="173">
        <v>143063.56000000003</v>
      </c>
      <c r="N68" s="173">
        <v>34073.039999999994</v>
      </c>
      <c r="O68" s="173">
        <v>37231.43</v>
      </c>
      <c r="P68" s="173">
        <v>10649.17</v>
      </c>
      <c r="Q68" s="173">
        <v>417284.55999999982</v>
      </c>
      <c r="R68" s="173">
        <v>1830927.4899999993</v>
      </c>
      <c r="S68" s="173">
        <v>876288.6399999999</v>
      </c>
      <c r="T68" s="173">
        <v>521618.58999999991</v>
      </c>
      <c r="U68" s="173">
        <v>46329.93</v>
      </c>
      <c r="V68" s="173">
        <v>378001.81999999966</v>
      </c>
      <c r="W68" s="173">
        <v>118.99000000000001</v>
      </c>
      <c r="X68" s="173">
        <v>0</v>
      </c>
      <c r="Y68" s="173">
        <f t="shared" si="18"/>
        <v>9870063.5899999999</v>
      </c>
    </row>
    <row r="69" spans="1:27" ht="14" x14ac:dyDescent="0.3">
      <c r="A69" s="370"/>
      <c r="B69" s="212" t="s">
        <v>239</v>
      </c>
      <c r="C69" s="213">
        <f>SUM(C66:C68)</f>
        <v>1832906.6299999994</v>
      </c>
      <c r="D69" s="213">
        <f t="shared" ref="D69:Y69" si="19">SUM(D66:D68)</f>
        <v>1472079.4899999998</v>
      </c>
      <c r="E69" s="213">
        <f t="shared" si="19"/>
        <v>148288.1</v>
      </c>
      <c r="F69" s="213">
        <f t="shared" si="19"/>
        <v>4276645.2799999984</v>
      </c>
      <c r="G69" s="213">
        <f t="shared" si="19"/>
        <v>4634788.870000001</v>
      </c>
      <c r="H69" s="213">
        <f t="shared" si="19"/>
        <v>2257651.62</v>
      </c>
      <c r="I69" s="213">
        <f t="shared" si="19"/>
        <v>1080832.9600000002</v>
      </c>
      <c r="J69" s="213">
        <f t="shared" si="19"/>
        <v>83528.87999999999</v>
      </c>
      <c r="K69" s="213">
        <f t="shared" si="19"/>
        <v>761180.73999999987</v>
      </c>
      <c r="L69" s="213">
        <f t="shared" si="19"/>
        <v>430984.84</v>
      </c>
      <c r="M69" s="213">
        <f t="shared" si="19"/>
        <v>459786.19999999995</v>
      </c>
      <c r="N69" s="213">
        <f t="shared" si="19"/>
        <v>120273.17</v>
      </c>
      <c r="O69" s="213">
        <f t="shared" si="19"/>
        <v>162613.24</v>
      </c>
      <c r="P69" s="213">
        <f t="shared" si="19"/>
        <v>25582.510000000002</v>
      </c>
      <c r="Q69" s="213">
        <f t="shared" si="19"/>
        <v>1637097.65</v>
      </c>
      <c r="R69" s="213">
        <f t="shared" si="19"/>
        <v>4421587.7799999984</v>
      </c>
      <c r="S69" s="213">
        <f t="shared" si="19"/>
        <v>2082106.14</v>
      </c>
      <c r="T69" s="213">
        <f t="shared" si="19"/>
        <v>931986.2899999998</v>
      </c>
      <c r="U69" s="213">
        <f t="shared" si="19"/>
        <v>56112.479999999996</v>
      </c>
      <c r="V69" s="213">
        <f t="shared" si="19"/>
        <v>1422109.74</v>
      </c>
      <c r="W69" s="213">
        <f t="shared" si="19"/>
        <v>258.72000000000003</v>
      </c>
      <c r="X69" s="213">
        <f t="shared" si="19"/>
        <v>0</v>
      </c>
      <c r="Y69" s="213">
        <f t="shared" si="19"/>
        <v>28298401.330000002</v>
      </c>
    </row>
    <row r="70" spans="1:27" ht="14" x14ac:dyDescent="0.3">
      <c r="A70" s="370"/>
      <c r="B70" s="154" t="s">
        <v>109</v>
      </c>
      <c r="C70" s="152">
        <v>812276.85000000033</v>
      </c>
      <c r="D70" s="152">
        <v>462736.28999999986</v>
      </c>
      <c r="E70" s="152">
        <v>113302.20000000001</v>
      </c>
      <c r="F70" s="153">
        <v>1328052.1199999996</v>
      </c>
      <c r="G70" s="153">
        <v>3564502.85</v>
      </c>
      <c r="H70" s="153">
        <v>557212.66000000027</v>
      </c>
      <c r="I70" s="153">
        <v>394382.3600000001</v>
      </c>
      <c r="J70" s="153">
        <v>48349.110000000008</v>
      </c>
      <c r="K70" s="153">
        <v>195833.04000000007</v>
      </c>
      <c r="L70" s="153">
        <v>154088.21999999997</v>
      </c>
      <c r="M70" s="153">
        <v>460941.67000000022</v>
      </c>
      <c r="N70" s="153">
        <v>42303.64</v>
      </c>
      <c r="O70" s="153">
        <v>82891.030000000013</v>
      </c>
      <c r="P70" s="153">
        <v>25029.86</v>
      </c>
      <c r="Q70" s="153">
        <v>914773.58999999985</v>
      </c>
      <c r="R70" s="153">
        <v>1472990.9299999992</v>
      </c>
      <c r="S70" s="153">
        <v>994806.1799999997</v>
      </c>
      <c r="T70" s="153">
        <v>426473.2</v>
      </c>
      <c r="U70" s="153">
        <v>12046.61</v>
      </c>
      <c r="V70" s="153">
        <v>304434.87</v>
      </c>
      <c r="W70" s="153">
        <v>764.30000000000007</v>
      </c>
      <c r="X70" s="153">
        <v>0</v>
      </c>
      <c r="Y70" s="173">
        <f t="shared" ref="Y70:Y72" si="20">SUM(C70:X70)</f>
        <v>12368191.58</v>
      </c>
    </row>
    <row r="71" spans="1:27" ht="14" x14ac:dyDescent="0.3">
      <c r="A71" s="370"/>
      <c r="B71" s="154" t="s">
        <v>4</v>
      </c>
      <c r="C71" s="152">
        <v>588319.14999999979</v>
      </c>
      <c r="D71" s="152">
        <v>526097.11</v>
      </c>
      <c r="E71" s="152">
        <v>25409.35</v>
      </c>
      <c r="F71" s="153">
        <v>1385188.080000001</v>
      </c>
      <c r="G71" s="153">
        <v>1605191.2300000002</v>
      </c>
      <c r="H71" s="153">
        <v>758007.56000000029</v>
      </c>
      <c r="I71" s="153">
        <v>442302.78000000009</v>
      </c>
      <c r="J71" s="153">
        <v>17785.810000000005</v>
      </c>
      <c r="K71" s="153">
        <v>71529.439999999973</v>
      </c>
      <c r="L71" s="153">
        <v>196523.41</v>
      </c>
      <c r="M71" s="153">
        <v>327197.76999999996</v>
      </c>
      <c r="N71" s="153">
        <v>56269.710000000006</v>
      </c>
      <c r="O71" s="153">
        <v>67028.310000000041</v>
      </c>
      <c r="P71" s="153">
        <v>3080.7</v>
      </c>
      <c r="Q71" s="153">
        <v>614300.61000000034</v>
      </c>
      <c r="R71" s="153">
        <v>1775728.0300000005</v>
      </c>
      <c r="S71" s="153">
        <v>1035061.9799999999</v>
      </c>
      <c r="T71" s="153">
        <v>840484.29999999981</v>
      </c>
      <c r="U71" s="153">
        <v>6800.67</v>
      </c>
      <c r="V71" s="153">
        <v>315092.88</v>
      </c>
      <c r="W71" s="153">
        <v>478.17</v>
      </c>
      <c r="X71" s="153">
        <v>0</v>
      </c>
      <c r="Y71" s="173">
        <f t="shared" si="20"/>
        <v>10657877.050000003</v>
      </c>
      <c r="AA71" s="107"/>
    </row>
    <row r="72" spans="1:27" ht="14" x14ac:dyDescent="0.3">
      <c r="A72" s="370"/>
      <c r="B72" s="154" t="s">
        <v>110</v>
      </c>
      <c r="C72" s="152">
        <v>1058419.9400000006</v>
      </c>
      <c r="D72" s="152">
        <v>555310.09999999974</v>
      </c>
      <c r="E72" s="152">
        <v>36650.18</v>
      </c>
      <c r="F72" s="153">
        <v>1497152.6099999999</v>
      </c>
      <c r="G72" s="153">
        <v>2020646.5999999996</v>
      </c>
      <c r="H72" s="153">
        <v>671289.29999999981</v>
      </c>
      <c r="I72" s="153">
        <v>775293.19000000018</v>
      </c>
      <c r="J72" s="153">
        <v>50576.210000000014</v>
      </c>
      <c r="K72" s="153">
        <v>207961.84000000003</v>
      </c>
      <c r="L72" s="153">
        <v>135720.49000000005</v>
      </c>
      <c r="M72" s="153">
        <v>255191.01999999993</v>
      </c>
      <c r="N72" s="153">
        <v>71408.729999999981</v>
      </c>
      <c r="O72" s="153">
        <v>841837.1</v>
      </c>
      <c r="P72" s="153">
        <v>4318.08</v>
      </c>
      <c r="Q72" s="153">
        <v>554103.76999999955</v>
      </c>
      <c r="R72" s="153">
        <v>2658581.4299999983</v>
      </c>
      <c r="S72" s="153">
        <v>2363649.0200000009</v>
      </c>
      <c r="T72" s="153">
        <v>266111.11000000004</v>
      </c>
      <c r="U72" s="153">
        <v>10651.769999999999</v>
      </c>
      <c r="V72" s="153">
        <v>474711.99000000011</v>
      </c>
      <c r="W72" s="153">
        <v>7.07</v>
      </c>
      <c r="X72" s="153"/>
      <c r="Y72" s="173">
        <f t="shared" si="20"/>
        <v>14509591.549999997</v>
      </c>
    </row>
    <row r="73" spans="1:27" ht="14" x14ac:dyDescent="0.3">
      <c r="A73" s="370"/>
      <c r="B73" s="212" t="s">
        <v>240</v>
      </c>
      <c r="C73" s="213">
        <f>SUM(C70:C72)</f>
        <v>2459015.9400000004</v>
      </c>
      <c r="D73" s="213">
        <f t="shared" ref="D73:Y73" si="21">SUM(D70:D72)</f>
        <v>1544143.4999999995</v>
      </c>
      <c r="E73" s="213">
        <f t="shared" si="21"/>
        <v>175361.73</v>
      </c>
      <c r="F73" s="213">
        <f t="shared" si="21"/>
        <v>4210392.8100000005</v>
      </c>
      <c r="G73" s="213">
        <f t="shared" si="21"/>
        <v>7190340.6799999997</v>
      </c>
      <c r="H73" s="213">
        <f t="shared" si="21"/>
        <v>1986509.5200000005</v>
      </c>
      <c r="I73" s="213">
        <f t="shared" si="21"/>
        <v>1611978.3300000003</v>
      </c>
      <c r="J73" s="213">
        <f t="shared" si="21"/>
        <v>116711.13000000003</v>
      </c>
      <c r="K73" s="213">
        <f t="shared" si="21"/>
        <v>475324.32000000007</v>
      </c>
      <c r="L73" s="213">
        <f t="shared" si="21"/>
        <v>486332.12000000005</v>
      </c>
      <c r="M73" s="213">
        <f t="shared" si="21"/>
        <v>1043330.4600000001</v>
      </c>
      <c r="N73" s="213">
        <f t="shared" si="21"/>
        <v>169982.07999999999</v>
      </c>
      <c r="O73" s="213">
        <f t="shared" si="21"/>
        <v>991756.44000000006</v>
      </c>
      <c r="P73" s="213">
        <f t="shared" si="21"/>
        <v>32428.639999999999</v>
      </c>
      <c r="Q73" s="213">
        <f t="shared" si="21"/>
        <v>2083177.9699999997</v>
      </c>
      <c r="R73" s="213">
        <f t="shared" si="21"/>
        <v>5907300.3899999987</v>
      </c>
      <c r="S73" s="213">
        <f t="shared" si="21"/>
        <v>4393517.1800000006</v>
      </c>
      <c r="T73" s="213">
        <f t="shared" si="21"/>
        <v>1533068.6099999999</v>
      </c>
      <c r="U73" s="213">
        <f t="shared" si="21"/>
        <v>29499.049999999996</v>
      </c>
      <c r="V73" s="213">
        <f t="shared" si="21"/>
        <v>1094239.7400000002</v>
      </c>
      <c r="W73" s="213">
        <f t="shared" si="21"/>
        <v>1249.54</v>
      </c>
      <c r="X73" s="213">
        <f t="shared" si="21"/>
        <v>0</v>
      </c>
      <c r="Y73" s="213">
        <f t="shared" si="21"/>
        <v>37535660.18</v>
      </c>
    </row>
    <row r="74" spans="1:27" ht="14" x14ac:dyDescent="0.3">
      <c r="A74" s="370"/>
      <c r="B74" s="154" t="s">
        <v>111</v>
      </c>
      <c r="C74" s="112">
        <v>1140430.7599999995</v>
      </c>
      <c r="D74" s="112">
        <v>495983.12999999995</v>
      </c>
      <c r="E74" s="112">
        <v>84554.069999999992</v>
      </c>
      <c r="F74" s="113">
        <v>1901113.8799999994</v>
      </c>
      <c r="G74" s="113">
        <v>2103527.1500000004</v>
      </c>
      <c r="H74" s="113">
        <v>980115.25999999978</v>
      </c>
      <c r="I74" s="113">
        <v>402385.83999999991</v>
      </c>
      <c r="J74" s="113">
        <v>25673.829999999998</v>
      </c>
      <c r="K74" s="113">
        <v>281918.7</v>
      </c>
      <c r="L74" s="113">
        <v>114948.46000000002</v>
      </c>
      <c r="M74" s="113">
        <v>258365.97000000006</v>
      </c>
      <c r="N74" s="113">
        <v>67431.560000000012</v>
      </c>
      <c r="O74" s="113">
        <v>96542.540000000008</v>
      </c>
      <c r="P74" s="113">
        <v>10904.900000000001</v>
      </c>
      <c r="Q74" s="113">
        <v>739944.16999999981</v>
      </c>
      <c r="R74" s="113">
        <v>1888092.5600000005</v>
      </c>
      <c r="S74" s="113">
        <v>1602333.85</v>
      </c>
      <c r="T74" s="113">
        <v>573164.74999999988</v>
      </c>
      <c r="U74" s="113">
        <v>198590.18000000002</v>
      </c>
      <c r="V74" s="113">
        <v>993393.23999999976</v>
      </c>
      <c r="W74" s="113">
        <v>131.92000000000002</v>
      </c>
      <c r="X74" s="153">
        <v>0</v>
      </c>
      <c r="Y74" s="173">
        <f t="shared" ref="Y74:Y76" si="22">SUM(C74:X74)</f>
        <v>13959546.719999999</v>
      </c>
    </row>
    <row r="75" spans="1:27" ht="14" x14ac:dyDescent="0.3">
      <c r="A75" s="370"/>
      <c r="B75" s="154" t="s">
        <v>112</v>
      </c>
      <c r="C75" s="112">
        <v>973540.81</v>
      </c>
      <c r="D75" s="112">
        <v>562059.18000000005</v>
      </c>
      <c r="E75" s="112">
        <v>68399.3</v>
      </c>
      <c r="F75" s="113">
        <v>1655940.7800000005</v>
      </c>
      <c r="G75" s="113">
        <v>5977643.1300000008</v>
      </c>
      <c r="H75" s="113">
        <v>789987.82000000007</v>
      </c>
      <c r="I75" s="113">
        <v>467323.19000000012</v>
      </c>
      <c r="J75" s="113">
        <v>37668.869999999988</v>
      </c>
      <c r="K75" s="113">
        <v>340610.31999999995</v>
      </c>
      <c r="L75" s="113">
        <v>237477.56999999995</v>
      </c>
      <c r="M75" s="113">
        <v>270061.10999999987</v>
      </c>
      <c r="N75" s="113">
        <v>58222.150000000031</v>
      </c>
      <c r="O75" s="113">
        <v>146243.03999999998</v>
      </c>
      <c r="P75" s="113">
        <v>5995.8099999999995</v>
      </c>
      <c r="Q75" s="113">
        <v>628540.16999999981</v>
      </c>
      <c r="R75" s="113">
        <v>7904008.1600000039</v>
      </c>
      <c r="S75" s="113">
        <v>1485513.35</v>
      </c>
      <c r="T75" s="113">
        <v>360353.58999999973</v>
      </c>
      <c r="U75" s="113">
        <v>7142.48</v>
      </c>
      <c r="V75" s="113">
        <v>371547.53</v>
      </c>
      <c r="W75" s="113">
        <v>285.10000000000002</v>
      </c>
      <c r="X75" s="153">
        <v>0</v>
      </c>
      <c r="Y75" s="173">
        <f t="shared" si="22"/>
        <v>22348563.460000008</v>
      </c>
    </row>
    <row r="76" spans="1:27" ht="14" x14ac:dyDescent="0.3">
      <c r="A76" s="370"/>
      <c r="B76" s="154" t="s">
        <v>113</v>
      </c>
      <c r="C76" s="112">
        <v>677535.57000000007</v>
      </c>
      <c r="D76" s="112">
        <v>768298.66000000027</v>
      </c>
      <c r="E76" s="112">
        <v>94819.980000000025</v>
      </c>
      <c r="F76" s="113">
        <v>1904684.98</v>
      </c>
      <c r="G76" s="113">
        <v>430999.03999999998</v>
      </c>
      <c r="H76" s="113">
        <v>987624.15</v>
      </c>
      <c r="I76" s="113">
        <v>366215.45999999985</v>
      </c>
      <c r="J76" s="113">
        <v>29356.6</v>
      </c>
      <c r="K76" s="113">
        <v>365558.91999999993</v>
      </c>
      <c r="L76" s="113">
        <v>216657.02</v>
      </c>
      <c r="M76" s="113">
        <v>247611.51999999993</v>
      </c>
      <c r="N76" s="113">
        <v>71184.38</v>
      </c>
      <c r="O76" s="113">
        <v>127940.59999999999</v>
      </c>
      <c r="P76" s="113">
        <v>8545.82</v>
      </c>
      <c r="Q76" s="113">
        <v>1183722.4800000002</v>
      </c>
      <c r="R76" s="113">
        <v>1780938.7800000007</v>
      </c>
      <c r="S76" s="113">
        <v>1969747.71</v>
      </c>
      <c r="T76" s="113">
        <v>215365.95000000013</v>
      </c>
      <c r="U76" s="113">
        <v>622.57000000000005</v>
      </c>
      <c r="V76" s="113">
        <v>418380.44</v>
      </c>
      <c r="W76" s="153">
        <v>1.2</v>
      </c>
      <c r="X76" s="153">
        <v>0</v>
      </c>
      <c r="Y76" s="173">
        <f t="shared" si="22"/>
        <v>11865811.83</v>
      </c>
    </row>
    <row r="77" spans="1:27" ht="14" x14ac:dyDescent="0.3">
      <c r="A77" s="370"/>
      <c r="B77" s="212" t="s">
        <v>241</v>
      </c>
      <c r="C77" s="213">
        <f>SUM(C74:C76)</f>
        <v>2791507.1399999997</v>
      </c>
      <c r="D77" s="213">
        <f t="shared" ref="D77:Y77" si="23">SUM(D74:D76)</f>
        <v>1826340.9700000002</v>
      </c>
      <c r="E77" s="213">
        <f t="shared" si="23"/>
        <v>247773.35000000003</v>
      </c>
      <c r="F77" s="213">
        <f t="shared" si="23"/>
        <v>5461739.6400000006</v>
      </c>
      <c r="G77" s="213">
        <f t="shared" si="23"/>
        <v>8512169.3200000003</v>
      </c>
      <c r="H77" s="213">
        <f t="shared" si="23"/>
        <v>2757727.23</v>
      </c>
      <c r="I77" s="213">
        <f t="shared" si="23"/>
        <v>1235924.4899999998</v>
      </c>
      <c r="J77" s="213">
        <f t="shared" si="23"/>
        <v>92699.299999999988</v>
      </c>
      <c r="K77" s="213">
        <f t="shared" si="23"/>
        <v>988087.94</v>
      </c>
      <c r="L77" s="213">
        <f t="shared" si="23"/>
        <v>569083.04999999993</v>
      </c>
      <c r="M77" s="213">
        <f t="shared" si="23"/>
        <v>776038.59999999986</v>
      </c>
      <c r="N77" s="213">
        <f t="shared" si="23"/>
        <v>196838.09000000005</v>
      </c>
      <c r="O77" s="213">
        <f t="shared" si="23"/>
        <v>370726.18</v>
      </c>
      <c r="P77" s="213">
        <f t="shared" si="23"/>
        <v>25446.53</v>
      </c>
      <c r="Q77" s="213">
        <f t="shared" si="23"/>
        <v>2552206.8199999998</v>
      </c>
      <c r="R77" s="213">
        <f t="shared" si="23"/>
        <v>11573039.500000006</v>
      </c>
      <c r="S77" s="213">
        <f t="shared" si="23"/>
        <v>5057594.91</v>
      </c>
      <c r="T77" s="213">
        <f t="shared" si="23"/>
        <v>1148884.2899999998</v>
      </c>
      <c r="U77" s="213">
        <f t="shared" si="23"/>
        <v>206355.23000000004</v>
      </c>
      <c r="V77" s="213">
        <f t="shared" si="23"/>
        <v>1783321.2099999997</v>
      </c>
      <c r="W77" s="213">
        <f t="shared" si="23"/>
        <v>418.22</v>
      </c>
      <c r="X77" s="213">
        <f t="shared" si="23"/>
        <v>0</v>
      </c>
      <c r="Y77" s="213">
        <f t="shared" si="23"/>
        <v>48173922.010000005</v>
      </c>
    </row>
    <row r="78" spans="1:27" ht="14" x14ac:dyDescent="0.3">
      <c r="A78" s="370"/>
      <c r="B78" s="154" t="s">
        <v>114</v>
      </c>
      <c r="C78" s="112">
        <v>1020832.89</v>
      </c>
      <c r="D78" s="112">
        <v>683699.29</v>
      </c>
      <c r="E78" s="112">
        <v>66847.829999999987</v>
      </c>
      <c r="F78" s="113">
        <v>1757113.0200000005</v>
      </c>
      <c r="G78" s="113">
        <v>251819.25</v>
      </c>
      <c r="H78" s="113">
        <v>894440.8200000003</v>
      </c>
      <c r="I78" s="113">
        <v>468802.64000000025</v>
      </c>
      <c r="J78" s="113">
        <v>14565.529999999999</v>
      </c>
      <c r="K78" s="113">
        <v>218218.26999999993</v>
      </c>
      <c r="L78" s="113">
        <v>155753.32</v>
      </c>
      <c r="M78" s="113">
        <v>394070.6</v>
      </c>
      <c r="N78" s="113">
        <v>135071.52000000005</v>
      </c>
      <c r="O78" s="113">
        <v>71940.56</v>
      </c>
      <c r="P78" s="113">
        <v>12932.55</v>
      </c>
      <c r="Q78" s="113">
        <v>524166.93999999983</v>
      </c>
      <c r="R78" s="113">
        <v>2850778.0400000005</v>
      </c>
      <c r="S78" s="113">
        <v>1335267.6099999999</v>
      </c>
      <c r="T78" s="113">
        <v>436898.44000000018</v>
      </c>
      <c r="U78" s="113">
        <v>6660.1799999999994</v>
      </c>
      <c r="V78" s="113">
        <v>665574.81999999983</v>
      </c>
      <c r="W78" s="113">
        <v>653.57999999999993</v>
      </c>
      <c r="X78" s="153">
        <v>0</v>
      </c>
      <c r="Y78" s="173">
        <f t="shared" ref="Y78:Y80" si="24">SUM(C78:X78)</f>
        <v>11966107.700000001</v>
      </c>
    </row>
    <row r="79" spans="1:27" ht="14" x14ac:dyDescent="0.3">
      <c r="A79" s="370"/>
      <c r="B79" s="154" t="s">
        <v>115</v>
      </c>
      <c r="C79" s="112">
        <v>788599.00999999989</v>
      </c>
      <c r="D79" s="112">
        <v>647040.65999999992</v>
      </c>
      <c r="E79" s="112">
        <v>35186.479999999996</v>
      </c>
      <c r="F79" s="113">
        <v>2151890.7100000009</v>
      </c>
      <c r="G79" s="113">
        <v>3018138.3200000008</v>
      </c>
      <c r="H79" s="113">
        <v>439159.31999999989</v>
      </c>
      <c r="I79" s="113">
        <v>430415.02000000019</v>
      </c>
      <c r="J79" s="113">
        <v>38567.779999999992</v>
      </c>
      <c r="K79" s="113">
        <v>285966.96000000008</v>
      </c>
      <c r="L79" s="113">
        <v>137161.88999999996</v>
      </c>
      <c r="M79" s="113">
        <v>423246.67000000033</v>
      </c>
      <c r="N79" s="113">
        <v>106455.59000000004</v>
      </c>
      <c r="O79" s="113">
        <v>74449.689999999973</v>
      </c>
      <c r="P79" s="113">
        <v>17794.82</v>
      </c>
      <c r="Q79" s="113">
        <v>1232502.01</v>
      </c>
      <c r="R79" s="113">
        <v>2259977.91</v>
      </c>
      <c r="S79" s="113">
        <v>1965434.41</v>
      </c>
      <c r="T79" s="113">
        <v>1235826.1900000002</v>
      </c>
      <c r="U79" s="153">
        <v>45429.770000000004</v>
      </c>
      <c r="V79" s="113">
        <v>497665.4499999999</v>
      </c>
      <c r="W79" s="113">
        <v>341.02</v>
      </c>
      <c r="X79" s="153">
        <v>0</v>
      </c>
      <c r="Y79" s="173">
        <f t="shared" si="24"/>
        <v>15831249.68</v>
      </c>
    </row>
    <row r="80" spans="1:27" ht="14" x14ac:dyDescent="0.3">
      <c r="A80" s="370"/>
      <c r="B80" s="154" t="s">
        <v>116</v>
      </c>
      <c r="C80" s="152">
        <v>1207687.0600000003</v>
      </c>
      <c r="D80" s="152">
        <v>920445.35999999975</v>
      </c>
      <c r="E80" s="152">
        <v>42129.630000000005</v>
      </c>
      <c r="F80" s="153">
        <v>1769585.76</v>
      </c>
      <c r="G80" s="153">
        <v>2125201.8000000003</v>
      </c>
      <c r="H80" s="153">
        <v>521680.32000000024</v>
      </c>
      <c r="I80" s="153">
        <v>559187.84999999974</v>
      </c>
      <c r="J80" s="153">
        <v>70659.039999999994</v>
      </c>
      <c r="K80" s="153">
        <v>102016.40999999999</v>
      </c>
      <c r="L80" s="153">
        <v>210787.67</v>
      </c>
      <c r="M80" s="153">
        <v>438344.3299999999</v>
      </c>
      <c r="N80" s="153">
        <v>153577.74000000005</v>
      </c>
      <c r="O80" s="153">
        <v>89760.939999999988</v>
      </c>
      <c r="P80" s="153">
        <v>25824.030000000002</v>
      </c>
      <c r="Q80" s="153">
        <v>715148.8399999995</v>
      </c>
      <c r="R80" s="153">
        <v>1889797.2700000003</v>
      </c>
      <c r="S80" s="153">
        <v>1291801.9200000004</v>
      </c>
      <c r="T80" s="153">
        <v>1276677.6499999997</v>
      </c>
      <c r="U80" s="153">
        <v>1981.5599999999997</v>
      </c>
      <c r="V80" s="153">
        <v>775795.89</v>
      </c>
      <c r="W80" s="174">
        <v>20169.64</v>
      </c>
      <c r="X80" s="153">
        <v>0</v>
      </c>
      <c r="Y80" s="173">
        <f t="shared" si="24"/>
        <v>14208260.710000001</v>
      </c>
    </row>
    <row r="81" spans="1:25" ht="14" x14ac:dyDescent="0.3">
      <c r="A81" s="371"/>
      <c r="B81" s="212" t="s">
        <v>242</v>
      </c>
      <c r="C81" s="213">
        <f>SUM(C78:C80)</f>
        <v>3017118.96</v>
      </c>
      <c r="D81" s="213">
        <f t="shared" ref="D81:Y81" si="25">SUM(D78:D80)</f>
        <v>2251185.3099999996</v>
      </c>
      <c r="E81" s="213">
        <f t="shared" si="25"/>
        <v>144163.94</v>
      </c>
      <c r="F81" s="213">
        <f t="shared" si="25"/>
        <v>5678589.4900000012</v>
      </c>
      <c r="G81" s="213">
        <f t="shared" si="25"/>
        <v>5395159.370000001</v>
      </c>
      <c r="H81" s="213">
        <f t="shared" si="25"/>
        <v>1855280.4600000004</v>
      </c>
      <c r="I81" s="213">
        <f t="shared" si="25"/>
        <v>1458405.5100000002</v>
      </c>
      <c r="J81" s="213">
        <f t="shared" si="25"/>
        <v>123792.34999999998</v>
      </c>
      <c r="K81" s="213">
        <f t="shared" si="25"/>
        <v>606201.64</v>
      </c>
      <c r="L81" s="213">
        <f t="shared" si="25"/>
        <v>503702.88</v>
      </c>
      <c r="M81" s="213">
        <f t="shared" si="25"/>
        <v>1255661.6000000001</v>
      </c>
      <c r="N81" s="213">
        <f t="shared" si="25"/>
        <v>395104.85000000015</v>
      </c>
      <c r="O81" s="213">
        <f t="shared" si="25"/>
        <v>236151.18999999994</v>
      </c>
      <c r="P81" s="213">
        <f t="shared" si="25"/>
        <v>56551.4</v>
      </c>
      <c r="Q81" s="213">
        <f t="shared" si="25"/>
        <v>2471817.7899999991</v>
      </c>
      <c r="R81" s="213">
        <f t="shared" si="25"/>
        <v>7000553.2200000016</v>
      </c>
      <c r="S81" s="213">
        <f t="shared" si="25"/>
        <v>4592503.9399999995</v>
      </c>
      <c r="T81" s="213">
        <f t="shared" si="25"/>
        <v>2949402.2800000003</v>
      </c>
      <c r="U81" s="213">
        <f t="shared" si="25"/>
        <v>54071.51</v>
      </c>
      <c r="V81" s="213">
        <f t="shared" si="25"/>
        <v>1939036.1599999997</v>
      </c>
      <c r="W81" s="213">
        <f t="shared" si="25"/>
        <v>21164.239999999998</v>
      </c>
      <c r="X81" s="213">
        <f t="shared" si="25"/>
        <v>0</v>
      </c>
      <c r="Y81" s="213">
        <f t="shared" si="25"/>
        <v>42005618.090000004</v>
      </c>
    </row>
    <row r="82" spans="1:25" x14ac:dyDescent="0.3">
      <c r="A82" s="132"/>
      <c r="B82" s="48"/>
      <c r="C82" s="46"/>
      <c r="D82" s="46"/>
      <c r="E82" s="46"/>
      <c r="F82" s="15"/>
      <c r="G82" s="15"/>
      <c r="H82" s="15"/>
      <c r="I82" s="15"/>
      <c r="J82" s="15"/>
      <c r="K82" s="15"/>
      <c r="L82" s="15"/>
      <c r="M82" s="15"/>
      <c r="N82" s="15"/>
      <c r="O82" s="15"/>
      <c r="P82" s="15"/>
      <c r="Q82" s="15"/>
      <c r="R82" s="15"/>
      <c r="S82" s="15"/>
      <c r="T82" s="15"/>
      <c r="U82" s="15"/>
      <c r="V82" s="15"/>
      <c r="W82" s="14"/>
      <c r="X82" s="15"/>
      <c r="Y82" s="15"/>
    </row>
    <row r="83" spans="1:25" x14ac:dyDescent="0.3">
      <c r="A83" s="147" t="s">
        <v>124</v>
      </c>
      <c r="B83" s="417" t="s">
        <v>125</v>
      </c>
      <c r="C83" s="414"/>
      <c r="D83" s="414"/>
      <c r="E83" s="46"/>
      <c r="F83" s="15"/>
      <c r="G83" s="15"/>
      <c r="H83" s="15"/>
      <c r="I83" s="15"/>
      <c r="J83" s="15"/>
      <c r="K83" s="15"/>
      <c r="L83" s="15"/>
      <c r="M83" s="15"/>
      <c r="N83" s="15"/>
      <c r="O83" s="15"/>
      <c r="P83" s="15"/>
      <c r="Q83" s="15"/>
      <c r="R83" s="15"/>
      <c r="S83" s="15"/>
      <c r="T83" s="15"/>
      <c r="U83" s="15"/>
      <c r="V83" s="15"/>
      <c r="W83" s="14"/>
      <c r="X83" s="15"/>
      <c r="Y83" s="15"/>
    </row>
    <row r="84" spans="1:25" x14ac:dyDescent="0.3">
      <c r="A84" s="14"/>
      <c r="B84" s="399" t="s">
        <v>126</v>
      </c>
      <c r="C84" s="414"/>
      <c r="D84" s="414"/>
      <c r="E84" s="415"/>
      <c r="F84" s="15"/>
      <c r="G84" s="15"/>
      <c r="H84" s="15"/>
      <c r="I84" s="15"/>
      <c r="J84" s="15"/>
      <c r="K84" s="15"/>
      <c r="L84" s="15"/>
      <c r="M84" s="15"/>
      <c r="N84" s="15"/>
      <c r="O84" s="15"/>
      <c r="P84" s="15"/>
      <c r="Q84" s="15"/>
      <c r="R84" s="15"/>
      <c r="S84" s="15"/>
      <c r="T84" s="15"/>
      <c r="U84" s="15"/>
      <c r="V84" s="15"/>
      <c r="W84" s="14"/>
      <c r="X84" s="15"/>
      <c r="Y84" s="15"/>
    </row>
    <row r="85" spans="1:25" x14ac:dyDescent="0.3">
      <c r="A85" s="49" t="s">
        <v>54</v>
      </c>
      <c r="B85" s="416" t="s">
        <v>127</v>
      </c>
      <c r="C85" s="416"/>
      <c r="D85" s="416"/>
      <c r="E85" s="46"/>
      <c r="F85" s="15"/>
      <c r="G85" s="15"/>
      <c r="H85" s="15"/>
      <c r="I85" s="15"/>
      <c r="J85" s="15"/>
      <c r="K85" s="15"/>
      <c r="L85" s="15"/>
      <c r="M85" s="15"/>
      <c r="N85" s="15"/>
      <c r="O85" s="15"/>
      <c r="P85" s="15"/>
      <c r="Q85" s="15"/>
      <c r="R85" s="15"/>
      <c r="S85" s="15"/>
      <c r="T85" s="15"/>
      <c r="U85" s="15"/>
      <c r="V85" s="15"/>
      <c r="W85" s="14"/>
      <c r="X85" s="15"/>
      <c r="Y85" s="15"/>
    </row>
    <row r="86" spans="1:25" x14ac:dyDescent="0.3">
      <c r="A86" s="50"/>
      <c r="B86" s="417" t="s">
        <v>128</v>
      </c>
      <c r="C86" s="417"/>
      <c r="D86" s="417"/>
      <c r="E86" s="46"/>
      <c r="F86" s="15"/>
      <c r="G86" s="15"/>
      <c r="H86" s="15"/>
      <c r="I86" s="15"/>
      <c r="J86" s="15"/>
      <c r="K86" s="15"/>
      <c r="L86" s="15"/>
      <c r="M86" s="15"/>
      <c r="N86" s="15"/>
      <c r="O86" s="15"/>
      <c r="P86" s="15"/>
      <c r="Q86" s="15"/>
      <c r="R86" s="15"/>
      <c r="S86" s="15"/>
      <c r="T86" s="15"/>
      <c r="U86" s="15"/>
      <c r="V86" s="15"/>
      <c r="W86" s="14"/>
      <c r="X86" s="15"/>
      <c r="Y86" s="15"/>
    </row>
    <row r="87" spans="1:25" x14ac:dyDescent="0.3">
      <c r="A87" s="50"/>
      <c r="B87" s="417" t="s">
        <v>129</v>
      </c>
      <c r="C87" s="417"/>
      <c r="D87" s="417"/>
      <c r="E87" s="46"/>
      <c r="F87" s="15"/>
      <c r="G87" s="15"/>
      <c r="H87" s="15"/>
      <c r="I87" s="15"/>
      <c r="J87" s="15"/>
      <c r="K87" s="15"/>
      <c r="L87" s="15"/>
      <c r="M87" s="15"/>
      <c r="N87" s="15"/>
      <c r="O87" s="15"/>
      <c r="P87" s="15"/>
      <c r="Q87" s="15"/>
      <c r="R87" s="15"/>
      <c r="S87" s="15"/>
      <c r="T87" s="15"/>
      <c r="U87" s="15"/>
      <c r="V87" s="15"/>
      <c r="W87" s="14"/>
      <c r="X87" s="15"/>
      <c r="Y87" s="15"/>
    </row>
    <row r="88" spans="1:25" x14ac:dyDescent="0.3">
      <c r="A88" s="202"/>
      <c r="B88" s="48"/>
      <c r="D88" s="46"/>
      <c r="E88" s="46"/>
      <c r="F88" s="15"/>
      <c r="G88" s="15"/>
      <c r="H88" s="15"/>
      <c r="I88" s="15"/>
      <c r="J88" s="15"/>
      <c r="K88" s="15"/>
      <c r="L88" s="15"/>
      <c r="M88" s="15"/>
      <c r="N88" s="15"/>
      <c r="O88" s="15"/>
      <c r="P88" s="15"/>
      <c r="Q88" s="15"/>
      <c r="R88" s="15"/>
      <c r="S88" s="15"/>
      <c r="T88" s="15"/>
      <c r="U88" s="15"/>
      <c r="V88" s="15"/>
      <c r="W88" s="14"/>
      <c r="X88" s="15"/>
      <c r="Y88" s="15"/>
    </row>
    <row r="89" spans="1:25" x14ac:dyDescent="0.3">
      <c r="A89" s="202"/>
      <c r="B89" s="48"/>
      <c r="D89" s="46"/>
      <c r="E89" s="46"/>
      <c r="F89" s="15"/>
      <c r="G89" s="15"/>
      <c r="H89" s="15"/>
      <c r="I89" s="15"/>
      <c r="J89" s="15"/>
      <c r="K89" s="15"/>
      <c r="L89" s="15"/>
      <c r="M89" s="15"/>
      <c r="N89" s="15"/>
      <c r="O89" s="15"/>
      <c r="P89" s="15"/>
      <c r="Q89" s="15"/>
      <c r="R89" s="15"/>
      <c r="S89" s="15"/>
      <c r="T89" s="15"/>
      <c r="U89" s="15"/>
      <c r="V89" s="15"/>
      <c r="W89" s="14"/>
      <c r="X89" s="15"/>
      <c r="Y89" s="15"/>
    </row>
    <row r="90" spans="1:25" x14ac:dyDescent="0.3">
      <c r="A90" s="202"/>
      <c r="B90" s="48"/>
      <c r="D90" s="46"/>
      <c r="E90" s="46"/>
      <c r="F90" s="15"/>
      <c r="G90" s="15"/>
      <c r="H90" s="15"/>
      <c r="I90" s="15"/>
      <c r="J90" s="15"/>
      <c r="K90" s="15"/>
      <c r="L90" s="15"/>
      <c r="M90" s="15"/>
      <c r="N90" s="15"/>
      <c r="O90" s="15"/>
      <c r="P90" s="15"/>
      <c r="Q90" s="15"/>
      <c r="R90" s="15"/>
      <c r="S90" s="15"/>
      <c r="T90" s="15"/>
      <c r="U90" s="15"/>
      <c r="V90" s="15"/>
      <c r="W90" s="14"/>
      <c r="X90" s="15"/>
      <c r="Y90" s="15"/>
    </row>
    <row r="91" spans="1:25" x14ac:dyDescent="0.3">
      <c r="A91" s="202"/>
      <c r="B91" s="48"/>
      <c r="D91" s="46"/>
      <c r="E91" s="46"/>
      <c r="F91" s="15"/>
      <c r="G91" s="15"/>
      <c r="H91" s="15"/>
      <c r="I91" s="15"/>
      <c r="J91" s="15"/>
      <c r="K91" s="15"/>
      <c r="L91" s="15"/>
      <c r="M91" s="15"/>
      <c r="N91" s="15"/>
      <c r="O91" s="15"/>
      <c r="P91" s="15"/>
      <c r="Q91" s="15"/>
      <c r="R91" s="15"/>
      <c r="S91" s="15"/>
      <c r="T91" s="15"/>
      <c r="U91" s="15"/>
      <c r="V91" s="15"/>
      <c r="W91" s="14"/>
      <c r="X91" s="15"/>
      <c r="Y91" s="15"/>
    </row>
    <row r="92" spans="1:25" x14ac:dyDescent="0.3">
      <c r="A92" s="202"/>
      <c r="B92" s="48"/>
      <c r="D92" s="46"/>
      <c r="E92" s="46"/>
      <c r="F92" s="15"/>
      <c r="G92" s="15"/>
      <c r="H92" s="15"/>
      <c r="I92" s="15"/>
      <c r="J92" s="15"/>
      <c r="K92" s="15"/>
      <c r="L92" s="15"/>
      <c r="M92" s="15"/>
      <c r="N92" s="15"/>
      <c r="O92" s="15"/>
      <c r="P92" s="15"/>
      <c r="Q92" s="15"/>
      <c r="R92" s="15"/>
      <c r="S92" s="15"/>
      <c r="T92" s="15"/>
      <c r="U92" s="15"/>
      <c r="V92" s="15"/>
      <c r="W92" s="14"/>
      <c r="X92" s="15"/>
      <c r="Y92" s="15"/>
    </row>
    <row r="93" spans="1:25" x14ac:dyDescent="0.3">
      <c r="A93" s="202"/>
      <c r="B93" s="48"/>
      <c r="D93" s="46"/>
      <c r="E93" s="46"/>
      <c r="F93" s="15"/>
      <c r="G93" s="15"/>
      <c r="H93" s="15"/>
      <c r="I93" s="15"/>
      <c r="J93" s="15"/>
      <c r="K93" s="15"/>
      <c r="L93" s="15"/>
      <c r="M93" s="15"/>
      <c r="N93" s="15"/>
      <c r="O93" s="15"/>
      <c r="P93" s="15"/>
      <c r="Q93" s="15"/>
      <c r="R93" s="15"/>
      <c r="S93" s="15"/>
      <c r="T93" s="15"/>
      <c r="U93" s="15"/>
      <c r="V93" s="15"/>
      <c r="W93" s="14"/>
      <c r="X93" s="15"/>
      <c r="Y93" s="15"/>
    </row>
    <row r="94" spans="1:25" x14ac:dyDescent="0.3">
      <c r="A94" s="202"/>
      <c r="B94" s="48"/>
      <c r="D94" s="46"/>
      <c r="E94" s="46"/>
      <c r="F94" s="15"/>
      <c r="G94" s="15"/>
      <c r="H94" s="15"/>
      <c r="I94" s="15"/>
      <c r="J94" s="15"/>
      <c r="K94" s="15"/>
      <c r="L94" s="15"/>
      <c r="M94" s="15"/>
      <c r="N94" s="15"/>
      <c r="O94" s="15"/>
      <c r="P94" s="15"/>
      <c r="Q94" s="15"/>
      <c r="R94" s="15"/>
      <c r="S94" s="15"/>
      <c r="T94" s="15"/>
      <c r="U94" s="15"/>
      <c r="V94" s="15"/>
      <c r="W94" s="14"/>
      <c r="X94" s="15"/>
      <c r="Y94" s="15"/>
    </row>
    <row r="95" spans="1:25" x14ac:dyDescent="0.3">
      <c r="A95" s="202"/>
      <c r="B95" s="48"/>
      <c r="D95" s="46"/>
      <c r="E95" s="46"/>
      <c r="F95" s="15"/>
      <c r="G95" s="15"/>
      <c r="H95" s="15"/>
      <c r="I95" s="15"/>
      <c r="J95" s="15"/>
      <c r="K95" s="15"/>
      <c r="L95" s="15"/>
      <c r="M95" s="15"/>
      <c r="N95" s="15"/>
      <c r="O95" s="15"/>
      <c r="P95" s="15"/>
      <c r="Q95" s="15"/>
      <c r="R95" s="15"/>
      <c r="S95" s="15"/>
      <c r="T95" s="15"/>
      <c r="U95" s="15"/>
      <c r="V95" s="15"/>
      <c r="W95" s="14"/>
      <c r="X95" s="15"/>
      <c r="Y95" s="15"/>
    </row>
    <row r="96" spans="1:25" x14ac:dyDescent="0.3">
      <c r="A96" s="202"/>
      <c r="B96" s="48"/>
      <c r="D96" s="46"/>
      <c r="E96" s="46"/>
      <c r="F96" s="15"/>
      <c r="G96" s="15"/>
      <c r="H96" s="15"/>
      <c r="I96" s="15"/>
      <c r="J96" s="15"/>
      <c r="K96" s="15"/>
      <c r="L96" s="15"/>
      <c r="M96" s="15"/>
      <c r="N96" s="15"/>
      <c r="O96" s="15"/>
      <c r="P96" s="15"/>
      <c r="Q96" s="15"/>
      <c r="R96" s="15"/>
      <c r="S96" s="15"/>
      <c r="T96" s="15"/>
      <c r="U96" s="15"/>
      <c r="V96" s="15"/>
      <c r="W96" s="14"/>
      <c r="X96" s="15"/>
      <c r="Y96" s="15"/>
    </row>
    <row r="97" spans="1:25" x14ac:dyDescent="0.3">
      <c r="A97" s="202"/>
      <c r="B97" s="48"/>
      <c r="D97" s="46"/>
      <c r="E97" s="46"/>
      <c r="F97" s="15"/>
      <c r="G97" s="15"/>
      <c r="H97" s="15"/>
      <c r="I97" s="15"/>
      <c r="J97" s="15"/>
      <c r="K97" s="15"/>
      <c r="L97" s="15"/>
      <c r="M97" s="15"/>
      <c r="N97" s="15"/>
      <c r="O97" s="15"/>
      <c r="P97" s="15"/>
      <c r="Q97" s="15"/>
      <c r="R97" s="15"/>
      <c r="S97" s="15"/>
      <c r="T97" s="15"/>
      <c r="U97" s="15"/>
      <c r="V97" s="15"/>
      <c r="W97" s="14"/>
      <c r="X97" s="15"/>
      <c r="Y97" s="15"/>
    </row>
    <row r="98" spans="1:25" x14ac:dyDescent="0.3">
      <c r="A98" s="202"/>
      <c r="B98" s="48"/>
      <c r="D98" s="46"/>
      <c r="E98" s="46"/>
      <c r="F98" s="15"/>
      <c r="G98" s="15"/>
      <c r="H98" s="15"/>
      <c r="I98" s="15"/>
      <c r="J98" s="15"/>
      <c r="K98" s="15"/>
      <c r="L98" s="15"/>
      <c r="M98" s="15"/>
      <c r="N98" s="15"/>
      <c r="O98" s="15"/>
      <c r="P98" s="15"/>
      <c r="Q98" s="15"/>
      <c r="R98" s="15"/>
      <c r="S98" s="15"/>
      <c r="T98" s="15"/>
      <c r="U98" s="15"/>
      <c r="V98" s="15"/>
      <c r="W98" s="14"/>
      <c r="X98" s="15"/>
      <c r="Y98" s="15"/>
    </row>
    <row r="99" spans="1:25" x14ac:dyDescent="0.3">
      <c r="A99" s="202"/>
      <c r="B99" s="48"/>
      <c r="D99" s="46"/>
      <c r="E99" s="46"/>
      <c r="F99" s="15"/>
      <c r="G99" s="15"/>
      <c r="H99" s="15"/>
      <c r="I99" s="15"/>
      <c r="J99" s="15"/>
      <c r="K99" s="15"/>
      <c r="L99" s="15"/>
      <c r="M99" s="15"/>
      <c r="N99" s="15"/>
      <c r="O99" s="15"/>
      <c r="P99" s="15"/>
      <c r="Q99" s="15"/>
      <c r="R99" s="15"/>
      <c r="S99" s="15"/>
      <c r="T99" s="15"/>
      <c r="U99" s="15"/>
      <c r="V99" s="15"/>
      <c r="W99" s="14"/>
      <c r="X99" s="15"/>
      <c r="Y99" s="15"/>
    </row>
    <row r="100" spans="1:25" x14ac:dyDescent="0.3">
      <c r="A100" s="202"/>
      <c r="B100" s="48"/>
      <c r="D100" s="46"/>
      <c r="E100" s="46"/>
      <c r="F100" s="15"/>
      <c r="G100" s="15"/>
      <c r="H100" s="15"/>
      <c r="I100" s="15"/>
      <c r="J100" s="15"/>
      <c r="K100" s="15"/>
      <c r="L100" s="15"/>
      <c r="M100" s="15"/>
      <c r="N100" s="15"/>
      <c r="O100" s="15"/>
      <c r="P100" s="15"/>
      <c r="Q100" s="15"/>
      <c r="R100" s="15"/>
      <c r="S100" s="15"/>
      <c r="T100" s="15"/>
      <c r="U100" s="15"/>
      <c r="V100" s="15"/>
      <c r="W100" s="14"/>
      <c r="X100" s="15"/>
      <c r="Y100" s="15"/>
    </row>
    <row r="101" spans="1:25" x14ac:dyDescent="0.3">
      <c r="A101" s="202"/>
      <c r="B101" s="48"/>
      <c r="D101" s="46"/>
      <c r="E101" s="46"/>
      <c r="F101" s="15"/>
      <c r="G101" s="15"/>
      <c r="H101" s="15"/>
      <c r="I101" s="15"/>
      <c r="J101" s="15"/>
      <c r="K101" s="15"/>
      <c r="L101" s="15"/>
      <c r="M101" s="15"/>
      <c r="N101" s="15"/>
      <c r="O101" s="15"/>
      <c r="P101" s="15"/>
      <c r="Q101" s="15"/>
      <c r="R101" s="15"/>
      <c r="S101" s="15"/>
      <c r="T101" s="15"/>
      <c r="U101" s="15"/>
      <c r="V101" s="15"/>
      <c r="W101" s="14"/>
      <c r="X101" s="15"/>
      <c r="Y101" s="15"/>
    </row>
    <row r="102" spans="1:25" x14ac:dyDescent="0.3">
      <c r="A102" s="202"/>
      <c r="B102" s="48"/>
      <c r="D102" s="46"/>
      <c r="E102" s="46"/>
      <c r="F102" s="15"/>
      <c r="G102" s="15"/>
      <c r="H102" s="15"/>
      <c r="I102" s="15"/>
      <c r="J102" s="15"/>
      <c r="K102" s="15"/>
      <c r="L102" s="15"/>
      <c r="M102" s="15"/>
      <c r="N102" s="15"/>
      <c r="O102" s="15"/>
      <c r="P102" s="15"/>
      <c r="Q102" s="15"/>
      <c r="R102" s="15"/>
      <c r="S102" s="15"/>
      <c r="T102" s="15"/>
      <c r="U102" s="15"/>
      <c r="V102" s="15"/>
      <c r="W102" s="14"/>
      <c r="X102" s="15"/>
      <c r="Y102" s="15"/>
    </row>
    <row r="103" spans="1:25" x14ac:dyDescent="0.3">
      <c r="A103" s="202"/>
      <c r="B103" s="48"/>
      <c r="D103" s="46"/>
      <c r="E103" s="46"/>
      <c r="F103" s="15"/>
      <c r="G103" s="15"/>
      <c r="H103" s="15"/>
      <c r="I103" s="15"/>
      <c r="J103" s="15"/>
      <c r="K103" s="15"/>
      <c r="L103" s="15"/>
      <c r="M103" s="15"/>
      <c r="N103" s="15"/>
      <c r="O103" s="15"/>
      <c r="P103" s="15"/>
      <c r="Q103" s="15"/>
      <c r="R103" s="15"/>
      <c r="S103" s="15"/>
      <c r="T103" s="15"/>
      <c r="U103" s="15"/>
      <c r="V103" s="15"/>
      <c r="W103" s="14"/>
      <c r="X103" s="15"/>
      <c r="Y103" s="15"/>
    </row>
    <row r="104" spans="1:25" x14ac:dyDescent="0.3">
      <c r="A104" s="202"/>
      <c r="B104" s="48"/>
      <c r="D104" s="46"/>
      <c r="E104" s="46"/>
      <c r="F104" s="15"/>
      <c r="G104" s="15"/>
      <c r="H104" s="15"/>
      <c r="I104" s="15"/>
      <c r="J104" s="15"/>
      <c r="K104" s="15"/>
      <c r="L104" s="15"/>
      <c r="M104" s="15"/>
      <c r="N104" s="15"/>
      <c r="O104" s="15"/>
      <c r="P104" s="15"/>
      <c r="Q104" s="15"/>
      <c r="R104" s="15"/>
      <c r="S104" s="15"/>
      <c r="T104" s="15"/>
      <c r="U104" s="15"/>
      <c r="V104" s="15"/>
      <c r="W104" s="14"/>
      <c r="X104" s="15"/>
      <c r="Y104" s="15"/>
    </row>
    <row r="105" spans="1:25" x14ac:dyDescent="0.3">
      <c r="A105" s="202"/>
      <c r="B105" s="48"/>
      <c r="D105" s="46"/>
      <c r="E105" s="46"/>
      <c r="F105" s="15"/>
      <c r="G105" s="15"/>
      <c r="H105" s="15"/>
      <c r="I105" s="15"/>
      <c r="J105" s="15"/>
      <c r="K105" s="15"/>
      <c r="L105" s="15"/>
      <c r="M105" s="15"/>
      <c r="N105" s="15"/>
      <c r="O105" s="15"/>
      <c r="P105" s="15"/>
      <c r="Q105" s="15"/>
      <c r="R105" s="15"/>
      <c r="S105" s="15"/>
      <c r="T105" s="15"/>
      <c r="U105" s="15"/>
      <c r="V105" s="15"/>
      <c r="W105" s="14"/>
      <c r="X105" s="15"/>
      <c r="Y105" s="15"/>
    </row>
    <row r="106" spans="1:25" x14ac:dyDescent="0.3">
      <c r="A106" s="202"/>
      <c r="B106" s="48"/>
      <c r="D106" s="46"/>
      <c r="E106" s="46"/>
      <c r="F106" s="15"/>
      <c r="G106" s="15"/>
      <c r="H106" s="15"/>
      <c r="I106" s="15"/>
      <c r="J106" s="15"/>
      <c r="K106" s="15"/>
      <c r="L106" s="15"/>
      <c r="M106" s="15"/>
      <c r="N106" s="15"/>
      <c r="O106" s="15"/>
      <c r="P106" s="15"/>
      <c r="Q106" s="15"/>
      <c r="R106" s="15"/>
      <c r="S106" s="15"/>
      <c r="T106" s="15"/>
      <c r="U106" s="15"/>
      <c r="V106" s="15"/>
      <c r="W106" s="14"/>
      <c r="X106" s="15"/>
      <c r="Y106" s="15"/>
    </row>
    <row r="107" spans="1:25" x14ac:dyDescent="0.3">
      <c r="A107" s="202"/>
      <c r="B107" s="48"/>
      <c r="D107" s="46"/>
      <c r="E107" s="46"/>
      <c r="F107" s="15"/>
      <c r="G107" s="15"/>
      <c r="H107" s="15"/>
      <c r="I107" s="15"/>
      <c r="J107" s="15"/>
      <c r="K107" s="15"/>
      <c r="L107" s="15"/>
      <c r="M107" s="15"/>
      <c r="N107" s="15"/>
      <c r="O107" s="15"/>
      <c r="P107" s="15"/>
      <c r="Q107" s="15"/>
      <c r="R107" s="15"/>
      <c r="S107" s="15"/>
      <c r="T107" s="15"/>
      <c r="U107" s="15"/>
      <c r="V107" s="15"/>
      <c r="W107" s="14"/>
      <c r="X107" s="15"/>
      <c r="Y107" s="15"/>
    </row>
    <row r="108" spans="1:25" x14ac:dyDescent="0.3">
      <c r="A108" s="202"/>
      <c r="B108" s="48"/>
      <c r="D108" s="46"/>
      <c r="E108" s="46"/>
      <c r="F108" s="15"/>
      <c r="G108" s="15"/>
      <c r="H108" s="15"/>
      <c r="I108" s="15"/>
      <c r="J108" s="15"/>
      <c r="K108" s="15"/>
      <c r="L108" s="15"/>
      <c r="M108" s="15"/>
      <c r="N108" s="15"/>
      <c r="O108" s="15"/>
      <c r="P108" s="15"/>
      <c r="Q108" s="15"/>
      <c r="R108" s="15"/>
      <c r="S108" s="15"/>
      <c r="T108" s="15"/>
      <c r="U108" s="15"/>
      <c r="V108" s="15"/>
      <c r="W108" s="14"/>
      <c r="X108" s="15"/>
      <c r="Y108" s="15"/>
    </row>
    <row r="109" spans="1:25" x14ac:dyDescent="0.3">
      <c r="A109" s="202"/>
      <c r="B109" s="48"/>
      <c r="D109" s="46"/>
      <c r="E109" s="46"/>
      <c r="F109" s="15"/>
      <c r="G109" s="15"/>
      <c r="H109" s="15"/>
      <c r="I109" s="15"/>
      <c r="J109" s="15"/>
      <c r="K109" s="15"/>
      <c r="L109" s="15"/>
      <c r="M109" s="15"/>
      <c r="N109" s="15"/>
      <c r="O109" s="15"/>
      <c r="P109" s="15"/>
      <c r="Q109" s="15"/>
      <c r="R109" s="15"/>
      <c r="S109" s="15"/>
      <c r="T109" s="15"/>
      <c r="U109" s="15"/>
      <c r="V109" s="15"/>
      <c r="W109" s="14"/>
      <c r="X109" s="15"/>
      <c r="Y109" s="15"/>
    </row>
    <row r="110" spans="1:25" x14ac:dyDescent="0.3">
      <c r="A110" s="202"/>
      <c r="B110" s="48"/>
      <c r="D110" s="46"/>
      <c r="E110" s="46"/>
      <c r="F110" s="15"/>
      <c r="G110" s="15"/>
      <c r="H110" s="15"/>
      <c r="I110" s="15"/>
      <c r="J110" s="15"/>
      <c r="K110" s="15"/>
      <c r="L110" s="15"/>
      <c r="M110" s="15"/>
      <c r="N110" s="15"/>
      <c r="O110" s="15"/>
      <c r="P110" s="15"/>
      <c r="Q110" s="15"/>
      <c r="R110" s="15"/>
      <c r="S110" s="15"/>
      <c r="T110" s="15"/>
      <c r="U110" s="15"/>
      <c r="V110" s="15"/>
      <c r="W110" s="14"/>
      <c r="X110" s="15"/>
      <c r="Y110" s="15"/>
    </row>
    <row r="111" spans="1:25" x14ac:dyDescent="0.3">
      <c r="A111" s="202"/>
      <c r="B111" s="48"/>
      <c r="D111" s="46"/>
      <c r="E111" s="46"/>
      <c r="F111" s="15"/>
      <c r="G111" s="15"/>
      <c r="H111" s="15"/>
      <c r="I111" s="15"/>
      <c r="J111" s="15"/>
      <c r="K111" s="15"/>
      <c r="L111" s="15"/>
      <c r="M111" s="15"/>
      <c r="N111" s="15"/>
      <c r="O111" s="15"/>
      <c r="P111" s="15"/>
      <c r="Q111" s="15"/>
      <c r="R111" s="15"/>
      <c r="S111" s="15"/>
      <c r="T111" s="15"/>
      <c r="U111" s="15"/>
      <c r="V111" s="15"/>
      <c r="W111" s="14"/>
      <c r="X111" s="15"/>
      <c r="Y111" s="15"/>
    </row>
    <row r="112" spans="1:25" x14ac:dyDescent="0.3">
      <c r="A112" s="202"/>
      <c r="B112" s="48"/>
      <c r="D112" s="46"/>
      <c r="E112" s="46"/>
      <c r="F112" s="15"/>
      <c r="G112" s="15"/>
      <c r="H112" s="15"/>
      <c r="I112" s="15"/>
      <c r="J112" s="15"/>
      <c r="K112" s="15"/>
      <c r="L112" s="15"/>
      <c r="M112" s="15"/>
      <c r="N112" s="15"/>
      <c r="O112" s="15"/>
      <c r="P112" s="15"/>
      <c r="Q112" s="15"/>
      <c r="R112" s="15"/>
      <c r="S112" s="15"/>
      <c r="T112" s="15"/>
      <c r="U112" s="15"/>
      <c r="V112" s="15"/>
      <c r="W112" s="14"/>
      <c r="X112" s="15"/>
      <c r="Y112" s="15"/>
    </row>
    <row r="113" spans="1:25" x14ac:dyDescent="0.3">
      <c r="A113" s="202"/>
      <c r="B113" s="48"/>
      <c r="D113" s="46"/>
      <c r="E113" s="46"/>
      <c r="F113" s="15"/>
      <c r="G113" s="15"/>
      <c r="H113" s="15"/>
      <c r="I113" s="15"/>
      <c r="J113" s="15"/>
      <c r="K113" s="15"/>
      <c r="L113" s="15"/>
      <c r="M113" s="15"/>
      <c r="N113" s="15"/>
      <c r="O113" s="15"/>
      <c r="P113" s="15"/>
      <c r="Q113" s="15"/>
      <c r="R113" s="15"/>
      <c r="S113" s="15"/>
      <c r="T113" s="15"/>
      <c r="U113" s="15"/>
      <c r="V113" s="15"/>
      <c r="W113" s="14"/>
      <c r="X113" s="15"/>
      <c r="Y113" s="15"/>
    </row>
    <row r="114" spans="1:25" x14ac:dyDescent="0.3">
      <c r="A114" s="202"/>
      <c r="B114" s="48"/>
      <c r="D114" s="46"/>
      <c r="E114" s="46"/>
      <c r="F114" s="15"/>
      <c r="G114" s="15"/>
      <c r="H114" s="15"/>
      <c r="I114" s="15"/>
      <c r="J114" s="15"/>
      <c r="K114" s="15"/>
      <c r="L114" s="15"/>
      <c r="M114" s="15"/>
      <c r="N114" s="15"/>
      <c r="O114" s="15"/>
      <c r="P114" s="15"/>
      <c r="Q114" s="15"/>
      <c r="R114" s="15"/>
      <c r="S114" s="15"/>
      <c r="T114" s="15"/>
      <c r="U114" s="15"/>
      <c r="V114" s="15"/>
      <c r="W114" s="14"/>
      <c r="X114" s="15"/>
      <c r="Y114" s="15"/>
    </row>
    <row r="115" spans="1:25" x14ac:dyDescent="0.3">
      <c r="A115" s="202"/>
      <c r="B115" s="48"/>
      <c r="D115" s="46"/>
      <c r="E115" s="46"/>
      <c r="F115" s="15"/>
      <c r="G115" s="15"/>
      <c r="H115" s="15"/>
      <c r="I115" s="15"/>
      <c r="J115" s="15"/>
      <c r="K115" s="15"/>
      <c r="L115" s="15"/>
      <c r="M115" s="15"/>
      <c r="N115" s="15"/>
      <c r="O115" s="15"/>
      <c r="P115" s="15"/>
      <c r="Q115" s="15"/>
      <c r="R115" s="15"/>
      <c r="S115" s="15"/>
      <c r="T115" s="15"/>
      <c r="U115" s="15"/>
      <c r="V115" s="15"/>
      <c r="W115" s="14"/>
      <c r="X115" s="15"/>
      <c r="Y115" s="15"/>
    </row>
    <row r="116" spans="1:25" x14ac:dyDescent="0.3">
      <c r="A116" s="202"/>
      <c r="B116" s="48"/>
      <c r="D116" s="46"/>
      <c r="E116" s="46"/>
      <c r="F116" s="15"/>
      <c r="G116" s="15"/>
      <c r="H116" s="15"/>
      <c r="I116" s="15"/>
      <c r="J116" s="15"/>
      <c r="K116" s="15"/>
      <c r="L116" s="15"/>
      <c r="M116" s="15"/>
      <c r="N116" s="15"/>
      <c r="O116" s="15"/>
      <c r="P116" s="15"/>
      <c r="Q116" s="15"/>
      <c r="R116" s="15"/>
      <c r="S116" s="15"/>
      <c r="T116" s="15"/>
      <c r="U116" s="15"/>
      <c r="V116" s="15"/>
      <c r="W116" s="14"/>
      <c r="X116" s="15"/>
      <c r="Y116" s="15"/>
    </row>
    <row r="117" spans="1:25" x14ac:dyDescent="0.3">
      <c r="A117" s="202"/>
      <c r="B117" s="48"/>
      <c r="D117" s="46"/>
      <c r="E117" s="46"/>
      <c r="F117" s="15"/>
      <c r="G117" s="15"/>
      <c r="H117" s="15"/>
      <c r="I117" s="15"/>
      <c r="J117" s="15"/>
      <c r="K117" s="15"/>
      <c r="L117" s="15"/>
      <c r="M117" s="15"/>
      <c r="N117" s="15"/>
      <c r="O117" s="15"/>
      <c r="P117" s="15"/>
      <c r="Q117" s="15"/>
      <c r="R117" s="15"/>
      <c r="S117" s="15"/>
      <c r="T117" s="15"/>
      <c r="U117" s="15"/>
      <c r="V117" s="15"/>
      <c r="W117" s="14"/>
      <c r="X117" s="15"/>
      <c r="Y117" s="15"/>
    </row>
    <row r="118" spans="1:25" x14ac:dyDescent="0.3">
      <c r="A118" s="202"/>
      <c r="B118" s="48"/>
      <c r="C118" s="46"/>
      <c r="D118" s="46"/>
      <c r="E118" s="46"/>
      <c r="F118" s="15"/>
      <c r="G118" s="15"/>
      <c r="H118" s="15"/>
      <c r="I118" s="15"/>
      <c r="J118" s="15"/>
      <c r="K118" s="15"/>
      <c r="L118" s="15"/>
      <c r="M118" s="15"/>
      <c r="N118" s="15"/>
      <c r="O118" s="15"/>
      <c r="P118" s="15"/>
      <c r="Q118" s="15"/>
      <c r="R118" s="15"/>
      <c r="S118" s="15"/>
      <c r="T118" s="15"/>
      <c r="U118" s="15"/>
      <c r="V118" s="15"/>
      <c r="W118" s="14"/>
      <c r="X118" s="15"/>
      <c r="Y118" s="15"/>
    </row>
    <row r="119" spans="1:25" x14ac:dyDescent="0.3">
      <c r="A119" s="202"/>
      <c r="B119" s="48"/>
      <c r="C119" s="46"/>
      <c r="D119" s="46"/>
      <c r="E119" s="46"/>
      <c r="F119" s="15"/>
      <c r="G119" s="15"/>
      <c r="H119" s="15"/>
      <c r="I119" s="15"/>
      <c r="J119" s="15"/>
      <c r="K119" s="15"/>
      <c r="L119" s="15"/>
      <c r="M119" s="15"/>
      <c r="N119" s="15"/>
      <c r="O119" s="15"/>
      <c r="P119" s="15"/>
      <c r="Q119" s="15"/>
      <c r="R119" s="15"/>
      <c r="S119" s="15"/>
      <c r="T119" s="15"/>
      <c r="U119" s="15"/>
      <c r="V119" s="15"/>
      <c r="W119" s="14"/>
      <c r="X119" s="15"/>
      <c r="Y119" s="15"/>
    </row>
    <row r="120" spans="1:25" x14ac:dyDescent="0.3">
      <c r="A120" s="202"/>
      <c r="B120" s="48"/>
      <c r="C120" s="46"/>
      <c r="D120" s="46"/>
      <c r="E120" s="46"/>
      <c r="F120" s="15"/>
      <c r="G120" s="15"/>
      <c r="H120" s="15"/>
      <c r="I120" s="15"/>
      <c r="J120" s="15"/>
      <c r="K120" s="15"/>
      <c r="L120" s="15"/>
      <c r="M120" s="15"/>
      <c r="N120" s="15"/>
      <c r="O120" s="15"/>
      <c r="P120" s="15"/>
      <c r="Q120" s="15"/>
      <c r="R120" s="15"/>
      <c r="S120" s="15"/>
      <c r="T120" s="15"/>
      <c r="U120" s="15"/>
      <c r="V120" s="15"/>
      <c r="W120" s="14"/>
      <c r="X120" s="15"/>
      <c r="Y120" s="15"/>
    </row>
    <row r="121" spans="1:25" x14ac:dyDescent="0.3">
      <c r="A121" s="202"/>
      <c r="B121" s="48"/>
      <c r="C121" s="46"/>
      <c r="D121" s="46"/>
      <c r="E121" s="46"/>
      <c r="F121" s="15"/>
      <c r="G121" s="15"/>
      <c r="H121" s="15"/>
      <c r="I121" s="15"/>
      <c r="J121" s="15"/>
      <c r="K121" s="15"/>
      <c r="L121" s="15"/>
      <c r="M121" s="15"/>
      <c r="N121" s="15"/>
      <c r="O121" s="15"/>
      <c r="P121" s="15"/>
      <c r="Q121" s="15"/>
      <c r="R121" s="15"/>
      <c r="S121" s="15"/>
      <c r="T121" s="15"/>
      <c r="U121" s="15"/>
      <c r="V121" s="15"/>
      <c r="W121" s="14"/>
      <c r="X121" s="15"/>
      <c r="Y121" s="15"/>
    </row>
    <row r="122" spans="1:25" x14ac:dyDescent="0.3">
      <c r="A122" s="202"/>
      <c r="B122" s="48"/>
      <c r="C122" s="46"/>
      <c r="D122" s="46"/>
      <c r="E122" s="46"/>
      <c r="F122" s="15"/>
      <c r="G122" s="15"/>
      <c r="H122" s="15"/>
      <c r="I122" s="15"/>
      <c r="J122" s="15"/>
      <c r="K122" s="15"/>
      <c r="L122" s="15"/>
      <c r="M122" s="15"/>
      <c r="N122" s="15"/>
      <c r="O122" s="15"/>
      <c r="P122" s="15"/>
      <c r="Q122" s="15"/>
      <c r="R122" s="15"/>
      <c r="S122" s="15"/>
      <c r="T122" s="15"/>
      <c r="U122" s="15"/>
      <c r="V122" s="15"/>
      <c r="W122" s="14"/>
      <c r="X122" s="15"/>
      <c r="Y122" s="15"/>
    </row>
    <row r="123" spans="1:25" x14ac:dyDescent="0.3">
      <c r="A123" s="202"/>
      <c r="B123" s="48"/>
      <c r="C123" s="46"/>
      <c r="D123" s="46"/>
      <c r="E123" s="46"/>
      <c r="F123" s="15"/>
      <c r="G123" s="15"/>
      <c r="H123" s="15"/>
      <c r="I123" s="15"/>
      <c r="J123" s="15"/>
      <c r="K123" s="15"/>
      <c r="L123" s="15"/>
      <c r="M123" s="15"/>
      <c r="N123" s="15"/>
      <c r="O123" s="15"/>
      <c r="P123" s="15"/>
      <c r="Q123" s="15"/>
      <c r="R123" s="15"/>
      <c r="S123" s="15"/>
      <c r="T123" s="15"/>
      <c r="U123" s="15"/>
      <c r="V123" s="15"/>
      <c r="W123" s="14"/>
      <c r="X123" s="15"/>
      <c r="Y123" s="15"/>
    </row>
    <row r="124" spans="1:25" x14ac:dyDescent="0.3">
      <c r="A124" s="202"/>
      <c r="B124" s="48"/>
      <c r="C124" s="46"/>
      <c r="D124" s="46"/>
      <c r="E124" s="46"/>
      <c r="F124" s="15"/>
      <c r="G124" s="15"/>
      <c r="H124" s="15"/>
      <c r="I124" s="15"/>
      <c r="J124" s="15"/>
      <c r="K124" s="15"/>
      <c r="L124" s="15"/>
      <c r="M124" s="15"/>
      <c r="N124" s="15"/>
      <c r="O124" s="15"/>
      <c r="P124" s="15"/>
      <c r="Q124" s="15"/>
      <c r="R124" s="15"/>
      <c r="S124" s="15"/>
      <c r="T124" s="15"/>
      <c r="U124" s="15"/>
      <c r="V124" s="15"/>
      <c r="W124" s="14"/>
      <c r="X124" s="15"/>
      <c r="Y124" s="15"/>
    </row>
    <row r="125" spans="1:25" x14ac:dyDescent="0.3">
      <c r="A125" s="202"/>
      <c r="B125" s="48"/>
      <c r="C125" s="46"/>
      <c r="D125" s="46"/>
      <c r="E125" s="46"/>
      <c r="F125" s="15"/>
      <c r="G125" s="15"/>
      <c r="H125" s="15"/>
      <c r="I125" s="15"/>
      <c r="J125" s="15"/>
      <c r="K125" s="15"/>
      <c r="L125" s="15"/>
      <c r="M125" s="15"/>
      <c r="N125" s="15"/>
      <c r="O125" s="15"/>
      <c r="P125" s="15"/>
      <c r="Q125" s="15"/>
      <c r="R125" s="15"/>
      <c r="S125" s="15"/>
      <c r="T125" s="15"/>
      <c r="U125" s="15"/>
      <c r="V125" s="15"/>
      <c r="W125" s="14"/>
      <c r="X125" s="15"/>
      <c r="Y125" s="15"/>
    </row>
    <row r="126" spans="1:25" x14ac:dyDescent="0.3">
      <c r="A126" s="202"/>
      <c r="B126" s="48"/>
      <c r="C126" s="46"/>
      <c r="D126" s="46"/>
      <c r="E126" s="46"/>
      <c r="F126" s="15"/>
      <c r="G126" s="15"/>
      <c r="H126" s="15"/>
      <c r="I126" s="15"/>
      <c r="J126" s="15"/>
      <c r="K126" s="15"/>
      <c r="L126" s="15"/>
      <c r="M126" s="15"/>
      <c r="N126" s="15"/>
      <c r="O126" s="15"/>
      <c r="P126" s="15"/>
      <c r="Q126" s="15"/>
      <c r="R126" s="15"/>
      <c r="S126" s="15"/>
      <c r="T126" s="15"/>
      <c r="U126" s="15"/>
      <c r="V126" s="15"/>
      <c r="W126" s="14"/>
      <c r="X126" s="15"/>
      <c r="Y126" s="15"/>
    </row>
    <row r="127" spans="1:25" x14ac:dyDescent="0.3">
      <c r="A127" s="202"/>
      <c r="B127" s="48"/>
      <c r="C127" s="46"/>
      <c r="D127" s="46"/>
      <c r="E127" s="46"/>
      <c r="F127" s="15"/>
      <c r="G127" s="15"/>
      <c r="H127" s="15"/>
      <c r="I127" s="15"/>
      <c r="J127" s="15"/>
      <c r="K127" s="15"/>
      <c r="L127" s="15"/>
      <c r="M127" s="15"/>
      <c r="N127" s="15"/>
      <c r="O127" s="15"/>
      <c r="P127" s="15"/>
      <c r="Q127" s="15"/>
      <c r="R127" s="15"/>
      <c r="S127" s="15"/>
      <c r="T127" s="15"/>
      <c r="U127" s="15"/>
      <c r="V127" s="15"/>
      <c r="W127" s="14"/>
      <c r="X127" s="15"/>
      <c r="Y127" s="15"/>
    </row>
    <row r="128" spans="1:25" x14ac:dyDescent="0.3">
      <c r="A128" s="202"/>
      <c r="B128" s="48"/>
      <c r="C128" s="46"/>
      <c r="D128" s="46"/>
      <c r="E128" s="46"/>
      <c r="F128" s="15"/>
      <c r="G128" s="15"/>
      <c r="H128" s="15"/>
      <c r="I128" s="15"/>
      <c r="J128" s="15"/>
      <c r="K128" s="15"/>
      <c r="L128" s="15"/>
      <c r="M128" s="15"/>
      <c r="N128" s="15"/>
      <c r="O128" s="15"/>
      <c r="P128" s="15"/>
      <c r="Q128" s="15"/>
      <c r="R128" s="15"/>
      <c r="S128" s="15"/>
      <c r="T128" s="15"/>
      <c r="U128" s="15"/>
      <c r="V128" s="15"/>
      <c r="W128" s="14"/>
      <c r="X128" s="15"/>
      <c r="Y128" s="15"/>
    </row>
    <row r="129" spans="1:25" x14ac:dyDescent="0.3">
      <c r="A129" s="202"/>
      <c r="B129" s="48"/>
      <c r="C129" s="46"/>
      <c r="D129" s="46"/>
      <c r="E129" s="46"/>
      <c r="F129" s="15"/>
      <c r="G129" s="15"/>
      <c r="H129" s="15"/>
      <c r="I129" s="15"/>
      <c r="J129" s="15"/>
      <c r="K129" s="15"/>
      <c r="L129" s="15"/>
      <c r="M129" s="15"/>
      <c r="N129" s="15"/>
      <c r="O129" s="15"/>
      <c r="P129" s="15"/>
      <c r="Q129" s="15"/>
      <c r="R129" s="15"/>
      <c r="S129" s="15"/>
      <c r="T129" s="15"/>
      <c r="U129" s="15"/>
      <c r="V129" s="15"/>
      <c r="W129" s="14"/>
      <c r="X129" s="15"/>
      <c r="Y129" s="15"/>
    </row>
    <row r="130" spans="1:25" x14ac:dyDescent="0.3">
      <c r="A130" s="202"/>
      <c r="B130" s="48"/>
      <c r="C130" s="46"/>
      <c r="D130" s="46"/>
      <c r="E130" s="46"/>
      <c r="F130" s="15"/>
      <c r="G130" s="15"/>
      <c r="H130" s="15"/>
      <c r="I130" s="15"/>
      <c r="J130" s="15"/>
      <c r="K130" s="15"/>
      <c r="L130" s="15"/>
      <c r="M130" s="15"/>
      <c r="N130" s="15"/>
      <c r="O130" s="15"/>
      <c r="P130" s="15"/>
      <c r="Q130" s="15"/>
      <c r="R130" s="15"/>
      <c r="S130" s="15"/>
      <c r="T130" s="15"/>
      <c r="U130" s="15"/>
      <c r="V130" s="15"/>
      <c r="W130" s="14"/>
      <c r="X130" s="15"/>
      <c r="Y130" s="15"/>
    </row>
    <row r="131" spans="1:25" x14ac:dyDescent="0.3">
      <c r="A131" s="202"/>
      <c r="B131" s="48"/>
      <c r="C131" s="46"/>
      <c r="D131" s="46"/>
      <c r="E131" s="46"/>
      <c r="F131" s="15"/>
      <c r="G131" s="15"/>
      <c r="H131" s="15"/>
      <c r="I131" s="15"/>
      <c r="J131" s="15"/>
      <c r="K131" s="15"/>
      <c r="L131" s="15"/>
      <c r="M131" s="15"/>
      <c r="N131" s="15"/>
      <c r="O131" s="15"/>
      <c r="P131" s="15"/>
      <c r="Q131" s="15"/>
      <c r="R131" s="15"/>
      <c r="S131" s="15"/>
      <c r="T131" s="15"/>
      <c r="U131" s="15"/>
      <c r="V131" s="15"/>
      <c r="W131" s="14"/>
      <c r="X131" s="15"/>
      <c r="Y131" s="15"/>
    </row>
    <row r="132" spans="1:25" x14ac:dyDescent="0.3">
      <c r="A132" s="202"/>
      <c r="B132" s="48"/>
      <c r="C132" s="46"/>
      <c r="D132" s="46"/>
      <c r="E132" s="46"/>
      <c r="F132" s="15"/>
      <c r="G132" s="15"/>
      <c r="H132" s="15"/>
      <c r="I132" s="15"/>
      <c r="J132" s="15"/>
      <c r="K132" s="15"/>
      <c r="L132" s="15"/>
      <c r="M132" s="15"/>
      <c r="N132" s="15"/>
      <c r="O132" s="15"/>
      <c r="P132" s="15"/>
      <c r="Q132" s="15"/>
      <c r="R132" s="15"/>
      <c r="S132" s="15"/>
      <c r="T132" s="15"/>
      <c r="U132" s="15"/>
      <c r="V132" s="15"/>
      <c r="W132" s="14"/>
      <c r="X132" s="15"/>
      <c r="Y132" s="15"/>
    </row>
  </sheetData>
  <mergeCells count="17">
    <mergeCell ref="A66:A81"/>
    <mergeCell ref="A15:A30"/>
    <mergeCell ref="A49:A64"/>
    <mergeCell ref="C2:Y2"/>
    <mergeCell ref="A6:B6"/>
    <mergeCell ref="A7:B7"/>
    <mergeCell ref="A14:B14"/>
    <mergeCell ref="A1:B2"/>
    <mergeCell ref="C1:Y1"/>
    <mergeCell ref="A3:B4"/>
    <mergeCell ref="A5:B5"/>
    <mergeCell ref="A32:A46"/>
    <mergeCell ref="B84:E84"/>
    <mergeCell ref="B85:D85"/>
    <mergeCell ref="B86:D86"/>
    <mergeCell ref="B87:D87"/>
    <mergeCell ref="B83:D83"/>
  </mergeCells>
  <pageMargins left="0.70866141732283472" right="0.11811023622047245" top="0.74803149606299213" bottom="0.74803149606299213" header="0.31496062992125984" footer="0.31496062992125984"/>
  <pageSetup paperSize="11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R52"/>
  <sheetViews>
    <sheetView zoomScale="90" zoomScaleNormal="90" workbookViewId="0">
      <pane xSplit="1" ySplit="5" topLeftCell="B6" activePane="bottomRight" state="frozen"/>
      <selection pane="topRight" activeCell="B1" sqref="B1"/>
      <selection pane="bottomLeft" activeCell="A8" sqref="A8"/>
      <selection pane="bottomRight" activeCell="BK12" sqref="BJ12:BK12"/>
    </sheetView>
  </sheetViews>
  <sheetFormatPr defaultColWidth="9.26953125" defaultRowHeight="13" x14ac:dyDescent="0.3"/>
  <cols>
    <col min="1" max="1" width="64.26953125" style="67" bestFit="1" customWidth="1"/>
    <col min="2" max="3" width="10.1796875" style="67" bestFit="1" customWidth="1"/>
    <col min="4" max="6" width="10.1796875" style="20" bestFit="1" customWidth="1"/>
    <col min="7" max="9" width="8.453125" style="99" bestFit="1" customWidth="1"/>
    <col min="10" max="10" width="10.1796875" style="99" customWidth="1"/>
    <col min="11" max="14" width="8.453125" style="99" bestFit="1" customWidth="1"/>
    <col min="15" max="17" width="7.26953125" style="99" customWidth="1"/>
    <col min="18" max="18" width="8.453125" style="99" bestFit="1" customWidth="1"/>
    <col min="19" max="19" width="7.26953125" style="99" bestFit="1" customWidth="1"/>
    <col min="20" max="20" width="8.453125" style="99" bestFit="1" customWidth="1"/>
    <col min="21" max="22" width="10.1796875" style="99" bestFit="1" customWidth="1"/>
    <col min="23" max="24" width="7.26953125" style="67" bestFit="1" customWidth="1"/>
    <col min="25" max="25" width="6.1796875" style="67" bestFit="1" customWidth="1"/>
    <col min="26" max="26" width="8.453125" style="67" bestFit="1" customWidth="1"/>
    <col min="27" max="27" width="7.26953125" style="67" bestFit="1" customWidth="1"/>
    <col min="28" max="28" width="8.453125" style="67" bestFit="1" customWidth="1"/>
    <col min="29" max="29" width="7.26953125" style="67" bestFit="1" customWidth="1"/>
    <col min="30" max="30" width="8.453125" style="67" bestFit="1" customWidth="1"/>
    <col min="31" max="33" width="7.26953125" style="67" bestFit="1" customWidth="1"/>
    <col min="34" max="35" width="8.453125" style="67" bestFit="1" customWidth="1"/>
    <col min="36" max="36" width="7.26953125" style="67" bestFit="1" customWidth="1"/>
    <col min="37" max="39" width="10.1796875" style="67" bestFit="1" customWidth="1"/>
    <col min="40" max="41" width="8.453125" style="67" bestFit="1" customWidth="1"/>
    <col min="42" max="42" width="10.1796875" style="67" bestFit="1" customWidth="1"/>
    <col min="43" max="43" width="8.453125" style="67" bestFit="1" customWidth="1"/>
    <col min="44" max="44" width="7.26953125" style="67" bestFit="1" customWidth="1"/>
    <col min="45" max="47" width="8.453125" style="67" bestFit="1" customWidth="1"/>
    <col min="48" max="48" width="7.26953125" style="67" bestFit="1" customWidth="1"/>
    <col min="49" max="50" width="10.1796875" style="67" bestFit="1" customWidth="1"/>
    <col min="51" max="52" width="8.453125" style="67" bestFit="1" customWidth="1"/>
    <col min="53" max="53" width="7.26953125" style="67" bestFit="1" customWidth="1"/>
    <col min="54" max="54" width="8.453125" style="67" bestFit="1" customWidth="1"/>
    <col min="55" max="55" width="7.26953125" style="67" bestFit="1" customWidth="1"/>
    <col min="56" max="58" width="8.453125" style="67" bestFit="1" customWidth="1"/>
    <col min="59" max="59" width="7.26953125" style="67" bestFit="1" customWidth="1"/>
    <col min="60" max="70" width="8.453125" style="67" bestFit="1" customWidth="1"/>
    <col min="71" max="16384" width="9.26953125" style="67"/>
  </cols>
  <sheetData>
    <row r="1" spans="1:70" s="114" customFormat="1" ht="18" x14ac:dyDescent="0.4">
      <c r="A1" s="9" t="s">
        <v>71</v>
      </c>
      <c r="B1" s="433" t="s">
        <v>163</v>
      </c>
      <c r="C1" s="434"/>
      <c r="D1" s="434"/>
      <c r="E1" s="434"/>
      <c r="F1" s="434"/>
      <c r="G1" s="434"/>
      <c r="H1" s="434"/>
      <c r="I1" s="434"/>
      <c r="J1" s="434"/>
      <c r="K1" s="434"/>
      <c r="L1" s="434"/>
      <c r="M1" s="434"/>
      <c r="N1" s="434"/>
      <c r="O1" s="434"/>
      <c r="P1" s="434"/>
      <c r="Q1" s="434"/>
      <c r="R1" s="434"/>
      <c r="S1" s="434"/>
      <c r="T1" s="434"/>
      <c r="U1" s="434"/>
      <c r="V1" s="434"/>
      <c r="W1" s="434"/>
      <c r="X1" s="434"/>
      <c r="Y1" s="434"/>
      <c r="Z1" s="434"/>
      <c r="AA1" s="434"/>
      <c r="AB1" s="434"/>
      <c r="AC1" s="434"/>
      <c r="AD1" s="434"/>
      <c r="AE1" s="434"/>
      <c r="AF1" s="434"/>
      <c r="AG1" s="434"/>
      <c r="AH1" s="434"/>
      <c r="AI1" s="434"/>
      <c r="AJ1" s="434"/>
      <c r="AK1" s="434"/>
      <c r="AL1" s="434"/>
      <c r="AM1" s="434"/>
      <c r="AN1" s="434"/>
      <c r="AO1" s="434"/>
      <c r="AP1" s="434"/>
      <c r="AQ1" s="434"/>
      <c r="AR1" s="434"/>
      <c r="AS1" s="434"/>
      <c r="AT1" s="434"/>
      <c r="AU1" s="434"/>
      <c r="AV1" s="434"/>
      <c r="AW1" s="434"/>
      <c r="AX1" s="434"/>
      <c r="AY1" s="434"/>
      <c r="AZ1" s="434"/>
      <c r="BA1" s="434"/>
      <c r="BB1" s="434"/>
      <c r="BC1" s="434"/>
      <c r="BD1" s="434"/>
      <c r="BE1" s="434"/>
      <c r="BF1" s="434"/>
      <c r="BG1" s="434"/>
      <c r="BH1" s="434"/>
      <c r="BI1" s="434"/>
      <c r="BJ1" s="434"/>
      <c r="BK1" s="434"/>
      <c r="BL1" s="434"/>
      <c r="BM1" s="434"/>
      <c r="BN1" s="434"/>
      <c r="BO1" s="434"/>
      <c r="BP1" s="434"/>
      <c r="BQ1" s="434"/>
      <c r="BR1" s="435"/>
    </row>
    <row r="2" spans="1:70" ht="19.149999999999999" customHeight="1" x14ac:dyDescent="0.3">
      <c r="B2" s="436" t="s">
        <v>219</v>
      </c>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437"/>
      <c r="AK2" s="437"/>
      <c r="AL2" s="437"/>
      <c r="AM2" s="437"/>
      <c r="AN2" s="437"/>
      <c r="AO2" s="437"/>
      <c r="AP2" s="437"/>
      <c r="AQ2" s="437"/>
      <c r="AR2" s="437"/>
      <c r="AS2" s="437"/>
      <c r="AT2" s="437"/>
      <c r="AU2" s="437"/>
      <c r="AV2" s="437"/>
      <c r="AW2" s="437"/>
      <c r="AX2" s="437"/>
      <c r="AY2" s="437"/>
      <c r="AZ2" s="437"/>
      <c r="BA2" s="437"/>
      <c r="BB2" s="437"/>
      <c r="BC2" s="437"/>
      <c r="BD2" s="437"/>
      <c r="BE2" s="437"/>
      <c r="BF2" s="437"/>
      <c r="BG2" s="437"/>
      <c r="BH2" s="437"/>
      <c r="BI2" s="437"/>
      <c r="BJ2" s="437"/>
      <c r="BK2" s="437"/>
      <c r="BL2" s="437"/>
      <c r="BM2" s="437"/>
      <c r="BN2" s="437"/>
      <c r="BO2" s="437"/>
      <c r="BP2" s="437"/>
      <c r="BQ2" s="437"/>
      <c r="BR2" s="438"/>
    </row>
    <row r="3" spans="1:70" s="5" customFormat="1" ht="15.65" customHeight="1" x14ac:dyDescent="0.3">
      <c r="A3" s="115"/>
      <c r="B3" s="426" t="s">
        <v>151</v>
      </c>
      <c r="C3" s="427"/>
      <c r="D3" s="427"/>
      <c r="E3" s="427"/>
      <c r="F3" s="428"/>
      <c r="G3" s="426" t="s">
        <v>253</v>
      </c>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27"/>
      <c r="AS3" s="427"/>
      <c r="AT3" s="427"/>
      <c r="AU3" s="427"/>
      <c r="AV3" s="427"/>
      <c r="AW3" s="427"/>
      <c r="AX3" s="427"/>
      <c r="AY3" s="427"/>
      <c r="AZ3" s="427"/>
      <c r="BA3" s="427"/>
      <c r="BB3" s="427"/>
      <c r="BC3" s="427"/>
      <c r="BD3" s="427"/>
      <c r="BE3" s="427"/>
      <c r="BF3" s="427"/>
      <c r="BG3" s="427"/>
      <c r="BH3" s="427"/>
      <c r="BI3" s="427"/>
      <c r="BJ3" s="427"/>
      <c r="BK3" s="427"/>
      <c r="BL3" s="427"/>
      <c r="BM3" s="427"/>
      <c r="BN3" s="427"/>
      <c r="BO3" s="427"/>
      <c r="BP3" s="427"/>
      <c r="BQ3" s="427"/>
      <c r="BR3" s="428"/>
    </row>
    <row r="4" spans="1:70" s="5" customFormat="1" ht="19.149999999999999" customHeight="1" x14ac:dyDescent="0.3">
      <c r="A4" s="115"/>
      <c r="B4" s="148"/>
      <c r="C4" s="148"/>
      <c r="D4" s="284"/>
      <c r="E4" s="284"/>
      <c r="F4" s="284"/>
      <c r="G4" s="430">
        <v>2018</v>
      </c>
      <c r="H4" s="430"/>
      <c r="I4" s="430"/>
      <c r="J4" s="430"/>
      <c r="K4" s="430"/>
      <c r="L4" s="430"/>
      <c r="M4" s="430"/>
      <c r="N4" s="430"/>
      <c r="O4" s="430"/>
      <c r="P4" s="430"/>
      <c r="Q4" s="430"/>
      <c r="R4" s="430"/>
      <c r="S4" s="430"/>
      <c r="T4" s="430"/>
      <c r="U4" s="430"/>
      <c r="V4" s="430"/>
      <c r="W4" s="430">
        <v>2019</v>
      </c>
      <c r="X4" s="430"/>
      <c r="Y4" s="430"/>
      <c r="Z4" s="430"/>
      <c r="AA4" s="432"/>
      <c r="AB4" s="432"/>
      <c r="AC4" s="432"/>
      <c r="AD4" s="432"/>
      <c r="AE4" s="432"/>
      <c r="AF4" s="432"/>
      <c r="AG4" s="432"/>
      <c r="AH4" s="432"/>
      <c r="AI4" s="432"/>
      <c r="AJ4" s="432"/>
      <c r="AK4" s="432"/>
      <c r="AL4" s="432"/>
      <c r="AM4" s="426">
        <v>2020</v>
      </c>
      <c r="AN4" s="427"/>
      <c r="AO4" s="427"/>
      <c r="AP4" s="427"/>
      <c r="AQ4" s="427"/>
      <c r="AR4" s="427"/>
      <c r="AS4" s="427"/>
      <c r="AT4" s="427"/>
      <c r="AU4" s="427"/>
      <c r="AV4" s="427"/>
      <c r="AW4" s="427"/>
      <c r="AX4" s="427"/>
      <c r="AY4" s="427"/>
      <c r="AZ4" s="427"/>
      <c r="BA4" s="427"/>
      <c r="BB4" s="428"/>
      <c r="BC4" s="426">
        <v>2021</v>
      </c>
      <c r="BD4" s="427"/>
      <c r="BE4" s="427"/>
      <c r="BF4" s="427"/>
      <c r="BG4" s="427"/>
      <c r="BH4" s="427"/>
      <c r="BI4" s="427"/>
      <c r="BJ4" s="427"/>
      <c r="BK4" s="427"/>
      <c r="BL4" s="427"/>
      <c r="BM4" s="427"/>
      <c r="BN4" s="427"/>
      <c r="BO4" s="427"/>
      <c r="BP4" s="427"/>
      <c r="BQ4" s="427"/>
      <c r="BR4" s="428"/>
    </row>
    <row r="5" spans="1:70" s="5" customFormat="1" ht="20.5" customHeight="1" x14ac:dyDescent="0.3">
      <c r="A5" s="115"/>
      <c r="B5" s="116" t="s">
        <v>215</v>
      </c>
      <c r="C5" s="116" t="s">
        <v>201</v>
      </c>
      <c r="D5" s="285">
        <v>2019</v>
      </c>
      <c r="E5" s="286">
        <v>2020</v>
      </c>
      <c r="F5" s="286">
        <v>2021</v>
      </c>
      <c r="G5" s="117" t="s">
        <v>152</v>
      </c>
      <c r="H5" s="117" t="s">
        <v>153</v>
      </c>
      <c r="I5" s="117" t="s">
        <v>154</v>
      </c>
      <c r="J5" s="217" t="s">
        <v>245</v>
      </c>
      <c r="K5" s="117" t="s">
        <v>155</v>
      </c>
      <c r="L5" s="117" t="s">
        <v>156</v>
      </c>
      <c r="M5" s="117" t="s">
        <v>157</v>
      </c>
      <c r="N5" s="217" t="s">
        <v>246</v>
      </c>
      <c r="O5" s="117" t="s">
        <v>158</v>
      </c>
      <c r="P5" s="118" t="s">
        <v>89</v>
      </c>
      <c r="Q5" s="118" t="s">
        <v>90</v>
      </c>
      <c r="R5" s="217" t="s">
        <v>247</v>
      </c>
      <c r="S5" s="118" t="s">
        <v>159</v>
      </c>
      <c r="T5" s="118" t="s">
        <v>160</v>
      </c>
      <c r="U5" s="119" t="s">
        <v>93</v>
      </c>
      <c r="V5" s="217" t="s">
        <v>248</v>
      </c>
      <c r="W5" s="117" t="s">
        <v>152</v>
      </c>
      <c r="X5" s="117" t="s">
        <v>153</v>
      </c>
      <c r="Y5" s="117" t="s">
        <v>154</v>
      </c>
      <c r="Z5" s="217" t="s">
        <v>245</v>
      </c>
      <c r="AA5" s="117" t="s">
        <v>155</v>
      </c>
      <c r="AB5" s="117" t="s">
        <v>156</v>
      </c>
      <c r="AC5" s="117" t="s">
        <v>157</v>
      </c>
      <c r="AD5" s="217" t="s">
        <v>246</v>
      </c>
      <c r="AE5" s="117" t="s">
        <v>158</v>
      </c>
      <c r="AF5" s="118" t="s">
        <v>89</v>
      </c>
      <c r="AG5" s="118" t="s">
        <v>90</v>
      </c>
      <c r="AH5" s="217" t="s">
        <v>247</v>
      </c>
      <c r="AI5" s="118" t="s">
        <v>159</v>
      </c>
      <c r="AJ5" s="118" t="s">
        <v>160</v>
      </c>
      <c r="AK5" s="119" t="s">
        <v>93</v>
      </c>
      <c r="AL5" s="217" t="s">
        <v>248</v>
      </c>
      <c r="AM5" s="184" t="s">
        <v>152</v>
      </c>
      <c r="AN5" s="184" t="s">
        <v>153</v>
      </c>
      <c r="AO5" s="184" t="s">
        <v>154</v>
      </c>
      <c r="AP5" s="217" t="s">
        <v>245</v>
      </c>
      <c r="AQ5" s="184" t="s">
        <v>155</v>
      </c>
      <c r="AR5" s="184" t="s">
        <v>156</v>
      </c>
      <c r="AS5" s="184" t="s">
        <v>157</v>
      </c>
      <c r="AT5" s="217" t="s">
        <v>246</v>
      </c>
      <c r="AU5" s="184" t="s">
        <v>158</v>
      </c>
      <c r="AV5" s="185" t="s">
        <v>89</v>
      </c>
      <c r="AW5" s="185" t="s">
        <v>90</v>
      </c>
      <c r="AX5" s="217" t="s">
        <v>247</v>
      </c>
      <c r="AY5" s="185" t="s">
        <v>159</v>
      </c>
      <c r="AZ5" s="185" t="s">
        <v>160</v>
      </c>
      <c r="BA5" s="186" t="s">
        <v>93</v>
      </c>
      <c r="BB5" s="217" t="s">
        <v>248</v>
      </c>
      <c r="BC5" s="184" t="s">
        <v>152</v>
      </c>
      <c r="BD5" s="184" t="s">
        <v>153</v>
      </c>
      <c r="BE5" s="184" t="s">
        <v>154</v>
      </c>
      <c r="BF5" s="217" t="s">
        <v>245</v>
      </c>
      <c r="BG5" s="184" t="s">
        <v>155</v>
      </c>
      <c r="BH5" s="184" t="s">
        <v>156</v>
      </c>
      <c r="BI5" s="184" t="s">
        <v>157</v>
      </c>
      <c r="BJ5" s="217" t="s">
        <v>246</v>
      </c>
      <c r="BK5" s="184" t="s">
        <v>158</v>
      </c>
      <c r="BL5" s="185" t="s">
        <v>89</v>
      </c>
      <c r="BM5" s="185" t="s">
        <v>90</v>
      </c>
      <c r="BN5" s="217" t="s">
        <v>247</v>
      </c>
      <c r="BO5" s="185" t="s">
        <v>159</v>
      </c>
      <c r="BP5" s="185" t="s">
        <v>160</v>
      </c>
      <c r="BQ5" s="186" t="s">
        <v>93</v>
      </c>
      <c r="BR5" s="217" t="s">
        <v>248</v>
      </c>
    </row>
    <row r="6" spans="1:70" s="5" customFormat="1" ht="16.149999999999999" customHeight="1" x14ac:dyDescent="0.3">
      <c r="A6" s="126" t="s">
        <v>51</v>
      </c>
      <c r="B6" s="116"/>
      <c r="C6" s="116"/>
      <c r="D6" s="287"/>
      <c r="E6" s="287"/>
      <c r="F6" s="287"/>
      <c r="G6" s="117"/>
      <c r="H6" s="117"/>
      <c r="I6" s="117"/>
      <c r="J6" s="218"/>
      <c r="K6" s="117"/>
      <c r="L6" s="117"/>
      <c r="M6" s="117"/>
      <c r="N6" s="222"/>
      <c r="O6" s="117"/>
      <c r="P6" s="118"/>
      <c r="Q6" s="118"/>
      <c r="R6" s="222"/>
      <c r="S6" s="118"/>
      <c r="T6" s="118"/>
      <c r="U6" s="119"/>
      <c r="V6" s="222"/>
      <c r="W6" s="117"/>
      <c r="X6" s="117"/>
      <c r="Y6" s="117"/>
      <c r="Z6" s="218"/>
      <c r="AD6" s="222"/>
      <c r="AH6" s="222"/>
      <c r="AL6" s="222"/>
      <c r="AM6" s="184"/>
      <c r="AN6" s="184"/>
      <c r="AO6" s="184"/>
      <c r="AP6" s="218"/>
      <c r="AQ6" s="187"/>
      <c r="AR6" s="187"/>
      <c r="AS6" s="187"/>
      <c r="AT6" s="222"/>
      <c r="AU6" s="187"/>
      <c r="AV6" s="187"/>
      <c r="AW6" s="187"/>
      <c r="AX6" s="222"/>
      <c r="AY6" s="187"/>
      <c r="AZ6" s="187"/>
      <c r="BA6" s="187"/>
      <c r="BB6" s="222"/>
      <c r="BC6" s="184"/>
      <c r="BD6" s="184"/>
      <c r="BE6" s="184"/>
      <c r="BF6" s="218"/>
      <c r="BG6" s="187"/>
      <c r="BH6" s="187"/>
      <c r="BI6" s="187"/>
      <c r="BJ6" s="222"/>
      <c r="BK6" s="187"/>
      <c r="BL6" s="187"/>
      <c r="BM6" s="187"/>
      <c r="BN6" s="222"/>
      <c r="BO6" s="187"/>
      <c r="BP6" s="187"/>
      <c r="BQ6" s="187"/>
      <c r="BR6" s="222"/>
    </row>
    <row r="7" spans="1:70" s="3" customFormat="1" ht="14" x14ac:dyDescent="0.3">
      <c r="A7" s="18" t="s">
        <v>180</v>
      </c>
      <c r="B7" s="4">
        <v>1290973.8499999999</v>
      </c>
      <c r="C7" s="4">
        <f>J7+N7+R7+V7</f>
        <v>813240</v>
      </c>
      <c r="D7" s="288">
        <f>(Z7+AD7+AH7+AL7)</f>
        <v>138806.34</v>
      </c>
      <c r="E7" s="288">
        <f>SUM(AP7+AT7+AX7+BB7)</f>
        <v>340332</v>
      </c>
      <c r="F7" s="288">
        <f>SUM(BF7+BJ7+BN7+BR7)</f>
        <v>318843.86</v>
      </c>
      <c r="G7" s="4">
        <v>577767</v>
      </c>
      <c r="H7" s="4">
        <v>10996</v>
      </c>
      <c r="I7" s="4">
        <v>84201</v>
      </c>
      <c r="J7" s="219">
        <f t="shared" ref="J7:J21" si="0">SUM(G7:I7)</f>
        <v>672964</v>
      </c>
      <c r="K7" s="4">
        <v>11400</v>
      </c>
      <c r="L7" s="4">
        <v>23305</v>
      </c>
      <c r="M7" s="4">
        <v>26956</v>
      </c>
      <c r="N7" s="219">
        <f>SUM(K7:M7)</f>
        <v>61661</v>
      </c>
      <c r="O7" s="4">
        <v>18740</v>
      </c>
      <c r="P7" s="4">
        <v>0</v>
      </c>
      <c r="Q7" s="4">
        <v>9600</v>
      </c>
      <c r="R7" s="219">
        <f>SUM(O7:Q7)</f>
        <v>28340</v>
      </c>
      <c r="S7" s="4">
        <v>37050</v>
      </c>
      <c r="T7" s="4">
        <v>13195</v>
      </c>
      <c r="U7" s="4">
        <v>30</v>
      </c>
      <c r="V7" s="224">
        <f>SUM(S7:U7)</f>
        <v>50275</v>
      </c>
      <c r="W7" s="110">
        <v>0</v>
      </c>
      <c r="X7" s="110">
        <v>0</v>
      </c>
      <c r="Y7" s="110">
        <v>3636.34</v>
      </c>
      <c r="Z7" s="219">
        <f t="shared" ref="Z7:Z17" si="1">SUM(W7:Y7)</f>
        <v>3636.34</v>
      </c>
      <c r="AA7" s="110">
        <v>35822.200000000004</v>
      </c>
      <c r="AB7" s="110">
        <v>18832.8</v>
      </c>
      <c r="AC7" s="110">
        <v>8760</v>
      </c>
      <c r="AD7" s="219">
        <f>SUM(AA7:AC7)</f>
        <v>63415</v>
      </c>
      <c r="AE7" s="110">
        <v>17755</v>
      </c>
      <c r="AF7" s="110">
        <v>12035</v>
      </c>
      <c r="AG7" s="110">
        <v>8740</v>
      </c>
      <c r="AH7" s="219">
        <f>SUM(AE7:AG7)</f>
        <v>38530</v>
      </c>
      <c r="AI7" s="110">
        <v>16290</v>
      </c>
      <c r="AJ7" s="110">
        <v>0</v>
      </c>
      <c r="AK7" s="110">
        <v>16935</v>
      </c>
      <c r="AL7" s="224">
        <f>SUM(AI7:AK7)</f>
        <v>33225</v>
      </c>
      <c r="AM7" s="188">
        <v>21014</v>
      </c>
      <c r="AN7" s="188">
        <v>15043</v>
      </c>
      <c r="AO7" s="188">
        <v>70926</v>
      </c>
      <c r="AP7" s="219">
        <f>SUM(AM7:AO7)</f>
        <v>106983</v>
      </c>
      <c r="AQ7" s="188">
        <v>0</v>
      </c>
      <c r="AR7" s="188">
        <v>0</v>
      </c>
      <c r="AS7" s="188">
        <v>0</v>
      </c>
      <c r="AT7" s="219">
        <f>SUM(AQ7:AS7)</f>
        <v>0</v>
      </c>
      <c r="AU7" s="188">
        <v>55833</v>
      </c>
      <c r="AV7" s="188">
        <v>43002</v>
      </c>
      <c r="AW7" s="188">
        <v>49968</v>
      </c>
      <c r="AX7" s="219">
        <f>SUM(AU7:AW7)</f>
        <v>148803</v>
      </c>
      <c r="AY7" s="188">
        <v>21626</v>
      </c>
      <c r="AZ7" s="188">
        <v>40926</v>
      </c>
      <c r="BA7" s="188">
        <v>21994</v>
      </c>
      <c r="BB7" s="219">
        <f>SUM(AY7:BA7)</f>
        <v>84546</v>
      </c>
      <c r="BC7" s="188">
        <v>13459</v>
      </c>
      <c r="BD7" s="188">
        <v>22700</v>
      </c>
      <c r="BE7" s="188">
        <v>30904</v>
      </c>
      <c r="BF7" s="219">
        <f>SUM(BC7:BE7)</f>
        <v>67063</v>
      </c>
      <c r="BG7" s="188">
        <v>15203</v>
      </c>
      <c r="BH7" s="188">
        <v>26657</v>
      </c>
      <c r="BI7" s="188">
        <v>41540</v>
      </c>
      <c r="BJ7" s="219">
        <f>SUM(BG7:BI7)</f>
        <v>83400</v>
      </c>
      <c r="BK7" s="188">
        <v>22106</v>
      </c>
      <c r="BL7" s="188">
        <v>23874</v>
      </c>
      <c r="BM7" s="188">
        <v>15326</v>
      </c>
      <c r="BN7" s="219">
        <f>SUM(BK7:BM7)</f>
        <v>61306</v>
      </c>
      <c r="BO7" s="188">
        <v>38139.15</v>
      </c>
      <c r="BP7" s="188">
        <v>36253.71</v>
      </c>
      <c r="BQ7" s="188">
        <v>32682</v>
      </c>
      <c r="BR7" s="219">
        <f>SUM(BO7:BQ7)</f>
        <v>107074.86</v>
      </c>
    </row>
    <row r="8" spans="1:70" s="3" customFormat="1" ht="16.149999999999999" customHeight="1" x14ac:dyDescent="0.3">
      <c r="A8" s="149" t="s">
        <v>220</v>
      </c>
      <c r="B8" s="4">
        <v>73229</v>
      </c>
      <c r="C8" s="4">
        <f t="shared" ref="C8:C21" si="2">J8+N8+R8+V8</f>
        <v>12638</v>
      </c>
      <c r="D8" s="288">
        <f t="shared" ref="D8:D21" si="3">(Z8+AD8+AH8+AL8)</f>
        <v>1995</v>
      </c>
      <c r="E8" s="288">
        <f t="shared" ref="E8:E21" si="4">SUM(AP8+AT8+AX8+BB8)</f>
        <v>9256.1299999999992</v>
      </c>
      <c r="F8" s="288">
        <f t="shared" ref="F8:F17" si="5">SUM(BF8+BJ8+BN8+BR8)</f>
        <v>0</v>
      </c>
      <c r="G8" s="11">
        <v>6569</v>
      </c>
      <c r="H8" s="11">
        <v>0</v>
      </c>
      <c r="I8" s="11">
        <v>0</v>
      </c>
      <c r="J8" s="219">
        <f t="shared" si="0"/>
        <v>6569</v>
      </c>
      <c r="K8" s="11">
        <v>0</v>
      </c>
      <c r="L8" s="11">
        <v>0</v>
      </c>
      <c r="M8" s="11">
        <v>0</v>
      </c>
      <c r="N8" s="219">
        <f t="shared" ref="N8:N17" si="6">SUM(K8:M8)</f>
        <v>0</v>
      </c>
      <c r="O8" s="11">
        <v>2573</v>
      </c>
      <c r="P8" s="11">
        <v>926</v>
      </c>
      <c r="Q8" s="11">
        <v>0</v>
      </c>
      <c r="R8" s="219">
        <f t="shared" ref="R8:R17" si="7">SUM(O8:Q8)</f>
        <v>3499</v>
      </c>
      <c r="S8" s="11">
        <v>2570</v>
      </c>
      <c r="T8" s="11">
        <v>0</v>
      </c>
      <c r="U8" s="11">
        <v>0</v>
      </c>
      <c r="V8" s="224">
        <f t="shared" ref="V8:V17" si="8">SUM(S8:U8)</f>
        <v>2570</v>
      </c>
      <c r="W8" s="110">
        <v>0</v>
      </c>
      <c r="X8" s="110">
        <v>0</v>
      </c>
      <c r="Y8" s="110">
        <v>0</v>
      </c>
      <c r="Z8" s="219">
        <f t="shared" si="1"/>
        <v>0</v>
      </c>
      <c r="AA8" s="110">
        <v>0</v>
      </c>
      <c r="AB8" s="110">
        <v>0</v>
      </c>
      <c r="AC8" s="110">
        <v>0</v>
      </c>
      <c r="AD8" s="219">
        <f t="shared" ref="AD8:AD17" si="9">SUM(AA8:AC8)</f>
        <v>0</v>
      </c>
      <c r="AE8" s="110">
        <v>0</v>
      </c>
      <c r="AF8" s="110">
        <v>0</v>
      </c>
      <c r="AG8" s="110">
        <v>0</v>
      </c>
      <c r="AH8" s="219">
        <f t="shared" ref="AH8:AH17" si="10">SUM(AE8:AG8)</f>
        <v>0</v>
      </c>
      <c r="AI8" s="110">
        <v>0</v>
      </c>
      <c r="AJ8" s="110">
        <v>0</v>
      </c>
      <c r="AK8" s="110">
        <v>1995</v>
      </c>
      <c r="AL8" s="224">
        <f t="shared" ref="AL8:AL17" si="11">SUM(AI8:AK8)</f>
        <v>1995</v>
      </c>
      <c r="AM8" s="188">
        <v>2778.79</v>
      </c>
      <c r="AN8" s="188">
        <v>3293</v>
      </c>
      <c r="AO8" s="188">
        <v>1084.3499999999999</v>
      </c>
      <c r="AP8" s="219">
        <f t="shared" ref="AP8:AP9" si="12">SUM(AM8:AO8)</f>
        <v>7156.1399999999994</v>
      </c>
      <c r="AQ8" s="188">
        <v>2099.9899999999998</v>
      </c>
      <c r="AR8" s="188">
        <v>0</v>
      </c>
      <c r="AS8" s="188">
        <v>0</v>
      </c>
      <c r="AT8" s="219">
        <f t="shared" ref="AT8:AT9" si="13">SUM(AQ8:AS8)</f>
        <v>2099.9899999999998</v>
      </c>
      <c r="AU8" s="188">
        <v>0</v>
      </c>
      <c r="AV8" s="188">
        <v>0</v>
      </c>
      <c r="AW8" s="188">
        <v>0</v>
      </c>
      <c r="AX8" s="219">
        <f t="shared" ref="AX8:AX9" si="14">SUM(AU8:AW8)</f>
        <v>0</v>
      </c>
      <c r="AY8" s="188">
        <v>0</v>
      </c>
      <c r="AZ8" s="188">
        <v>0</v>
      </c>
      <c r="BA8" s="188">
        <v>0</v>
      </c>
      <c r="BB8" s="219">
        <f t="shared" ref="BB8:BB9" si="15">SUM(AY8:BA8)</f>
        <v>0</v>
      </c>
      <c r="BC8" s="188">
        <v>0</v>
      </c>
      <c r="BD8" s="188">
        <v>0</v>
      </c>
      <c r="BE8" s="188">
        <v>0</v>
      </c>
      <c r="BF8" s="219">
        <f t="shared" ref="BF8:BF17" si="16">SUM(BC8:BE8)</f>
        <v>0</v>
      </c>
      <c r="BG8" s="188">
        <v>0</v>
      </c>
      <c r="BH8" s="188">
        <v>0</v>
      </c>
      <c r="BI8" s="188">
        <v>0</v>
      </c>
      <c r="BJ8" s="219">
        <f t="shared" ref="BJ8:BJ17" si="17">SUM(BG8:BI8)</f>
        <v>0</v>
      </c>
      <c r="BK8" s="188">
        <v>0</v>
      </c>
      <c r="BL8" s="188">
        <v>0</v>
      </c>
      <c r="BM8" s="188">
        <v>0</v>
      </c>
      <c r="BN8" s="219">
        <f t="shared" ref="BN8:BN15" si="18">SUM(BK8:BM8)</f>
        <v>0</v>
      </c>
      <c r="BO8" s="188">
        <v>0</v>
      </c>
      <c r="BP8" s="188">
        <v>0</v>
      </c>
      <c r="BQ8" s="188">
        <v>0</v>
      </c>
      <c r="BR8" s="219">
        <f t="shared" ref="BR8:BR17" si="19">SUM(BO8:BQ8)</f>
        <v>0</v>
      </c>
    </row>
    <row r="9" spans="1:70" s="3" customFormat="1" ht="16.149999999999999" customHeight="1" x14ac:dyDescent="0.3">
      <c r="A9" s="149" t="s">
        <v>226</v>
      </c>
      <c r="B9" s="4">
        <v>0</v>
      </c>
      <c r="C9" s="4">
        <f t="shared" si="2"/>
        <v>28883</v>
      </c>
      <c r="D9" s="288">
        <f t="shared" si="3"/>
        <v>26.57</v>
      </c>
      <c r="E9" s="288">
        <f t="shared" si="4"/>
        <v>0</v>
      </c>
      <c r="F9" s="288">
        <f t="shared" si="5"/>
        <v>0</v>
      </c>
      <c r="G9" s="11">
        <v>0</v>
      </c>
      <c r="H9" s="11">
        <v>0</v>
      </c>
      <c r="I9" s="11">
        <v>28883</v>
      </c>
      <c r="J9" s="219">
        <f t="shared" si="0"/>
        <v>28883</v>
      </c>
      <c r="K9" s="11">
        <v>0</v>
      </c>
      <c r="L9" s="11">
        <v>0</v>
      </c>
      <c r="M9" s="11">
        <v>0</v>
      </c>
      <c r="N9" s="219">
        <f t="shared" si="6"/>
        <v>0</v>
      </c>
      <c r="O9" s="11">
        <v>0</v>
      </c>
      <c r="P9" s="11">
        <v>0</v>
      </c>
      <c r="Q9" s="11">
        <v>0</v>
      </c>
      <c r="R9" s="219">
        <f t="shared" si="7"/>
        <v>0</v>
      </c>
      <c r="S9" s="11">
        <v>0</v>
      </c>
      <c r="T9" s="11">
        <v>0</v>
      </c>
      <c r="U9" s="11">
        <v>0</v>
      </c>
      <c r="V9" s="224">
        <f t="shared" si="8"/>
        <v>0</v>
      </c>
      <c r="W9" s="110">
        <v>0</v>
      </c>
      <c r="X9" s="110">
        <v>0</v>
      </c>
      <c r="Y9" s="110">
        <v>0</v>
      </c>
      <c r="Z9" s="219">
        <f t="shared" si="1"/>
        <v>0</v>
      </c>
      <c r="AA9" s="110">
        <v>0</v>
      </c>
      <c r="AB9" s="110">
        <v>0</v>
      </c>
      <c r="AC9" s="110">
        <v>0</v>
      </c>
      <c r="AD9" s="219">
        <f t="shared" si="9"/>
        <v>0</v>
      </c>
      <c r="AE9" s="110">
        <v>0</v>
      </c>
      <c r="AF9" s="110">
        <v>0</v>
      </c>
      <c r="AG9" s="110">
        <v>26.57</v>
      </c>
      <c r="AH9" s="219">
        <f t="shared" si="10"/>
        <v>26.57</v>
      </c>
      <c r="AI9" s="110">
        <v>0</v>
      </c>
      <c r="AJ9" s="110">
        <v>0</v>
      </c>
      <c r="AK9" s="110">
        <v>0</v>
      </c>
      <c r="AL9" s="224">
        <f t="shared" si="11"/>
        <v>0</v>
      </c>
      <c r="AM9" s="2">
        <f t="shared" ref="AM9" si="20">SUM(AJ9:AL9)</f>
        <v>0</v>
      </c>
      <c r="AN9" s="2">
        <f t="shared" ref="AN9" si="21">SUM(AK9:AM9)</f>
        <v>0</v>
      </c>
      <c r="AO9" s="2">
        <f t="shared" ref="AO9" si="22">SUM(AL9:AN9)</f>
        <v>0</v>
      </c>
      <c r="AP9" s="224">
        <f t="shared" si="12"/>
        <v>0</v>
      </c>
      <c r="AQ9" s="2">
        <f t="shared" ref="AQ9" si="23">SUM(AN9:AP9)</f>
        <v>0</v>
      </c>
      <c r="AR9" s="2">
        <f t="shared" ref="AR9" si="24">SUM(AO9:AQ9)</f>
        <v>0</v>
      </c>
      <c r="AS9" s="2">
        <f t="shared" ref="AS9" si="25">SUM(AP9:AR9)</f>
        <v>0</v>
      </c>
      <c r="AT9" s="224">
        <f t="shared" si="13"/>
        <v>0</v>
      </c>
      <c r="AU9" s="2">
        <f t="shared" ref="AU9" si="26">SUM(AR9:AT9)</f>
        <v>0</v>
      </c>
      <c r="AV9" s="2">
        <f t="shared" ref="AV9" si="27">SUM(AS9:AU9)</f>
        <v>0</v>
      </c>
      <c r="AW9" s="2">
        <f t="shared" ref="AW9" si="28">SUM(AT9:AV9)</f>
        <v>0</v>
      </c>
      <c r="AX9" s="224">
        <f t="shared" si="14"/>
        <v>0</v>
      </c>
      <c r="AY9" s="2">
        <f t="shared" ref="AY9" si="29">SUM(AV9:AX9)</f>
        <v>0</v>
      </c>
      <c r="AZ9" s="2">
        <f t="shared" ref="AZ9" si="30">SUM(AW9:AY9)</f>
        <v>0</v>
      </c>
      <c r="BA9" s="2">
        <f t="shared" ref="BA9" si="31">SUM(AX9:AZ9)</f>
        <v>0</v>
      </c>
      <c r="BB9" s="224">
        <f t="shared" si="15"/>
        <v>0</v>
      </c>
      <c r="BC9" s="2">
        <v>0</v>
      </c>
      <c r="BD9" s="2">
        <v>0</v>
      </c>
      <c r="BE9" s="2">
        <v>0</v>
      </c>
      <c r="BF9" s="224">
        <f t="shared" si="16"/>
        <v>0</v>
      </c>
      <c r="BG9" s="2">
        <v>0</v>
      </c>
      <c r="BH9" s="2">
        <v>0</v>
      </c>
      <c r="BI9" s="2">
        <v>0</v>
      </c>
      <c r="BJ9" s="224">
        <f t="shared" si="17"/>
        <v>0</v>
      </c>
      <c r="BK9" s="2">
        <v>0</v>
      </c>
      <c r="BL9" s="2">
        <v>0</v>
      </c>
      <c r="BM9" s="2">
        <v>0</v>
      </c>
      <c r="BN9" s="224">
        <f t="shared" si="18"/>
        <v>0</v>
      </c>
      <c r="BO9" s="2">
        <v>0</v>
      </c>
      <c r="BP9" s="2">
        <v>0</v>
      </c>
      <c r="BQ9" s="2">
        <v>0</v>
      </c>
      <c r="BR9" s="224">
        <f t="shared" si="19"/>
        <v>0</v>
      </c>
    </row>
    <row r="10" spans="1:70" s="3" customFormat="1" ht="16.149999999999999" customHeight="1" x14ac:dyDescent="0.3">
      <c r="A10" s="120" t="s">
        <v>223</v>
      </c>
      <c r="B10" s="4">
        <v>68317</v>
      </c>
      <c r="C10" s="4">
        <f t="shared" si="2"/>
        <v>59473</v>
      </c>
      <c r="D10" s="288">
        <f t="shared" si="3"/>
        <v>5123.28</v>
      </c>
      <c r="E10" s="288">
        <f t="shared" si="4"/>
        <v>41615.68</v>
      </c>
      <c r="F10" s="288">
        <f t="shared" si="5"/>
        <v>59918.5</v>
      </c>
      <c r="G10" s="11">
        <v>9971</v>
      </c>
      <c r="H10" s="11">
        <v>1560</v>
      </c>
      <c r="I10" s="11">
        <v>6841</v>
      </c>
      <c r="J10" s="219">
        <f t="shared" si="0"/>
        <v>18372</v>
      </c>
      <c r="K10" s="11">
        <v>8644</v>
      </c>
      <c r="L10" s="11">
        <v>2610</v>
      </c>
      <c r="M10" s="11">
        <v>1077</v>
      </c>
      <c r="N10" s="219">
        <f t="shared" si="6"/>
        <v>12331</v>
      </c>
      <c r="O10" s="11">
        <v>6434</v>
      </c>
      <c r="P10" s="11">
        <v>7871</v>
      </c>
      <c r="Q10" s="11">
        <v>4015</v>
      </c>
      <c r="R10" s="219">
        <f t="shared" si="7"/>
        <v>18320</v>
      </c>
      <c r="S10" s="11">
        <v>1510</v>
      </c>
      <c r="T10" s="11">
        <v>5610</v>
      </c>
      <c r="U10" s="11">
        <v>3330</v>
      </c>
      <c r="V10" s="224">
        <f t="shared" si="8"/>
        <v>10450</v>
      </c>
      <c r="W10" s="110">
        <v>0</v>
      </c>
      <c r="X10" s="110">
        <v>0</v>
      </c>
      <c r="Y10" s="110">
        <v>0</v>
      </c>
      <c r="Z10" s="219">
        <f t="shared" si="1"/>
        <v>0</v>
      </c>
      <c r="AA10" s="110">
        <v>0</v>
      </c>
      <c r="AB10" s="110">
        <v>0</v>
      </c>
      <c r="AC10" s="110">
        <v>0</v>
      </c>
      <c r="AD10" s="219">
        <f t="shared" si="9"/>
        <v>0</v>
      </c>
      <c r="AE10" s="110">
        <v>0</v>
      </c>
      <c r="AF10" s="110">
        <v>0</v>
      </c>
      <c r="AG10" s="110">
        <v>13.28</v>
      </c>
      <c r="AH10" s="219">
        <f t="shared" si="10"/>
        <v>13.28</v>
      </c>
      <c r="AI10" s="110">
        <v>0</v>
      </c>
      <c r="AJ10" s="110">
        <v>0</v>
      </c>
      <c r="AK10" s="110">
        <v>5110</v>
      </c>
      <c r="AL10" s="224">
        <f t="shared" si="11"/>
        <v>5110</v>
      </c>
      <c r="AM10" s="188">
        <v>5174</v>
      </c>
      <c r="AN10" s="188">
        <v>2844</v>
      </c>
      <c r="AO10" s="188">
        <v>4098.96</v>
      </c>
      <c r="AP10" s="219">
        <f t="shared" ref="AP10:AP17" si="32">SUM(AM10:AO10)</f>
        <v>12116.96</v>
      </c>
      <c r="AQ10" s="188">
        <v>2037</v>
      </c>
      <c r="AR10" s="188">
        <v>2166</v>
      </c>
      <c r="AS10" s="188">
        <v>1824</v>
      </c>
      <c r="AT10" s="219">
        <f t="shared" ref="AT10:AT17" si="33">SUM(AQ10:AS10)</f>
        <v>6027</v>
      </c>
      <c r="AU10" s="110">
        <v>1620</v>
      </c>
      <c r="AV10" s="110">
        <v>3540</v>
      </c>
      <c r="AW10" s="110">
        <v>4249</v>
      </c>
      <c r="AX10" s="219">
        <f t="shared" ref="AX10:AX17" si="34">SUM(AU10:AW10)</f>
        <v>9409</v>
      </c>
      <c r="AY10" s="188">
        <v>1620</v>
      </c>
      <c r="AZ10" s="188">
        <v>3600</v>
      </c>
      <c r="BA10" s="188">
        <v>8842.7200000000012</v>
      </c>
      <c r="BB10" s="219">
        <f t="shared" ref="BB10:BB17" si="35">SUM(AY10:BA10)</f>
        <v>14062.720000000001</v>
      </c>
      <c r="BC10" s="188">
        <v>6344</v>
      </c>
      <c r="BD10" s="188">
        <v>7321</v>
      </c>
      <c r="BE10" s="188">
        <v>3545.9</v>
      </c>
      <c r="BF10" s="219">
        <f t="shared" si="16"/>
        <v>17210.900000000001</v>
      </c>
      <c r="BG10" s="188">
        <v>2819</v>
      </c>
      <c r="BH10" s="188">
        <v>906</v>
      </c>
      <c r="BI10" s="188">
        <v>5815</v>
      </c>
      <c r="BJ10" s="219">
        <f t="shared" si="17"/>
        <v>9540</v>
      </c>
      <c r="BK10" s="110">
        <v>6750</v>
      </c>
      <c r="BL10" s="110">
        <v>5047.5999999999995</v>
      </c>
      <c r="BM10" s="110">
        <v>8490</v>
      </c>
      <c r="BN10" s="219">
        <f t="shared" si="18"/>
        <v>20287.599999999999</v>
      </c>
      <c r="BO10" s="188">
        <v>4500</v>
      </c>
      <c r="BP10" s="188">
        <v>4700</v>
      </c>
      <c r="BQ10" s="188">
        <v>3680</v>
      </c>
      <c r="BR10" s="219">
        <f t="shared" si="19"/>
        <v>12880</v>
      </c>
    </row>
    <row r="11" spans="1:70" s="3" customFormat="1" ht="16.149999999999999" customHeight="1" x14ac:dyDescent="0.3">
      <c r="A11" s="3" t="s">
        <v>221</v>
      </c>
      <c r="B11" s="4">
        <v>193592.89</v>
      </c>
      <c r="C11" s="4">
        <f t="shared" si="2"/>
        <v>195734</v>
      </c>
      <c r="D11" s="288">
        <f t="shared" si="3"/>
        <v>96250.319999999992</v>
      </c>
      <c r="E11" s="288">
        <f t="shared" si="4"/>
        <v>120127.7</v>
      </c>
      <c r="F11" s="288">
        <f t="shared" si="5"/>
        <v>91236.94</v>
      </c>
      <c r="G11" s="11">
        <v>11000</v>
      </c>
      <c r="H11" s="11">
        <v>7000</v>
      </c>
      <c r="I11" s="11">
        <v>33903</v>
      </c>
      <c r="J11" s="219">
        <f t="shared" si="0"/>
        <v>51903</v>
      </c>
      <c r="K11" s="11">
        <v>26625</v>
      </c>
      <c r="L11" s="11">
        <v>14226</v>
      </c>
      <c r="M11" s="11">
        <v>25177</v>
      </c>
      <c r="N11" s="219">
        <f t="shared" si="6"/>
        <v>66028</v>
      </c>
      <c r="O11" s="2">
        <v>7000</v>
      </c>
      <c r="P11" s="11">
        <v>14801</v>
      </c>
      <c r="Q11" s="11">
        <v>6000</v>
      </c>
      <c r="R11" s="219">
        <f t="shared" si="7"/>
        <v>27801</v>
      </c>
      <c r="S11" s="11">
        <v>16000</v>
      </c>
      <c r="T11" s="11">
        <v>1000</v>
      </c>
      <c r="U11" s="11">
        <v>33002</v>
      </c>
      <c r="V11" s="224">
        <f t="shared" si="8"/>
        <v>50002</v>
      </c>
      <c r="W11" s="110">
        <v>2228.06</v>
      </c>
      <c r="X11" s="110">
        <v>0</v>
      </c>
      <c r="Y11" s="110">
        <v>0</v>
      </c>
      <c r="Z11" s="219">
        <f t="shared" si="1"/>
        <v>2228.06</v>
      </c>
      <c r="AA11" s="110">
        <v>0</v>
      </c>
      <c r="AB11" s="110">
        <v>80000</v>
      </c>
      <c r="AC11" s="110">
        <v>3104.7000000000003</v>
      </c>
      <c r="AD11" s="219">
        <f t="shared" si="9"/>
        <v>83104.7</v>
      </c>
      <c r="AE11" s="110">
        <v>0</v>
      </c>
      <c r="AF11" s="110">
        <v>0</v>
      </c>
      <c r="AG11" s="110">
        <v>26.56</v>
      </c>
      <c r="AH11" s="219">
        <f t="shared" si="10"/>
        <v>26.56</v>
      </c>
      <c r="AI11" s="110">
        <v>250</v>
      </c>
      <c r="AJ11" s="110">
        <v>0</v>
      </c>
      <c r="AK11" s="110">
        <v>10641</v>
      </c>
      <c r="AL11" s="224">
        <f t="shared" si="11"/>
        <v>10891</v>
      </c>
      <c r="AM11" s="188">
        <v>2650.9800000000005</v>
      </c>
      <c r="AN11" s="188">
        <v>16061</v>
      </c>
      <c r="AO11" s="188">
        <v>9000</v>
      </c>
      <c r="AP11" s="219">
        <f t="shared" si="32"/>
        <v>27711.98</v>
      </c>
      <c r="AQ11" s="188">
        <v>8218.32</v>
      </c>
      <c r="AR11" s="188">
        <v>0</v>
      </c>
      <c r="AS11" s="188">
        <v>6000</v>
      </c>
      <c r="AT11" s="219">
        <f t="shared" si="33"/>
        <v>14218.32</v>
      </c>
      <c r="AU11" s="188">
        <v>9048</v>
      </c>
      <c r="AV11" s="188">
        <v>6000</v>
      </c>
      <c r="AW11" s="188">
        <v>28756.29</v>
      </c>
      <c r="AX11" s="219">
        <f t="shared" si="34"/>
        <v>43804.29</v>
      </c>
      <c r="AY11" s="188">
        <v>22000</v>
      </c>
      <c r="AZ11" s="188">
        <v>6000</v>
      </c>
      <c r="BA11" s="188">
        <v>6393.1100000000006</v>
      </c>
      <c r="BB11" s="219">
        <f t="shared" si="35"/>
        <v>34393.11</v>
      </c>
      <c r="BC11" s="188">
        <v>6670</v>
      </c>
      <c r="BD11" s="188">
        <v>18400</v>
      </c>
      <c r="BE11" s="188">
        <v>11000</v>
      </c>
      <c r="BF11" s="219">
        <f t="shared" si="16"/>
        <v>36070</v>
      </c>
      <c r="BG11" s="188">
        <v>1070</v>
      </c>
      <c r="BH11" s="188">
        <v>1200.98</v>
      </c>
      <c r="BI11" s="188">
        <v>10030</v>
      </c>
      <c r="BJ11" s="219">
        <f t="shared" si="17"/>
        <v>12300.98</v>
      </c>
      <c r="BK11" s="188">
        <v>1000</v>
      </c>
      <c r="BL11" s="188">
        <v>12000</v>
      </c>
      <c r="BM11" s="188">
        <v>2545.96</v>
      </c>
      <c r="BN11" s="219">
        <f t="shared" si="18"/>
        <v>15545.96</v>
      </c>
      <c r="BO11" s="188">
        <v>16320</v>
      </c>
      <c r="BP11" s="188">
        <v>0</v>
      </c>
      <c r="BQ11" s="188">
        <v>11000</v>
      </c>
      <c r="BR11" s="219">
        <f t="shared" si="19"/>
        <v>27320</v>
      </c>
    </row>
    <row r="12" spans="1:70" s="3" customFormat="1" ht="16.149999999999999" customHeight="1" x14ac:dyDescent="0.3">
      <c r="A12" s="121" t="s">
        <v>222</v>
      </c>
      <c r="B12" s="2">
        <v>64532</v>
      </c>
      <c r="C12" s="4">
        <f t="shared" si="2"/>
        <v>64136</v>
      </c>
      <c r="D12" s="288">
        <f t="shared" si="3"/>
        <v>2100</v>
      </c>
      <c r="E12" s="288">
        <f t="shared" si="4"/>
        <v>67018.850000000006</v>
      </c>
      <c r="F12" s="288">
        <f t="shared" si="5"/>
        <v>66123.100000000006</v>
      </c>
      <c r="G12" s="11">
        <v>2430</v>
      </c>
      <c r="H12" s="11">
        <v>7815</v>
      </c>
      <c r="I12" s="11">
        <v>6981</v>
      </c>
      <c r="J12" s="219">
        <f t="shared" si="0"/>
        <v>17226</v>
      </c>
      <c r="K12" s="11">
        <v>7629</v>
      </c>
      <c r="L12" s="11">
        <v>9546</v>
      </c>
      <c r="M12" s="11">
        <v>2418</v>
      </c>
      <c r="N12" s="219">
        <f t="shared" si="6"/>
        <v>19593</v>
      </c>
      <c r="O12" s="2">
        <v>10916</v>
      </c>
      <c r="P12" s="11">
        <v>6645</v>
      </c>
      <c r="Q12" s="11">
        <v>2436</v>
      </c>
      <c r="R12" s="219">
        <f t="shared" si="7"/>
        <v>19997</v>
      </c>
      <c r="S12" s="11">
        <v>2445</v>
      </c>
      <c r="T12" s="11">
        <v>2445</v>
      </c>
      <c r="U12" s="11">
        <v>2430</v>
      </c>
      <c r="V12" s="224">
        <f t="shared" si="8"/>
        <v>7320</v>
      </c>
      <c r="W12" s="110">
        <v>0</v>
      </c>
      <c r="X12" s="110">
        <v>0</v>
      </c>
      <c r="Y12" s="110">
        <v>0</v>
      </c>
      <c r="Z12" s="219">
        <f t="shared" si="1"/>
        <v>0</v>
      </c>
      <c r="AA12" s="110">
        <v>0</v>
      </c>
      <c r="AB12" s="110">
        <v>0</v>
      </c>
      <c r="AC12" s="110">
        <v>0</v>
      </c>
      <c r="AD12" s="219">
        <f t="shared" si="9"/>
        <v>0</v>
      </c>
      <c r="AE12" s="110">
        <v>0</v>
      </c>
      <c r="AF12" s="110">
        <v>0</v>
      </c>
      <c r="AG12" s="110">
        <v>0</v>
      </c>
      <c r="AH12" s="219">
        <f t="shared" si="10"/>
        <v>0</v>
      </c>
      <c r="AI12" s="110">
        <v>0</v>
      </c>
      <c r="AJ12" s="110">
        <v>0</v>
      </c>
      <c r="AK12" s="110">
        <v>2100</v>
      </c>
      <c r="AL12" s="224">
        <f t="shared" si="11"/>
        <v>2100</v>
      </c>
      <c r="AM12" s="188">
        <v>4095</v>
      </c>
      <c r="AN12" s="188">
        <v>3810</v>
      </c>
      <c r="AO12" s="188">
        <v>5654.75</v>
      </c>
      <c r="AP12" s="219">
        <f t="shared" si="32"/>
        <v>13559.75</v>
      </c>
      <c r="AQ12" s="188">
        <v>1860</v>
      </c>
      <c r="AR12" s="188">
        <v>720</v>
      </c>
      <c r="AS12" s="188">
        <v>1860</v>
      </c>
      <c r="AT12" s="219">
        <f t="shared" si="33"/>
        <v>4440</v>
      </c>
      <c r="AU12" s="188">
        <v>10234</v>
      </c>
      <c r="AV12" s="188">
        <v>15094.5</v>
      </c>
      <c r="AW12" s="188">
        <v>8690.6</v>
      </c>
      <c r="AX12" s="219">
        <f t="shared" si="34"/>
        <v>34019.1</v>
      </c>
      <c r="AY12" s="188">
        <v>3150</v>
      </c>
      <c r="AZ12" s="188">
        <v>6750</v>
      </c>
      <c r="BA12" s="188">
        <v>5100</v>
      </c>
      <c r="BB12" s="219">
        <f t="shared" si="35"/>
        <v>15000</v>
      </c>
      <c r="BC12" s="188">
        <v>10347.5</v>
      </c>
      <c r="BD12" s="188">
        <v>2550</v>
      </c>
      <c r="BE12" s="188">
        <v>5703.5</v>
      </c>
      <c r="BF12" s="219">
        <f t="shared" si="16"/>
        <v>18601</v>
      </c>
      <c r="BG12" s="188">
        <v>8341.5</v>
      </c>
      <c r="BH12" s="188">
        <v>6984</v>
      </c>
      <c r="BI12" s="188">
        <v>300</v>
      </c>
      <c r="BJ12" s="219">
        <f t="shared" si="17"/>
        <v>15625.5</v>
      </c>
      <c r="BK12" s="188">
        <v>10320</v>
      </c>
      <c r="BL12" s="188">
        <v>11437.1</v>
      </c>
      <c r="BM12" s="188">
        <v>2580</v>
      </c>
      <c r="BN12" s="219">
        <f t="shared" si="18"/>
        <v>24337.1</v>
      </c>
      <c r="BO12" s="188">
        <v>2640</v>
      </c>
      <c r="BP12" s="188">
        <v>0</v>
      </c>
      <c r="BQ12" s="188">
        <v>4919.5</v>
      </c>
      <c r="BR12" s="219">
        <f t="shared" si="19"/>
        <v>7559.5</v>
      </c>
    </row>
    <row r="13" spans="1:70" s="3" customFormat="1" ht="16.149999999999999" customHeight="1" x14ac:dyDescent="0.3">
      <c r="A13" s="3" t="s">
        <v>224</v>
      </c>
      <c r="B13" s="4">
        <v>2000810.4099999997</v>
      </c>
      <c r="C13" s="4">
        <f t="shared" si="2"/>
        <v>558795</v>
      </c>
      <c r="D13" s="288">
        <f t="shared" si="3"/>
        <v>578741.23</v>
      </c>
      <c r="E13" s="288">
        <f t="shared" si="4"/>
        <v>1035761.3</v>
      </c>
      <c r="F13" s="4">
        <f t="shared" si="5"/>
        <v>383449.80000000005</v>
      </c>
      <c r="G13" s="11">
        <v>3026</v>
      </c>
      <c r="H13" s="11">
        <v>58500</v>
      </c>
      <c r="I13" s="11">
        <v>3268</v>
      </c>
      <c r="J13" s="219">
        <f t="shared" si="0"/>
        <v>64794</v>
      </c>
      <c r="K13" s="11">
        <v>0</v>
      </c>
      <c r="L13" s="11">
        <v>164182</v>
      </c>
      <c r="M13" s="11">
        <v>48250</v>
      </c>
      <c r="N13" s="219">
        <f t="shared" si="6"/>
        <v>212432</v>
      </c>
      <c r="O13" s="11">
        <v>0</v>
      </c>
      <c r="P13" s="11">
        <v>0</v>
      </c>
      <c r="Q13" s="11">
        <v>0</v>
      </c>
      <c r="R13" s="219">
        <f t="shared" si="7"/>
        <v>0</v>
      </c>
      <c r="S13" s="11">
        <v>0</v>
      </c>
      <c r="T13" s="11">
        <v>160744</v>
      </c>
      <c r="U13" s="11">
        <v>120825</v>
      </c>
      <c r="V13" s="224">
        <f t="shared" si="8"/>
        <v>281569</v>
      </c>
      <c r="W13" s="110">
        <v>48609.840000000004</v>
      </c>
      <c r="X13" s="110">
        <v>23000</v>
      </c>
      <c r="Y13" s="110">
        <v>0</v>
      </c>
      <c r="Z13" s="219">
        <f t="shared" si="1"/>
        <v>71609.84</v>
      </c>
      <c r="AA13" s="110">
        <v>600</v>
      </c>
      <c r="AB13" s="110">
        <v>27776</v>
      </c>
      <c r="AC13" s="110">
        <v>1502.28</v>
      </c>
      <c r="AD13" s="219">
        <f t="shared" si="9"/>
        <v>29878.28</v>
      </c>
      <c r="AE13" s="110">
        <v>61425</v>
      </c>
      <c r="AF13" s="110">
        <v>2451.8000000000002</v>
      </c>
      <c r="AG13" s="110">
        <v>1577.3200000000002</v>
      </c>
      <c r="AH13" s="219">
        <f t="shared" si="10"/>
        <v>65454.12</v>
      </c>
      <c r="AI13" s="110">
        <v>325047.99</v>
      </c>
      <c r="AJ13" s="110">
        <v>1500</v>
      </c>
      <c r="AK13" s="110">
        <v>85251</v>
      </c>
      <c r="AL13" s="224">
        <f t="shared" si="11"/>
        <v>411798.99</v>
      </c>
      <c r="AM13" s="188">
        <v>105453.25</v>
      </c>
      <c r="AN13" s="188">
        <v>312926</v>
      </c>
      <c r="AO13" s="188">
        <v>6613.75</v>
      </c>
      <c r="AP13" s="219">
        <f t="shared" si="32"/>
        <v>424993</v>
      </c>
      <c r="AQ13" s="188">
        <v>4537.47</v>
      </c>
      <c r="AR13" s="188">
        <v>5423.95</v>
      </c>
      <c r="AS13" s="188">
        <v>402382.11</v>
      </c>
      <c r="AT13" s="219">
        <f t="shared" si="33"/>
        <v>412343.52999999997</v>
      </c>
      <c r="AU13" s="188">
        <v>46675.67</v>
      </c>
      <c r="AV13" s="188">
        <v>110</v>
      </c>
      <c r="AW13" s="188">
        <v>147315.12999999998</v>
      </c>
      <c r="AX13" s="219">
        <f t="shared" si="34"/>
        <v>194100.8</v>
      </c>
      <c r="AY13" s="188">
        <v>0</v>
      </c>
      <c r="AZ13" s="188">
        <v>0</v>
      </c>
      <c r="BA13" s="188">
        <v>4323.97</v>
      </c>
      <c r="BB13" s="219">
        <f t="shared" si="35"/>
        <v>4323.97</v>
      </c>
      <c r="BC13" s="188">
        <v>100</v>
      </c>
      <c r="BD13" s="188">
        <v>16765</v>
      </c>
      <c r="BE13" s="188">
        <v>44622.98</v>
      </c>
      <c r="BF13" s="219">
        <f t="shared" si="16"/>
        <v>61487.98</v>
      </c>
      <c r="BG13" s="188">
        <v>44588.800000000003</v>
      </c>
      <c r="BH13" s="188">
        <v>800</v>
      </c>
      <c r="BI13" s="188">
        <v>77794.920000000013</v>
      </c>
      <c r="BJ13" s="219">
        <f t="shared" si="17"/>
        <v>123183.72000000002</v>
      </c>
      <c r="BK13" s="188">
        <v>101495</v>
      </c>
      <c r="BL13" s="188">
        <v>17458.060000000001</v>
      </c>
      <c r="BM13" s="188">
        <v>0</v>
      </c>
      <c r="BN13" s="219">
        <f t="shared" si="18"/>
        <v>118953.06</v>
      </c>
      <c r="BO13" s="188">
        <v>3551.04</v>
      </c>
      <c r="BP13" s="188">
        <v>54400</v>
      </c>
      <c r="BQ13" s="188">
        <v>21874</v>
      </c>
      <c r="BR13" s="219">
        <f t="shared" si="19"/>
        <v>79825.040000000008</v>
      </c>
    </row>
    <row r="14" spans="1:70" s="3" customFormat="1" ht="16.149999999999999" customHeight="1" x14ac:dyDescent="0.3">
      <c r="A14" s="3" t="s">
        <v>225</v>
      </c>
      <c r="B14" s="4">
        <v>979852.74000000011</v>
      </c>
      <c r="C14" s="4">
        <f t="shared" si="2"/>
        <v>290628</v>
      </c>
      <c r="D14" s="288">
        <f t="shared" si="3"/>
        <v>72815.540000000008</v>
      </c>
      <c r="E14" s="288">
        <f t="shared" si="4"/>
        <v>282153.34999999998</v>
      </c>
      <c r="F14" s="4">
        <f t="shared" si="5"/>
        <v>14660.6</v>
      </c>
      <c r="G14" s="11">
        <v>12000</v>
      </c>
      <c r="H14" s="11">
        <v>50000</v>
      </c>
      <c r="I14" s="11">
        <v>122168</v>
      </c>
      <c r="J14" s="219">
        <f t="shared" si="0"/>
        <v>184168</v>
      </c>
      <c r="K14" s="11">
        <v>18000</v>
      </c>
      <c r="L14" s="11">
        <v>35000</v>
      </c>
      <c r="M14" s="11">
        <v>14500</v>
      </c>
      <c r="N14" s="219">
        <f t="shared" si="6"/>
        <v>67500</v>
      </c>
      <c r="O14" s="11">
        <v>15000</v>
      </c>
      <c r="P14" s="11">
        <v>2500</v>
      </c>
      <c r="Q14" s="11">
        <v>0</v>
      </c>
      <c r="R14" s="219">
        <f t="shared" si="7"/>
        <v>17500</v>
      </c>
      <c r="S14" s="11">
        <v>0</v>
      </c>
      <c r="T14" s="11">
        <v>0</v>
      </c>
      <c r="U14" s="11">
        <v>21460</v>
      </c>
      <c r="V14" s="224">
        <f t="shared" si="8"/>
        <v>21460</v>
      </c>
      <c r="W14" s="110">
        <v>6019.61</v>
      </c>
      <c r="X14" s="110">
        <v>18000</v>
      </c>
      <c r="Y14" s="110">
        <v>0</v>
      </c>
      <c r="Z14" s="219">
        <f t="shared" si="1"/>
        <v>24019.61</v>
      </c>
      <c r="AA14" s="110">
        <v>150</v>
      </c>
      <c r="AB14" s="110">
        <v>0</v>
      </c>
      <c r="AC14" s="110">
        <v>1502.28</v>
      </c>
      <c r="AD14" s="219">
        <f t="shared" si="9"/>
        <v>1652.28</v>
      </c>
      <c r="AE14" s="110">
        <v>0</v>
      </c>
      <c r="AF14" s="110">
        <v>0</v>
      </c>
      <c r="AG14" s="110">
        <v>21143.65</v>
      </c>
      <c r="AH14" s="219">
        <f t="shared" si="10"/>
        <v>21143.65</v>
      </c>
      <c r="AI14" s="110">
        <v>0</v>
      </c>
      <c r="AJ14" s="110">
        <v>0</v>
      </c>
      <c r="AK14" s="110">
        <v>26000</v>
      </c>
      <c r="AL14" s="224">
        <f t="shared" si="11"/>
        <v>26000</v>
      </c>
      <c r="AM14" s="188">
        <v>0</v>
      </c>
      <c r="AN14" s="188">
        <v>1374</v>
      </c>
      <c r="AO14" s="188">
        <v>21450</v>
      </c>
      <c r="AP14" s="219">
        <f t="shared" si="32"/>
        <v>22824</v>
      </c>
      <c r="AQ14" s="188">
        <v>25621.96</v>
      </c>
      <c r="AR14" s="188">
        <v>0</v>
      </c>
      <c r="AS14" s="188">
        <v>0</v>
      </c>
      <c r="AT14" s="219">
        <f t="shared" si="33"/>
        <v>25621.96</v>
      </c>
      <c r="AU14" s="188">
        <v>1116.67</v>
      </c>
      <c r="AV14" s="188">
        <v>0</v>
      </c>
      <c r="AW14" s="188">
        <v>18390.72</v>
      </c>
      <c r="AX14" s="219">
        <f t="shared" si="34"/>
        <v>19507.39</v>
      </c>
      <c r="AY14" s="188">
        <v>149000</v>
      </c>
      <c r="AZ14" s="188">
        <v>65200</v>
      </c>
      <c r="BA14" s="188">
        <v>0</v>
      </c>
      <c r="BB14" s="219">
        <f t="shared" si="35"/>
        <v>214200</v>
      </c>
      <c r="BC14" s="188">
        <v>0</v>
      </c>
      <c r="BD14" s="188">
        <v>0</v>
      </c>
      <c r="BE14" s="188">
        <v>0</v>
      </c>
      <c r="BF14" s="219">
        <f t="shared" si="16"/>
        <v>0</v>
      </c>
      <c r="BG14" s="188">
        <v>0</v>
      </c>
      <c r="BH14" s="188">
        <v>0</v>
      </c>
      <c r="BI14" s="188">
        <v>0</v>
      </c>
      <c r="BJ14" s="219">
        <f t="shared" si="17"/>
        <v>0</v>
      </c>
      <c r="BK14" s="188">
        <v>3800</v>
      </c>
      <c r="BL14" s="188">
        <v>1700</v>
      </c>
      <c r="BM14" s="188">
        <v>9160.6</v>
      </c>
      <c r="BN14" s="219">
        <f t="shared" si="18"/>
        <v>14660.6</v>
      </c>
      <c r="BO14" s="188">
        <v>0</v>
      </c>
      <c r="BP14" s="188">
        <v>0</v>
      </c>
      <c r="BQ14" s="188">
        <v>0</v>
      </c>
      <c r="BR14" s="219">
        <f t="shared" si="19"/>
        <v>0</v>
      </c>
    </row>
    <row r="15" spans="1:70" s="3" customFormat="1" ht="30" customHeight="1" x14ac:dyDescent="0.3">
      <c r="A15" s="121" t="s">
        <v>231</v>
      </c>
      <c r="B15" s="4">
        <v>0</v>
      </c>
      <c r="C15" s="4">
        <f t="shared" si="2"/>
        <v>200229</v>
      </c>
      <c r="D15" s="288">
        <f t="shared" si="3"/>
        <v>0</v>
      </c>
      <c r="E15" s="288">
        <f t="shared" si="4"/>
        <v>1000</v>
      </c>
      <c r="F15" s="4">
        <f t="shared" si="5"/>
        <v>21589</v>
      </c>
      <c r="G15" s="11">
        <v>0</v>
      </c>
      <c r="H15" s="11">
        <v>0</v>
      </c>
      <c r="I15" s="11">
        <v>0</v>
      </c>
      <c r="J15" s="219">
        <f t="shared" si="0"/>
        <v>0</v>
      </c>
      <c r="K15" s="11">
        <v>0</v>
      </c>
      <c r="L15" s="11">
        <v>0</v>
      </c>
      <c r="M15" s="11">
        <v>130643</v>
      </c>
      <c r="N15" s="219">
        <f t="shared" si="6"/>
        <v>130643</v>
      </c>
      <c r="O15" s="11">
        <v>0</v>
      </c>
      <c r="P15" s="11">
        <v>0</v>
      </c>
      <c r="Q15" s="11">
        <v>0</v>
      </c>
      <c r="R15" s="219">
        <f t="shared" si="7"/>
        <v>0</v>
      </c>
      <c r="S15" s="11">
        <v>0</v>
      </c>
      <c r="T15" s="11">
        <v>65000</v>
      </c>
      <c r="U15" s="11">
        <v>4586</v>
      </c>
      <c r="V15" s="224">
        <f t="shared" si="8"/>
        <v>69586</v>
      </c>
      <c r="W15" s="110">
        <v>0</v>
      </c>
      <c r="X15" s="110">
        <v>0</v>
      </c>
      <c r="Y15" s="110">
        <v>0</v>
      </c>
      <c r="Z15" s="219">
        <f t="shared" si="1"/>
        <v>0</v>
      </c>
      <c r="AA15" s="110">
        <v>0</v>
      </c>
      <c r="AB15" s="110">
        <v>0</v>
      </c>
      <c r="AC15" s="110">
        <v>0</v>
      </c>
      <c r="AD15" s="219">
        <f t="shared" si="9"/>
        <v>0</v>
      </c>
      <c r="AE15" s="110">
        <v>0</v>
      </c>
      <c r="AF15" s="110">
        <v>0</v>
      </c>
      <c r="AG15" s="110">
        <v>0</v>
      </c>
      <c r="AH15" s="219">
        <f t="shared" si="10"/>
        <v>0</v>
      </c>
      <c r="AI15" s="110">
        <v>0</v>
      </c>
      <c r="AJ15" s="110">
        <v>0</v>
      </c>
      <c r="AK15" s="110">
        <v>0</v>
      </c>
      <c r="AL15" s="224">
        <f t="shared" si="11"/>
        <v>0</v>
      </c>
      <c r="AM15" s="188">
        <v>0</v>
      </c>
      <c r="AN15" s="188">
        <v>0</v>
      </c>
      <c r="AO15" s="188">
        <v>0</v>
      </c>
      <c r="AP15" s="219">
        <f t="shared" si="32"/>
        <v>0</v>
      </c>
      <c r="AQ15" s="188">
        <v>0</v>
      </c>
      <c r="AR15" s="188">
        <v>0</v>
      </c>
      <c r="AS15" s="188">
        <v>0</v>
      </c>
      <c r="AT15" s="219">
        <f t="shared" si="33"/>
        <v>0</v>
      </c>
      <c r="AU15" s="188">
        <v>0</v>
      </c>
      <c r="AV15" s="188">
        <v>0</v>
      </c>
      <c r="AW15" s="188">
        <v>0</v>
      </c>
      <c r="AX15" s="219">
        <f t="shared" si="34"/>
        <v>0</v>
      </c>
      <c r="AY15" s="188">
        <v>1000</v>
      </c>
      <c r="AZ15" s="188">
        <v>0</v>
      </c>
      <c r="BA15" s="188">
        <v>0</v>
      </c>
      <c r="BB15" s="219">
        <f t="shared" si="35"/>
        <v>1000</v>
      </c>
      <c r="BC15" s="188">
        <v>0</v>
      </c>
      <c r="BD15" s="188">
        <v>0</v>
      </c>
      <c r="BE15" s="188">
        <v>0</v>
      </c>
      <c r="BF15" s="219">
        <f t="shared" si="16"/>
        <v>0</v>
      </c>
      <c r="BG15" s="188">
        <v>0</v>
      </c>
      <c r="BH15" s="188">
        <v>0</v>
      </c>
      <c r="BI15" s="188">
        <v>21279</v>
      </c>
      <c r="BJ15" s="219">
        <f t="shared" si="17"/>
        <v>21279</v>
      </c>
      <c r="BK15" s="188">
        <v>0</v>
      </c>
      <c r="BL15" s="188">
        <v>0</v>
      </c>
      <c r="BM15" s="188">
        <v>0</v>
      </c>
      <c r="BN15" s="219">
        <f t="shared" si="18"/>
        <v>0</v>
      </c>
      <c r="BO15" s="188">
        <v>310</v>
      </c>
      <c r="BP15" s="188">
        <v>0</v>
      </c>
      <c r="BQ15" s="188">
        <v>0</v>
      </c>
      <c r="BR15" s="219">
        <f t="shared" si="19"/>
        <v>310</v>
      </c>
    </row>
    <row r="16" spans="1:70" s="3" customFormat="1" ht="42" customHeight="1" x14ac:dyDescent="0.3">
      <c r="A16" s="18" t="s">
        <v>227</v>
      </c>
      <c r="B16" s="4">
        <v>1126276.68</v>
      </c>
      <c r="C16" s="4">
        <f t="shared" si="2"/>
        <v>1305710.4000000001</v>
      </c>
      <c r="D16" s="288">
        <f t="shared" si="3"/>
        <v>4812.79</v>
      </c>
      <c r="E16" s="288">
        <f t="shared" si="4"/>
        <v>438164.83</v>
      </c>
      <c r="F16" s="4">
        <f t="shared" si="5"/>
        <v>156518.08000000002</v>
      </c>
      <c r="G16" s="11">
        <v>0</v>
      </c>
      <c r="H16" s="11">
        <v>0</v>
      </c>
      <c r="I16" s="11">
        <v>0</v>
      </c>
      <c r="J16" s="219">
        <f t="shared" si="0"/>
        <v>0</v>
      </c>
      <c r="K16" s="11">
        <v>141697</v>
      </c>
      <c r="L16" s="11">
        <v>516</v>
      </c>
      <c r="M16" s="11">
        <v>100</v>
      </c>
      <c r="N16" s="219">
        <f t="shared" si="6"/>
        <v>142313</v>
      </c>
      <c r="O16" s="11">
        <v>0</v>
      </c>
      <c r="P16" s="11">
        <v>0</v>
      </c>
      <c r="Q16" s="11">
        <v>0</v>
      </c>
      <c r="R16" s="219">
        <f t="shared" si="7"/>
        <v>0</v>
      </c>
      <c r="S16" s="11">
        <v>0</v>
      </c>
      <c r="T16" s="11">
        <v>7569.82</v>
      </c>
      <c r="U16" s="11">
        <v>1155827.58</v>
      </c>
      <c r="V16" s="224">
        <f t="shared" si="8"/>
        <v>1163397.4000000001</v>
      </c>
      <c r="W16" s="110">
        <v>0</v>
      </c>
      <c r="X16" s="110">
        <v>0</v>
      </c>
      <c r="Y16" s="110">
        <v>0</v>
      </c>
      <c r="Z16" s="219">
        <f t="shared" si="1"/>
        <v>0</v>
      </c>
      <c r="AA16" s="110">
        <v>0</v>
      </c>
      <c r="AB16" s="110">
        <v>0</v>
      </c>
      <c r="AC16" s="110">
        <v>2503.79</v>
      </c>
      <c r="AD16" s="219">
        <f t="shared" si="9"/>
        <v>2503.79</v>
      </c>
      <c r="AE16" s="110">
        <v>0</v>
      </c>
      <c r="AF16" s="110">
        <v>0</v>
      </c>
      <c r="AG16" s="110">
        <v>309</v>
      </c>
      <c r="AH16" s="219">
        <f t="shared" si="10"/>
        <v>309</v>
      </c>
      <c r="AI16" s="110">
        <v>2000</v>
      </c>
      <c r="AJ16" s="110">
        <v>0</v>
      </c>
      <c r="AK16" s="110">
        <v>0</v>
      </c>
      <c r="AL16" s="224">
        <f t="shared" si="11"/>
        <v>2000</v>
      </c>
      <c r="AM16" s="188">
        <v>0</v>
      </c>
      <c r="AN16" s="188">
        <v>213848</v>
      </c>
      <c r="AO16" s="188">
        <v>0</v>
      </c>
      <c r="AP16" s="219">
        <f t="shared" si="32"/>
        <v>213848</v>
      </c>
      <c r="AQ16" s="188">
        <v>3024.98</v>
      </c>
      <c r="AR16" s="188">
        <v>0</v>
      </c>
      <c r="AS16" s="188">
        <v>0</v>
      </c>
      <c r="AT16" s="219">
        <f t="shared" si="33"/>
        <v>3024.98</v>
      </c>
      <c r="AU16" s="188">
        <v>9204.75</v>
      </c>
      <c r="AV16" s="188">
        <v>0</v>
      </c>
      <c r="AW16" s="188">
        <v>212087.1</v>
      </c>
      <c r="AX16" s="219">
        <f t="shared" si="34"/>
        <v>221291.85</v>
      </c>
      <c r="AY16" s="188">
        <v>0</v>
      </c>
      <c r="AZ16" s="188">
        <v>0</v>
      </c>
      <c r="BA16" s="188">
        <v>0</v>
      </c>
      <c r="BB16" s="219">
        <f t="shared" si="35"/>
        <v>0</v>
      </c>
      <c r="BC16" s="188">
        <v>40</v>
      </c>
      <c r="BD16" s="188">
        <v>1000</v>
      </c>
      <c r="BE16" s="188">
        <v>0</v>
      </c>
      <c r="BF16" s="219">
        <f t="shared" si="16"/>
        <v>1040</v>
      </c>
      <c r="BG16" s="188">
        <v>35</v>
      </c>
      <c r="BH16" s="188">
        <v>100.49</v>
      </c>
      <c r="BI16" s="188">
        <v>31926.21</v>
      </c>
      <c r="BJ16" s="219">
        <f t="shared" si="17"/>
        <v>32061.7</v>
      </c>
      <c r="BK16" s="188">
        <v>0</v>
      </c>
      <c r="BL16" s="188">
        <v>0</v>
      </c>
      <c r="BM16" s="188">
        <v>44942.27</v>
      </c>
      <c r="BN16" s="219">
        <f>SUM(BK16:BM16)</f>
        <v>44942.27</v>
      </c>
      <c r="BO16" s="188">
        <v>1359.11</v>
      </c>
      <c r="BP16" s="188">
        <v>0</v>
      </c>
      <c r="BQ16" s="188">
        <v>77115</v>
      </c>
      <c r="BR16" s="219">
        <f t="shared" si="19"/>
        <v>78474.11</v>
      </c>
    </row>
    <row r="17" spans="1:70" s="3" customFormat="1" ht="16.149999999999999" customHeight="1" x14ac:dyDescent="0.3">
      <c r="A17" s="3" t="s">
        <v>161</v>
      </c>
      <c r="B17" s="4">
        <f>B21-B7-B8-B9-B10-B11-B12-B13-B14-B15-B16</f>
        <v>622175.28999999748</v>
      </c>
      <c r="C17" s="4">
        <f t="shared" si="2"/>
        <v>951942.97</v>
      </c>
      <c r="D17" s="288">
        <f t="shared" si="3"/>
        <v>3391152.2399999993</v>
      </c>
      <c r="E17" s="288">
        <f t="shared" si="4"/>
        <v>4411279.09</v>
      </c>
      <c r="F17" s="4">
        <f t="shared" si="5"/>
        <v>838745.43000000017</v>
      </c>
      <c r="G17" s="4">
        <f t="shared" ref="G17:T17" si="36">G21-G7-G8-G9-G10-G11-G12-G13-G14-G15-G16</f>
        <v>57936</v>
      </c>
      <c r="H17" s="4">
        <f t="shared" si="36"/>
        <v>142400</v>
      </c>
      <c r="I17" s="4">
        <f t="shared" si="36"/>
        <v>67069.95000000007</v>
      </c>
      <c r="J17" s="219">
        <f t="shared" si="0"/>
        <v>267405.95000000007</v>
      </c>
      <c r="K17" s="4">
        <f t="shared" si="36"/>
        <v>9008</v>
      </c>
      <c r="L17" s="4">
        <f t="shared" si="36"/>
        <v>68026.51999999996</v>
      </c>
      <c r="M17" s="4">
        <f t="shared" si="36"/>
        <v>39175.460000000021</v>
      </c>
      <c r="N17" s="219">
        <f t="shared" si="6"/>
        <v>116209.97999999998</v>
      </c>
      <c r="O17" s="4">
        <f t="shared" si="36"/>
        <v>5707.5599999999977</v>
      </c>
      <c r="P17" s="4">
        <f t="shared" si="36"/>
        <v>2468.1100000000006</v>
      </c>
      <c r="Q17" s="4">
        <f t="shared" si="36"/>
        <v>11060.5</v>
      </c>
      <c r="R17" s="219">
        <f t="shared" si="7"/>
        <v>19236.169999999998</v>
      </c>
      <c r="S17" s="4">
        <f t="shared" si="36"/>
        <v>5470.8800000000047</v>
      </c>
      <c r="T17" s="4">
        <f t="shared" si="36"/>
        <v>108586.20999999996</v>
      </c>
      <c r="U17" s="4">
        <f>U21-U7-U8-U9-U10-U11-U12-U13-U14-U15-U16</f>
        <v>435033.78</v>
      </c>
      <c r="V17" s="224">
        <f t="shared" si="8"/>
        <v>549090.87</v>
      </c>
      <c r="W17" s="4">
        <f t="shared" ref="W17" si="37">W21-W7-W8-W9-W10-W11-W12-W13-W14-W15-W16</f>
        <v>6279.96</v>
      </c>
      <c r="X17" s="4">
        <f t="shared" ref="X17" si="38">X21-X7-X8-X9-X10-X11-X12-X13-X14-X15-X16</f>
        <v>28080.869999999995</v>
      </c>
      <c r="Y17" s="4">
        <f t="shared" ref="Y17" si="39">Y21-Y7-Y8-Y9-Y10-Y11-Y12-Y13-Y14-Y15-Y16</f>
        <v>6080.869999999999</v>
      </c>
      <c r="Z17" s="219">
        <f t="shared" si="1"/>
        <v>40441.699999999997</v>
      </c>
      <c r="AA17" s="4">
        <f t="shared" ref="AA17" si="40">AA21-AA7-AA8-AA9-AA10-AA11-AA12-AA13-AA14-AA15-AA16</f>
        <v>7865.8700000000026</v>
      </c>
      <c r="AB17" s="4">
        <f t="shared" ref="AB17" si="41">AB21-AB7-AB8-AB9-AB10-AB11-AB12-AB13-AB14-AB15-AB16</f>
        <v>73760.260000000009</v>
      </c>
      <c r="AC17" s="4">
        <f t="shared" ref="AC17" si="42">AC21-AC7-AC8-AC9-AC10-AC11-AC12-AC13-AC14-AC15-AC16</f>
        <v>55630.94999999999</v>
      </c>
      <c r="AD17" s="219">
        <f t="shared" si="9"/>
        <v>137257.07999999999</v>
      </c>
      <c r="AE17" s="4">
        <f t="shared" ref="AE17" si="43">AE21-AE7-AE8-AE9-AE10-AE11-AE12-AE13-AE14-AE15-AE16</f>
        <v>2357</v>
      </c>
      <c r="AF17" s="4">
        <f t="shared" ref="AF17" si="44">AF21-AF7-AF8-AF9-AF10-AF11-AF12-AF13-AF14-AF15-AF16</f>
        <v>1199.9999999999991</v>
      </c>
      <c r="AG17" s="4">
        <f t="shared" ref="AG17" si="45">AG21-AG7-AG8-AG9-AG10-AG11-AG12-AG13-AG14-AG15-AG16</f>
        <v>3666.41</v>
      </c>
      <c r="AH17" s="219">
        <f t="shared" si="10"/>
        <v>7223.4099999999989</v>
      </c>
      <c r="AI17" s="4">
        <f t="shared" ref="AI17" si="46">AI21-AI7-AI8-AI9-AI10-AI11-AI12-AI13-AI14-AI15-AI16</f>
        <v>109822.32</v>
      </c>
      <c r="AJ17" s="4">
        <f t="shared" ref="AJ17" si="47">AJ21-AJ7-AJ8-AJ9-AJ10-AJ11-AJ12-AJ13-AJ14-AJ15-AJ16</f>
        <v>13204</v>
      </c>
      <c r="AK17" s="4">
        <f>AK21-AK7-AK8-AK9-AK10-AK11-AK12-AK13-AK14-AK15-AK16</f>
        <v>3083203.7299999995</v>
      </c>
      <c r="AL17" s="224">
        <f t="shared" si="11"/>
        <v>3206230.0499999993</v>
      </c>
      <c r="AM17" s="152">
        <v>3110794.39</v>
      </c>
      <c r="AN17" s="152">
        <v>56621.240000000107</v>
      </c>
      <c r="AO17" s="152">
        <v>48439.65</v>
      </c>
      <c r="AP17" s="219">
        <f t="shared" si="32"/>
        <v>3215855.2800000003</v>
      </c>
      <c r="AQ17" s="152">
        <v>180833.26999999996</v>
      </c>
      <c r="AR17" s="152">
        <v>11509</v>
      </c>
      <c r="AS17" s="152">
        <v>15510</v>
      </c>
      <c r="AT17" s="219">
        <f t="shared" si="33"/>
        <v>207852.26999999996</v>
      </c>
      <c r="AU17" s="152">
        <v>14906.5</v>
      </c>
      <c r="AV17" s="152">
        <v>10604</v>
      </c>
      <c r="AW17" s="152">
        <v>628210</v>
      </c>
      <c r="AX17" s="219">
        <f t="shared" si="34"/>
        <v>653720.5</v>
      </c>
      <c r="AY17" s="152">
        <v>294462.12</v>
      </c>
      <c r="AZ17" s="152">
        <v>15144</v>
      </c>
      <c r="BA17" s="152">
        <v>24244.92</v>
      </c>
      <c r="BB17" s="219">
        <f t="shared" si="35"/>
        <v>333851.03999999998</v>
      </c>
      <c r="BC17" s="152">
        <v>12529.9</v>
      </c>
      <c r="BD17" s="152">
        <v>41228</v>
      </c>
      <c r="BE17" s="152">
        <v>25289.9</v>
      </c>
      <c r="BF17" s="219">
        <f t="shared" si="16"/>
        <v>79047.8</v>
      </c>
      <c r="BG17" s="152">
        <v>16990.05</v>
      </c>
      <c r="BH17" s="152">
        <v>89103.310000000012</v>
      </c>
      <c r="BI17" s="152">
        <v>36057.089999999997</v>
      </c>
      <c r="BJ17" s="219">
        <f t="shared" si="17"/>
        <v>142150.45000000001</v>
      </c>
      <c r="BK17" s="152">
        <v>44000.4</v>
      </c>
      <c r="BL17" s="152">
        <v>128657.83000000002</v>
      </c>
      <c r="BM17" s="152">
        <v>154756.11000000002</v>
      </c>
      <c r="BN17" s="219">
        <f>SUM(BK17:BM17)</f>
        <v>327414.34000000003</v>
      </c>
      <c r="BO17" s="152">
        <v>145428.48000000001</v>
      </c>
      <c r="BP17" s="152">
        <v>64295.97</v>
      </c>
      <c r="BQ17" s="152">
        <v>80408.39</v>
      </c>
      <c r="BR17" s="219">
        <f t="shared" si="19"/>
        <v>290132.84000000003</v>
      </c>
    </row>
    <row r="18" spans="1:70" s="3" customFormat="1" ht="16.149999999999999" customHeight="1" x14ac:dyDescent="0.3">
      <c r="A18" s="122"/>
      <c r="B18" s="4"/>
      <c r="C18" s="4" t="s">
        <v>54</v>
      </c>
      <c r="D18" s="288" t="s">
        <v>54</v>
      </c>
      <c r="E18" s="288" t="s">
        <v>54</v>
      </c>
      <c r="F18" s="4"/>
      <c r="G18" s="11"/>
      <c r="H18" s="11"/>
      <c r="I18" s="11"/>
      <c r="J18" s="219" t="s">
        <v>54</v>
      </c>
      <c r="K18" s="11"/>
      <c r="L18" s="11"/>
      <c r="M18" s="11"/>
      <c r="N18" s="223"/>
      <c r="O18" s="11"/>
      <c r="P18" s="11"/>
      <c r="Q18" s="11"/>
      <c r="R18" s="223"/>
      <c r="S18" s="11"/>
      <c r="T18" s="11"/>
      <c r="U18" s="123"/>
      <c r="V18" s="225"/>
      <c r="W18" s="11"/>
      <c r="X18" s="11"/>
      <c r="Y18" s="11"/>
      <c r="Z18" s="223"/>
      <c r="AA18" s="11" t="s">
        <v>54</v>
      </c>
      <c r="AB18" s="11"/>
      <c r="AC18" s="11"/>
      <c r="AD18" s="223"/>
      <c r="AE18" s="11"/>
      <c r="AF18" s="11"/>
      <c r="AG18" s="11"/>
      <c r="AH18" s="223"/>
      <c r="AI18" s="11"/>
      <c r="AJ18" s="11"/>
      <c r="AK18" s="11"/>
      <c r="AL18" s="225"/>
      <c r="AM18" s="153"/>
      <c r="AN18" s="153"/>
      <c r="AO18" s="153"/>
      <c r="AP18" s="219" t="s">
        <v>54</v>
      </c>
      <c r="AQ18" s="153" t="s">
        <v>54</v>
      </c>
      <c r="AR18" s="153"/>
      <c r="AS18" s="153"/>
      <c r="AT18" s="219" t="s">
        <v>54</v>
      </c>
      <c r="AU18" s="153"/>
      <c r="AV18" s="153"/>
      <c r="AW18" s="153"/>
      <c r="AX18" s="219" t="s">
        <v>54</v>
      </c>
      <c r="AY18" s="153"/>
      <c r="AZ18" s="153"/>
      <c r="BA18" s="153"/>
      <c r="BB18" s="219" t="s">
        <v>54</v>
      </c>
      <c r="BC18" s="153"/>
      <c r="BD18" s="153"/>
      <c r="BE18" s="153"/>
      <c r="BF18" s="219" t="s">
        <v>54</v>
      </c>
      <c r="BG18" s="153" t="s">
        <v>54</v>
      </c>
      <c r="BH18" s="153"/>
      <c r="BI18" s="153"/>
      <c r="BJ18" s="219" t="s">
        <v>54</v>
      </c>
      <c r="BK18" s="153"/>
      <c r="BL18" s="153"/>
      <c r="BM18" s="153"/>
      <c r="BN18" s="219" t="s">
        <v>54</v>
      </c>
      <c r="BO18" s="153"/>
      <c r="BP18" s="153"/>
      <c r="BQ18" s="153"/>
      <c r="BR18" s="219" t="s">
        <v>54</v>
      </c>
    </row>
    <row r="19" spans="1:70" s="3" customFormat="1" ht="16.149999999999999" customHeight="1" x14ac:dyDescent="0.3">
      <c r="A19" s="58" t="s">
        <v>162</v>
      </c>
      <c r="B19" s="84" t="s">
        <v>149</v>
      </c>
      <c r="C19" s="84" t="s">
        <v>149</v>
      </c>
      <c r="D19" s="289" t="s">
        <v>149</v>
      </c>
      <c r="E19" s="289" t="s">
        <v>149</v>
      </c>
      <c r="F19" s="289" t="s">
        <v>149</v>
      </c>
      <c r="G19" s="84" t="s">
        <v>149</v>
      </c>
      <c r="H19" s="84" t="s">
        <v>149</v>
      </c>
      <c r="I19" s="84" t="s">
        <v>149</v>
      </c>
      <c r="J19" s="220" t="s">
        <v>149</v>
      </c>
      <c r="K19" s="84" t="s">
        <v>149</v>
      </c>
      <c r="L19" s="84" t="s">
        <v>149</v>
      </c>
      <c r="M19" s="84" t="s">
        <v>149</v>
      </c>
      <c r="N19" s="220" t="s">
        <v>149</v>
      </c>
      <c r="O19" s="84" t="s">
        <v>149</v>
      </c>
      <c r="P19" s="84" t="s">
        <v>149</v>
      </c>
      <c r="Q19" s="84" t="s">
        <v>149</v>
      </c>
      <c r="R19" s="220" t="s">
        <v>149</v>
      </c>
      <c r="S19" s="84" t="s">
        <v>149</v>
      </c>
      <c r="T19" s="84" t="s">
        <v>149</v>
      </c>
      <c r="U19" s="84" t="s">
        <v>149</v>
      </c>
      <c r="V19" s="220" t="s">
        <v>149</v>
      </c>
      <c r="W19" s="84" t="s">
        <v>149</v>
      </c>
      <c r="X19" s="84" t="s">
        <v>149</v>
      </c>
      <c r="Y19" s="84" t="s">
        <v>149</v>
      </c>
      <c r="Z19" s="220" t="s">
        <v>149</v>
      </c>
      <c r="AA19" s="84" t="s">
        <v>149</v>
      </c>
      <c r="AB19" s="84" t="s">
        <v>149</v>
      </c>
      <c r="AC19" s="84" t="s">
        <v>149</v>
      </c>
      <c r="AD19" s="220" t="s">
        <v>149</v>
      </c>
      <c r="AE19" s="84" t="s">
        <v>149</v>
      </c>
      <c r="AF19" s="84" t="s">
        <v>149</v>
      </c>
      <c r="AG19" s="84" t="s">
        <v>149</v>
      </c>
      <c r="AH19" s="220" t="s">
        <v>149</v>
      </c>
      <c r="AI19" s="84" t="s">
        <v>149</v>
      </c>
      <c r="AJ19" s="84" t="s">
        <v>149</v>
      </c>
      <c r="AK19" s="84" t="s">
        <v>149</v>
      </c>
      <c r="AL19" s="220" t="s">
        <v>149</v>
      </c>
      <c r="AM19" s="171" t="s">
        <v>149</v>
      </c>
      <c r="AN19" s="171" t="s">
        <v>149</v>
      </c>
      <c r="AO19" s="171" t="s">
        <v>149</v>
      </c>
      <c r="AP19" s="220" t="s">
        <v>149</v>
      </c>
      <c r="AQ19" s="171" t="s">
        <v>149</v>
      </c>
      <c r="AR19" s="171" t="s">
        <v>149</v>
      </c>
      <c r="AS19" s="171" t="s">
        <v>149</v>
      </c>
      <c r="AT19" s="220" t="s">
        <v>149</v>
      </c>
      <c r="AU19" s="171" t="s">
        <v>149</v>
      </c>
      <c r="AV19" s="171" t="s">
        <v>149</v>
      </c>
      <c r="AW19" s="171" t="s">
        <v>149</v>
      </c>
      <c r="AX19" s="220" t="s">
        <v>149</v>
      </c>
      <c r="AY19" s="171" t="s">
        <v>149</v>
      </c>
      <c r="AZ19" s="171" t="s">
        <v>149</v>
      </c>
      <c r="BA19" s="171" t="s">
        <v>149</v>
      </c>
      <c r="BB19" s="220" t="s">
        <v>149</v>
      </c>
      <c r="BC19" s="171" t="s">
        <v>149</v>
      </c>
      <c r="BD19" s="171" t="s">
        <v>149</v>
      </c>
      <c r="BE19" s="171" t="s">
        <v>149</v>
      </c>
      <c r="BF19" s="220" t="s">
        <v>149</v>
      </c>
      <c r="BG19" s="171" t="s">
        <v>149</v>
      </c>
      <c r="BH19" s="171" t="s">
        <v>149</v>
      </c>
      <c r="BI19" s="171" t="s">
        <v>149</v>
      </c>
      <c r="BJ19" s="220" t="s">
        <v>149</v>
      </c>
      <c r="BK19" s="171" t="s">
        <v>149</v>
      </c>
      <c r="BL19" s="171" t="s">
        <v>149</v>
      </c>
      <c r="BM19" s="171" t="s">
        <v>149</v>
      </c>
      <c r="BN19" s="220" t="s">
        <v>149</v>
      </c>
      <c r="BO19" s="171" t="s">
        <v>149</v>
      </c>
      <c r="BP19" s="171" t="s">
        <v>149</v>
      </c>
      <c r="BQ19" s="171" t="s">
        <v>149</v>
      </c>
      <c r="BR19" s="220" t="s">
        <v>149</v>
      </c>
    </row>
    <row r="20" spans="1:70" s="3" customFormat="1" ht="16.149999999999999" customHeight="1" x14ac:dyDescent="0.3">
      <c r="B20" s="55"/>
      <c r="C20" s="4" t="s">
        <v>54</v>
      </c>
      <c r="D20" s="288" t="s">
        <v>54</v>
      </c>
      <c r="E20" s="288" t="s">
        <v>54</v>
      </c>
      <c r="F20" s="288"/>
      <c r="G20" s="123"/>
      <c r="H20" s="123"/>
      <c r="I20" s="123"/>
      <c r="J20" s="219" t="s">
        <v>54</v>
      </c>
      <c r="K20" s="123"/>
      <c r="L20" s="123"/>
      <c r="M20" s="123"/>
      <c r="N20" s="223"/>
      <c r="O20" s="123"/>
      <c r="P20" s="123"/>
      <c r="Q20" s="123"/>
      <c r="R20" s="223"/>
      <c r="S20" s="123"/>
      <c r="T20" s="123"/>
      <c r="U20" s="123"/>
      <c r="V20" s="225"/>
      <c r="W20" s="11"/>
      <c r="X20" s="11"/>
      <c r="Y20" s="11"/>
      <c r="Z20" s="223"/>
      <c r="AA20" s="11"/>
      <c r="AB20" s="11"/>
      <c r="AC20" s="11"/>
      <c r="AD20" s="223"/>
      <c r="AE20" s="11"/>
      <c r="AF20" s="11"/>
      <c r="AG20" s="11"/>
      <c r="AH20" s="223"/>
      <c r="AI20" s="11"/>
      <c r="AJ20" s="11"/>
      <c r="AK20" s="11"/>
      <c r="AL20" s="225"/>
      <c r="AM20" s="153"/>
      <c r="AN20" s="153"/>
      <c r="AO20" s="153"/>
      <c r="AP20" s="219" t="s">
        <v>54</v>
      </c>
      <c r="AQ20" s="153"/>
      <c r="AR20" s="153"/>
      <c r="AS20" s="153"/>
      <c r="AT20" s="219" t="s">
        <v>54</v>
      </c>
      <c r="AU20" s="153"/>
      <c r="AV20" s="153"/>
      <c r="AW20" s="153"/>
      <c r="AX20" s="219" t="s">
        <v>54</v>
      </c>
      <c r="AY20" s="153"/>
      <c r="AZ20" s="153"/>
      <c r="BA20" s="153"/>
      <c r="BB20" s="219" t="s">
        <v>54</v>
      </c>
      <c r="BC20" s="153"/>
      <c r="BD20" s="153"/>
      <c r="BE20" s="153"/>
      <c r="BF20" s="219" t="s">
        <v>54</v>
      </c>
      <c r="BG20" s="153"/>
      <c r="BH20" s="153"/>
      <c r="BI20" s="153"/>
      <c r="BJ20" s="219" t="s">
        <v>54</v>
      </c>
      <c r="BK20" s="153"/>
      <c r="BL20" s="153"/>
      <c r="BM20" s="153"/>
      <c r="BN20" s="219" t="s">
        <v>54</v>
      </c>
      <c r="BO20" s="153"/>
      <c r="BP20" s="153"/>
      <c r="BQ20" s="153"/>
      <c r="BR20" s="219" t="s">
        <v>54</v>
      </c>
    </row>
    <row r="21" spans="1:70" s="5" customFormat="1" ht="16.149999999999999" customHeight="1" x14ac:dyDescent="0.3">
      <c r="A21" s="5" t="s">
        <v>100</v>
      </c>
      <c r="B21" s="111">
        <v>6419759.8599999966</v>
      </c>
      <c r="C21" s="84">
        <f t="shared" si="2"/>
        <v>4481409.37</v>
      </c>
      <c r="D21" s="289">
        <f t="shared" si="3"/>
        <v>4291823.3099999996</v>
      </c>
      <c r="E21" s="289">
        <f t="shared" si="4"/>
        <v>6746708.9299999997</v>
      </c>
      <c r="F21" s="289">
        <f>SUM(BF21+BJ21+BN21+BR21)</f>
        <v>1951085.31</v>
      </c>
      <c r="G21" s="111">
        <v>680699</v>
      </c>
      <c r="H21" s="111">
        <v>278271</v>
      </c>
      <c r="I21" s="111">
        <v>353314.95000000007</v>
      </c>
      <c r="J21" s="221">
        <f t="shared" si="0"/>
        <v>1312284.9500000002</v>
      </c>
      <c r="K21" s="111">
        <v>223003</v>
      </c>
      <c r="L21" s="111">
        <v>317411.51999999996</v>
      </c>
      <c r="M21" s="111">
        <v>288296.46000000002</v>
      </c>
      <c r="N21" s="221">
        <f t="shared" ref="N21" si="48">SUM(K21:M21)</f>
        <v>828710.98</v>
      </c>
      <c r="O21" s="111">
        <v>66370.559999999998</v>
      </c>
      <c r="P21" s="111">
        <v>35211.11</v>
      </c>
      <c r="Q21" s="111">
        <v>33111.5</v>
      </c>
      <c r="R21" s="221">
        <f t="shared" ref="R21" si="49">SUM(O21:Q21)</f>
        <v>134693.16999999998</v>
      </c>
      <c r="S21" s="111">
        <v>65045.880000000005</v>
      </c>
      <c r="T21" s="111">
        <v>364150.02999999997</v>
      </c>
      <c r="U21" s="111">
        <v>1776524.36</v>
      </c>
      <c r="V21" s="226">
        <f t="shared" ref="V21" si="50">SUM(S21:U21)</f>
        <v>2205720.27</v>
      </c>
      <c r="W21" s="111">
        <v>63137.47</v>
      </c>
      <c r="X21" s="111">
        <v>69080.87</v>
      </c>
      <c r="Y21" s="111">
        <v>9717.2099999999991</v>
      </c>
      <c r="Z21" s="221">
        <f t="shared" ref="Z21" si="51">SUM(W21:Y21)</f>
        <v>141935.54999999999</v>
      </c>
      <c r="AA21" s="111">
        <v>44438.070000000007</v>
      </c>
      <c r="AB21" s="111">
        <v>200369.06</v>
      </c>
      <c r="AC21" s="111">
        <v>73003.999999999985</v>
      </c>
      <c r="AD21" s="221">
        <f t="shared" ref="AD21" si="52">SUM(AA21:AC21)</f>
        <v>317811.13</v>
      </c>
      <c r="AE21" s="111">
        <v>81537</v>
      </c>
      <c r="AF21" s="111">
        <v>15686.8</v>
      </c>
      <c r="AG21" s="111">
        <v>35502.79</v>
      </c>
      <c r="AH21" s="221">
        <f t="shared" ref="AH21" si="53">SUM(AE21:AG21)</f>
        <v>132726.59</v>
      </c>
      <c r="AI21" s="111">
        <v>453410.31</v>
      </c>
      <c r="AJ21" s="111">
        <v>14704</v>
      </c>
      <c r="AK21" s="111">
        <v>3231235.7299999995</v>
      </c>
      <c r="AL21" s="226">
        <f t="shared" ref="AL21" si="54">SUM(AI21:AK21)</f>
        <v>3699350.0399999996</v>
      </c>
      <c r="AM21" s="189">
        <f>SUM(AM7:AM17)</f>
        <v>3251960.41</v>
      </c>
      <c r="AN21" s="189">
        <f>SUM(AN7:AN17)</f>
        <v>625820.24000000011</v>
      </c>
      <c r="AO21" s="189">
        <f>SUM(AO7:AO17)</f>
        <v>167267.46000000002</v>
      </c>
      <c r="AP21" s="221">
        <f>SUM(AM21:AO21)</f>
        <v>4045048.1100000003</v>
      </c>
      <c r="AQ21" s="189">
        <f>SUM(AQ7:AQ17)</f>
        <v>228232.98999999996</v>
      </c>
      <c r="AR21" s="189">
        <f>SUM(AR7:AR17)</f>
        <v>19818.95</v>
      </c>
      <c r="AS21" s="189">
        <f>SUM(AS7:AS17)</f>
        <v>427576.11</v>
      </c>
      <c r="AT21" s="221">
        <f>SUM(AQ21:AS21)</f>
        <v>675628.04999999993</v>
      </c>
      <c r="AU21" s="189">
        <f>SUM(AU7:AU17)</f>
        <v>148638.59</v>
      </c>
      <c r="AV21" s="189">
        <f>SUM(AV7:AV17)</f>
        <v>78350.5</v>
      </c>
      <c r="AW21" s="189">
        <f>SUM(AW7:AW17)</f>
        <v>1097666.8399999999</v>
      </c>
      <c r="AX21" s="221">
        <f>SUM(AU21:AW21)</f>
        <v>1324655.93</v>
      </c>
      <c r="AY21" s="189">
        <f>SUM(AY7:AY17)</f>
        <v>492858.12</v>
      </c>
      <c r="AZ21" s="189">
        <f>SUM(AZ7:AZ17)</f>
        <v>137620</v>
      </c>
      <c r="BA21" s="189">
        <f>SUM(BA7:BA17)</f>
        <v>70898.720000000001</v>
      </c>
      <c r="BB21" s="221">
        <f>SUM(AY21:BA21)</f>
        <v>701376.84</v>
      </c>
      <c r="BC21" s="189">
        <f>SUM(BC7:BC17)</f>
        <v>49490.400000000001</v>
      </c>
      <c r="BD21" s="189">
        <f>SUM(BD7:BD17)</f>
        <v>109964</v>
      </c>
      <c r="BE21" s="189">
        <f>SUM(BE7:BE17)</f>
        <v>121066.28</v>
      </c>
      <c r="BF21" s="221">
        <f>SUM(BC21:BE21)</f>
        <v>280520.68</v>
      </c>
      <c r="BG21" s="189">
        <f>SUM(BG7:BG17)</f>
        <v>89047.35</v>
      </c>
      <c r="BH21" s="189">
        <f>SUM(BH7:BH17)</f>
        <v>125751.78</v>
      </c>
      <c r="BI21" s="189">
        <f>SUM(BI7:BI17)</f>
        <v>224742.22</v>
      </c>
      <c r="BJ21" s="221">
        <f>SUM(BG21:BI21)</f>
        <v>439541.35</v>
      </c>
      <c r="BK21" s="189">
        <f>SUM(BK7:BK17)</f>
        <v>189471.4</v>
      </c>
      <c r="BL21" s="189">
        <f>SUM(BL7:BL17)</f>
        <v>200174.59000000003</v>
      </c>
      <c r="BM21" s="189">
        <f>SUM(BM7:BM17)</f>
        <v>237800.94</v>
      </c>
      <c r="BN21" s="221">
        <f>SUM(BK21:BM21)</f>
        <v>627446.92999999993</v>
      </c>
      <c r="BO21" s="189">
        <f>SUM(BO7:BO17)</f>
        <v>212247.78000000003</v>
      </c>
      <c r="BP21" s="189">
        <f>SUM(BP7:BP17)</f>
        <v>159649.68</v>
      </c>
      <c r="BQ21" s="189">
        <f>SUM(BQ7:BQ17)</f>
        <v>231678.89</v>
      </c>
      <c r="BR21" s="221">
        <f>SUM(BO21:BQ21)</f>
        <v>603576.35000000009</v>
      </c>
    </row>
    <row r="22" spans="1:70" s="73" customFormat="1" ht="10.5" customHeight="1" x14ac:dyDescent="0.3">
      <c r="B22" s="59"/>
      <c r="C22" s="59"/>
      <c r="D22" s="290"/>
      <c r="E22" s="290"/>
      <c r="F22" s="290"/>
      <c r="G22" s="59"/>
      <c r="H22" s="59"/>
      <c r="I22" s="59"/>
      <c r="J22" s="59"/>
      <c r="K22" s="59"/>
      <c r="L22" s="59"/>
      <c r="M22" s="59"/>
      <c r="N22" s="59"/>
      <c r="O22" s="59"/>
      <c r="P22" s="59"/>
      <c r="Q22" s="59"/>
      <c r="R22" s="59"/>
      <c r="S22" s="59"/>
      <c r="T22" s="59"/>
      <c r="U22" s="59"/>
      <c r="V22" s="74"/>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row>
    <row r="23" spans="1:70" s="73" customFormat="1" ht="16.149999999999999" customHeight="1" x14ac:dyDescent="0.35">
      <c r="A23" s="75" t="s">
        <v>124</v>
      </c>
      <c r="B23" s="4"/>
      <c r="C23" s="4"/>
      <c r="D23" s="288"/>
      <c r="E23" s="288"/>
      <c r="F23" s="288"/>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row>
    <row r="24" spans="1:70" s="73" customFormat="1" ht="14" x14ac:dyDescent="0.3">
      <c r="A24" s="429" t="s">
        <v>125</v>
      </c>
      <c r="B24" s="431"/>
      <c r="C24" s="431"/>
      <c r="D24" s="291"/>
      <c r="E24" s="291"/>
      <c r="F24" s="291"/>
      <c r="G24" s="70"/>
      <c r="H24" s="70"/>
      <c r="I24" s="70"/>
      <c r="J24" s="70"/>
      <c r="K24" s="70"/>
      <c r="L24" s="70"/>
      <c r="M24" s="70"/>
      <c r="N24" s="70"/>
      <c r="O24" s="70"/>
      <c r="P24" s="76"/>
      <c r="Q24" s="70"/>
      <c r="R24" s="70"/>
      <c r="S24" s="70"/>
      <c r="T24" s="70"/>
      <c r="U24" s="70"/>
      <c r="V24" s="70"/>
      <c r="AA24" s="164"/>
      <c r="AB24" s="103"/>
    </row>
    <row r="25" spans="1:70" s="73" customFormat="1" ht="14" x14ac:dyDescent="0.3">
      <c r="A25" s="431" t="s">
        <v>126</v>
      </c>
      <c r="B25" s="431"/>
      <c r="C25" s="431"/>
      <c r="D25" s="291"/>
      <c r="E25" s="291"/>
      <c r="F25" s="291"/>
      <c r="I25" s="70"/>
      <c r="J25" s="70"/>
      <c r="K25" s="70"/>
      <c r="L25" s="70"/>
      <c r="M25" s="70"/>
      <c r="N25" s="70"/>
      <c r="O25" s="70"/>
      <c r="P25" s="76"/>
      <c r="Q25" s="70"/>
      <c r="R25" s="70"/>
      <c r="S25" s="70"/>
      <c r="T25" s="70"/>
      <c r="U25" s="70"/>
      <c r="V25" s="70"/>
      <c r="X25" s="70"/>
      <c r="Y25" s="70"/>
      <c r="Z25" s="70"/>
      <c r="AA25" s="164"/>
      <c r="AB25" s="103"/>
    </row>
    <row r="26" spans="1:70" s="73" customFormat="1" ht="14" x14ac:dyDescent="0.3">
      <c r="A26" s="431" t="s">
        <v>127</v>
      </c>
      <c r="B26" s="431"/>
      <c r="C26" s="431"/>
      <c r="D26" s="291"/>
      <c r="E26" s="291"/>
      <c r="F26" s="291"/>
      <c r="L26" s="3"/>
      <c r="M26" s="3"/>
      <c r="N26" s="3"/>
      <c r="O26" s="3"/>
      <c r="P26" s="2"/>
      <c r="Q26" s="70"/>
      <c r="R26" s="70"/>
      <c r="S26" s="70"/>
      <c r="T26" s="70"/>
      <c r="U26" s="70"/>
      <c r="V26" s="70"/>
      <c r="X26" s="70"/>
      <c r="Y26" s="70"/>
      <c r="Z26" s="70"/>
      <c r="AA26" s="162"/>
      <c r="AB26" s="103"/>
    </row>
    <row r="27" spans="1:70" s="73" customFormat="1" ht="14" x14ac:dyDescent="0.3">
      <c r="A27" s="429" t="s">
        <v>128</v>
      </c>
      <c r="B27" s="429"/>
      <c r="C27" s="429"/>
      <c r="D27" s="291"/>
      <c r="E27" s="291"/>
      <c r="F27" s="291"/>
      <c r="M27" s="70"/>
      <c r="N27" s="70"/>
      <c r="O27" s="70"/>
      <c r="P27" s="76"/>
      <c r="Q27" s="70"/>
      <c r="R27" s="70"/>
      <c r="S27" s="70"/>
      <c r="T27" s="70"/>
      <c r="U27" s="70"/>
      <c r="V27" s="70"/>
      <c r="X27" s="70"/>
      <c r="Y27" s="70"/>
      <c r="Z27" s="70"/>
      <c r="AA27" s="164"/>
      <c r="AB27" s="103"/>
    </row>
    <row r="28" spans="1:70" s="73" customFormat="1" ht="14" x14ac:dyDescent="0.3">
      <c r="A28" s="429" t="s">
        <v>129</v>
      </c>
      <c r="B28" s="429"/>
      <c r="C28" s="429"/>
      <c r="D28" s="291"/>
      <c r="E28" s="291"/>
      <c r="F28" s="291"/>
      <c r="L28" s="70"/>
      <c r="M28" s="70"/>
      <c r="N28" s="70"/>
      <c r="O28" s="70"/>
      <c r="P28" s="76"/>
      <c r="Q28" s="70"/>
      <c r="R28" s="70"/>
      <c r="S28" s="70"/>
      <c r="T28" s="70"/>
      <c r="U28" s="70"/>
      <c r="V28" s="70"/>
      <c r="X28" s="70"/>
      <c r="Y28" s="70"/>
      <c r="Z28" s="70"/>
      <c r="AA28" s="164"/>
      <c r="AB28" s="103"/>
    </row>
    <row r="29" spans="1:70" ht="14" x14ac:dyDescent="0.3">
      <c r="A29" s="206" t="s">
        <v>233</v>
      </c>
      <c r="P29" s="80"/>
      <c r="AA29" s="164"/>
      <c r="AB29" s="2"/>
    </row>
    <row r="30" spans="1:70" ht="14" x14ac:dyDescent="0.3">
      <c r="P30" s="80"/>
      <c r="AA30" s="164"/>
      <c r="AB30" s="2"/>
    </row>
    <row r="31" spans="1:70" ht="14" x14ac:dyDescent="0.3">
      <c r="P31" s="80"/>
      <c r="AA31" s="164"/>
      <c r="AB31" s="103"/>
    </row>
    <row r="32" spans="1:70" ht="14" x14ac:dyDescent="0.3">
      <c r="P32" s="80"/>
      <c r="AA32" s="164"/>
      <c r="AB32" s="2"/>
    </row>
    <row r="33" spans="16:28" ht="14" x14ac:dyDescent="0.3">
      <c r="P33" s="80"/>
      <c r="AA33" s="164"/>
      <c r="AB33" s="2"/>
    </row>
    <row r="34" spans="16:28" ht="14" x14ac:dyDescent="0.3">
      <c r="P34" s="80"/>
      <c r="AA34" s="164"/>
      <c r="AB34" s="103"/>
    </row>
    <row r="35" spans="16:28" ht="14" x14ac:dyDescent="0.3">
      <c r="P35" s="80"/>
      <c r="AA35" s="164"/>
      <c r="AB35" s="103"/>
    </row>
    <row r="36" spans="16:28" x14ac:dyDescent="0.3">
      <c r="P36" s="80"/>
    </row>
    <row r="37" spans="16:28" x14ac:dyDescent="0.3">
      <c r="P37" s="80"/>
    </row>
    <row r="38" spans="16:28" x14ac:dyDescent="0.3">
      <c r="P38" s="80"/>
    </row>
    <row r="39" spans="16:28" x14ac:dyDescent="0.3">
      <c r="P39" s="80"/>
    </row>
    <row r="40" spans="16:28" x14ac:dyDescent="0.3">
      <c r="P40" s="80"/>
    </row>
    <row r="41" spans="16:28" x14ac:dyDescent="0.3">
      <c r="P41" s="80"/>
    </row>
    <row r="42" spans="16:28" x14ac:dyDescent="0.3">
      <c r="P42" s="80"/>
    </row>
    <row r="43" spans="16:28" x14ac:dyDescent="0.3">
      <c r="P43" s="80"/>
    </row>
    <row r="44" spans="16:28" x14ac:dyDescent="0.3">
      <c r="P44" s="80"/>
    </row>
    <row r="45" spans="16:28" x14ac:dyDescent="0.3">
      <c r="P45" s="80"/>
    </row>
    <row r="46" spans="16:28" x14ac:dyDescent="0.3">
      <c r="P46" s="80"/>
    </row>
    <row r="47" spans="16:28" x14ac:dyDescent="0.3">
      <c r="P47" s="80"/>
    </row>
    <row r="48" spans="16:28" x14ac:dyDescent="0.3">
      <c r="P48" s="80"/>
    </row>
    <row r="49" spans="16:16" x14ac:dyDescent="0.3">
      <c r="P49" s="80"/>
    </row>
    <row r="50" spans="16:16" x14ac:dyDescent="0.3">
      <c r="P50" s="80"/>
    </row>
    <row r="51" spans="16:16" x14ac:dyDescent="0.3">
      <c r="P51" s="80"/>
    </row>
    <row r="52" spans="16:16" x14ac:dyDescent="0.3">
      <c r="P52" s="80"/>
    </row>
  </sheetData>
  <sortState xmlns:xlrd2="http://schemas.microsoft.com/office/spreadsheetml/2017/richdata2" ref="A7:A13">
    <sortCondition ref="A6"/>
  </sortState>
  <mergeCells count="13">
    <mergeCell ref="B1:BR1"/>
    <mergeCell ref="B2:BR2"/>
    <mergeCell ref="G3:BR3"/>
    <mergeCell ref="BC4:BR4"/>
    <mergeCell ref="A27:C27"/>
    <mergeCell ref="A28:C28"/>
    <mergeCell ref="G4:V4"/>
    <mergeCell ref="A24:C24"/>
    <mergeCell ref="A25:C25"/>
    <mergeCell ref="A26:C26"/>
    <mergeCell ref="W4:AL4"/>
    <mergeCell ref="AM4:BB4"/>
    <mergeCell ref="B3:F3"/>
  </mergeCells>
  <phoneticPr fontId="32" type="noConversion"/>
  <pageMargins left="0.7" right="0.7" top="0.75" bottom="0.75" header="0.3" footer="0.3"/>
  <pageSetup paperSize="11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R61"/>
  <sheetViews>
    <sheetView zoomScaleNormal="100" workbookViewId="0">
      <pane xSplit="1" ySplit="5" topLeftCell="AU6" activePane="bottomRight" state="frozen"/>
      <selection pane="topRight" activeCell="B1" sqref="B1"/>
      <selection pane="bottomLeft" activeCell="A6" sqref="A6"/>
      <selection pane="bottomRight" activeCell="BF15" sqref="BF15"/>
    </sheetView>
  </sheetViews>
  <sheetFormatPr defaultColWidth="45.7265625" defaultRowHeight="13" x14ac:dyDescent="0.3"/>
  <cols>
    <col min="1" max="1" width="32.81640625" style="69" customWidth="1"/>
    <col min="2" max="3" width="11" style="67" customWidth="1"/>
    <col min="4" max="4" width="11" style="20" customWidth="1"/>
    <col min="5" max="6" width="11.54296875" style="20" customWidth="1"/>
    <col min="7" max="7" width="9" style="12" customWidth="1"/>
    <col min="8" max="8" width="10" style="12" customWidth="1"/>
    <col min="9" max="18" width="10" style="67" customWidth="1"/>
    <col min="19" max="21" width="10" style="12" customWidth="1"/>
    <col min="22" max="37" width="10" style="67" customWidth="1"/>
    <col min="38" max="38" width="10.26953125" style="67" customWidth="1"/>
    <col min="39" max="39" width="11.26953125" style="67" customWidth="1"/>
    <col min="40" max="41" width="10" style="67" customWidth="1"/>
    <col min="42" max="42" width="10.7265625" style="67" customWidth="1"/>
    <col min="43" max="44" width="10" style="67" customWidth="1"/>
    <col min="45" max="45" width="9" style="67" customWidth="1"/>
    <col min="46" max="46" width="10.81640625" style="67" customWidth="1"/>
    <col min="47" max="48" width="9.81640625" style="67" customWidth="1"/>
    <col min="49" max="50" width="10.81640625" style="67" customWidth="1"/>
    <col min="51" max="51" width="10" style="67" customWidth="1"/>
    <col min="52" max="52" width="9" style="67" customWidth="1"/>
    <col min="53" max="54" width="10" style="67" customWidth="1"/>
    <col min="55" max="55" width="11" style="67" customWidth="1"/>
    <col min="56" max="57" width="11.26953125" style="20" customWidth="1"/>
    <col min="58" max="63" width="10.81640625" style="67" customWidth="1"/>
    <col min="64" max="65" width="10" style="67" customWidth="1"/>
    <col min="66" max="66" width="10.81640625" style="67" customWidth="1"/>
    <col min="67" max="70" width="11.54296875" style="230" bestFit="1" customWidth="1"/>
    <col min="71" max="71" width="45.7265625" style="67"/>
    <col min="72" max="72" width="27.453125" style="67" customWidth="1"/>
    <col min="73" max="16384" width="45.7265625" style="67"/>
  </cols>
  <sheetData>
    <row r="1" spans="1:70" s="73" customFormat="1" x14ac:dyDescent="0.3">
      <c r="A1" s="441" t="s">
        <v>101</v>
      </c>
      <c r="B1" s="444" t="s">
        <v>84</v>
      </c>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5"/>
      <c r="AH1" s="445"/>
      <c r="AI1" s="445"/>
      <c r="AJ1" s="445"/>
      <c r="AK1" s="445"/>
      <c r="AL1" s="445"/>
      <c r="AM1" s="445"/>
      <c r="AN1" s="445"/>
      <c r="AO1" s="445"/>
      <c r="AP1" s="445"/>
      <c r="AQ1" s="445"/>
      <c r="AR1" s="445"/>
      <c r="AS1" s="445"/>
      <c r="AT1" s="445"/>
      <c r="AU1" s="445"/>
      <c r="AV1" s="445"/>
      <c r="AW1" s="445"/>
      <c r="AX1" s="445"/>
      <c r="AY1" s="445"/>
      <c r="AZ1" s="445"/>
      <c r="BA1" s="445"/>
      <c r="BB1" s="445"/>
      <c r="BC1" s="445"/>
      <c r="BD1" s="445"/>
      <c r="BE1" s="445"/>
      <c r="BF1" s="445"/>
      <c r="BG1" s="445"/>
      <c r="BH1" s="445"/>
      <c r="BI1" s="445"/>
      <c r="BJ1" s="445"/>
      <c r="BK1" s="445"/>
      <c r="BL1" s="445"/>
      <c r="BM1" s="445"/>
      <c r="BN1" s="445"/>
      <c r="BO1" s="445"/>
      <c r="BP1" s="445"/>
      <c r="BQ1" s="445"/>
      <c r="BR1" s="446"/>
    </row>
    <row r="2" spans="1:70" s="198" customFormat="1" x14ac:dyDescent="0.3">
      <c r="A2" s="442"/>
      <c r="B2" s="444" t="s">
        <v>219</v>
      </c>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c r="AK2" s="445"/>
      <c r="AL2" s="445"/>
      <c r="AM2" s="445"/>
      <c r="AN2" s="445"/>
      <c r="AO2" s="445"/>
      <c r="AP2" s="445"/>
      <c r="AQ2" s="445"/>
      <c r="AR2" s="445"/>
      <c r="AS2" s="445"/>
      <c r="AT2" s="445"/>
      <c r="AU2" s="445"/>
      <c r="AV2" s="445"/>
      <c r="AW2" s="445"/>
      <c r="AX2" s="445"/>
      <c r="AY2" s="445"/>
      <c r="AZ2" s="445"/>
      <c r="BA2" s="445"/>
      <c r="BB2" s="445"/>
      <c r="BC2" s="445"/>
      <c r="BD2" s="445"/>
      <c r="BE2" s="445"/>
      <c r="BF2" s="445"/>
      <c r="BG2" s="445"/>
      <c r="BH2" s="445"/>
      <c r="BI2" s="445"/>
      <c r="BJ2" s="445"/>
      <c r="BK2" s="445"/>
      <c r="BL2" s="445"/>
      <c r="BM2" s="445"/>
      <c r="BN2" s="445"/>
      <c r="BO2" s="445"/>
      <c r="BP2" s="445"/>
      <c r="BQ2" s="445"/>
      <c r="BR2" s="446"/>
    </row>
    <row r="3" spans="1:70" x14ac:dyDescent="0.3">
      <c r="A3" s="60"/>
      <c r="B3" s="436" t="s">
        <v>151</v>
      </c>
      <c r="C3" s="437"/>
      <c r="D3" s="437"/>
      <c r="E3" s="437"/>
      <c r="F3" s="438"/>
      <c r="G3" s="436" t="s">
        <v>254</v>
      </c>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437"/>
      <c r="AR3" s="437"/>
      <c r="AS3" s="437"/>
      <c r="AT3" s="437"/>
      <c r="AU3" s="437"/>
      <c r="AV3" s="437"/>
      <c r="AW3" s="437"/>
      <c r="AX3" s="437"/>
      <c r="AY3" s="437"/>
      <c r="AZ3" s="437"/>
      <c r="BA3" s="437"/>
      <c r="BB3" s="437"/>
      <c r="BC3" s="437"/>
      <c r="BD3" s="437"/>
      <c r="BE3" s="437"/>
      <c r="BF3" s="437"/>
      <c r="BG3" s="437"/>
      <c r="BH3" s="437"/>
      <c r="BI3" s="437"/>
      <c r="BJ3" s="437"/>
      <c r="BK3" s="437"/>
      <c r="BL3" s="437"/>
      <c r="BM3" s="437"/>
      <c r="BN3" s="437"/>
      <c r="BO3" s="437"/>
      <c r="BP3" s="437"/>
      <c r="BQ3" s="437"/>
      <c r="BR3" s="438"/>
    </row>
    <row r="4" spans="1:70" x14ac:dyDescent="0.3">
      <c r="A4" s="60"/>
      <c r="B4" s="197"/>
      <c r="C4" s="197"/>
      <c r="D4" s="292"/>
      <c r="E4" s="292"/>
      <c r="F4" s="292"/>
      <c r="G4" s="443">
        <v>2018</v>
      </c>
      <c r="H4" s="443"/>
      <c r="I4" s="443"/>
      <c r="J4" s="443"/>
      <c r="K4" s="443"/>
      <c r="L4" s="443"/>
      <c r="M4" s="443"/>
      <c r="N4" s="443"/>
      <c r="O4" s="443"/>
      <c r="P4" s="443"/>
      <c r="Q4" s="443"/>
      <c r="R4" s="443"/>
      <c r="S4" s="443"/>
      <c r="T4" s="443"/>
      <c r="U4" s="443"/>
      <c r="V4" s="443"/>
      <c r="W4" s="443">
        <v>2019</v>
      </c>
      <c r="X4" s="443"/>
      <c r="Y4" s="443"/>
      <c r="Z4" s="443"/>
      <c r="AA4" s="440"/>
      <c r="AB4" s="440"/>
      <c r="AC4" s="440"/>
      <c r="AD4" s="440"/>
      <c r="AE4" s="440"/>
      <c r="AF4" s="440"/>
      <c r="AG4" s="440"/>
      <c r="AH4" s="440"/>
      <c r="AI4" s="440"/>
      <c r="AJ4" s="440"/>
      <c r="AK4" s="440"/>
      <c r="AL4" s="440"/>
      <c r="AM4" s="439">
        <v>2020</v>
      </c>
      <c r="AN4" s="439"/>
      <c r="AO4" s="439"/>
      <c r="AP4" s="439"/>
      <c r="AQ4" s="440"/>
      <c r="AR4" s="440"/>
      <c r="AS4" s="440"/>
      <c r="AT4" s="440"/>
      <c r="AU4" s="440"/>
      <c r="AV4" s="440"/>
      <c r="AW4" s="440"/>
      <c r="AX4" s="440"/>
      <c r="AY4" s="440"/>
      <c r="AZ4" s="440"/>
      <c r="BA4" s="440"/>
      <c r="BB4" s="440"/>
      <c r="BC4" s="439">
        <v>2021</v>
      </c>
      <c r="BD4" s="439"/>
      <c r="BE4" s="439"/>
      <c r="BF4" s="439"/>
      <c r="BG4" s="440"/>
      <c r="BH4" s="440"/>
      <c r="BI4" s="440"/>
      <c r="BJ4" s="440"/>
      <c r="BK4" s="440"/>
      <c r="BL4" s="440"/>
      <c r="BM4" s="440"/>
      <c r="BN4" s="440"/>
      <c r="BO4" s="440"/>
      <c r="BP4" s="440"/>
      <c r="BQ4" s="440"/>
      <c r="BR4" s="440"/>
    </row>
    <row r="5" spans="1:70" x14ac:dyDescent="0.3">
      <c r="A5" s="60"/>
      <c r="B5" s="61" t="s">
        <v>200</v>
      </c>
      <c r="C5" s="61" t="s">
        <v>201</v>
      </c>
      <c r="D5" s="293">
        <v>2019</v>
      </c>
      <c r="E5" s="293">
        <v>2020</v>
      </c>
      <c r="F5" s="293">
        <v>2021</v>
      </c>
      <c r="G5" s="59" t="s">
        <v>152</v>
      </c>
      <c r="H5" s="59" t="s">
        <v>153</v>
      </c>
      <c r="I5" s="59" t="s">
        <v>154</v>
      </c>
      <c r="J5" s="234" t="s">
        <v>245</v>
      </c>
      <c r="K5" s="59" t="s">
        <v>155</v>
      </c>
      <c r="L5" s="59" t="s">
        <v>156</v>
      </c>
      <c r="M5" s="59" t="s">
        <v>157</v>
      </c>
      <c r="N5" s="234" t="s">
        <v>246</v>
      </c>
      <c r="O5" s="59" t="s">
        <v>158</v>
      </c>
      <c r="P5" s="62" t="s">
        <v>89</v>
      </c>
      <c r="Q5" s="62" t="s">
        <v>90</v>
      </c>
      <c r="R5" s="234" t="s">
        <v>247</v>
      </c>
      <c r="S5" s="62" t="s">
        <v>159</v>
      </c>
      <c r="T5" s="62" t="s">
        <v>160</v>
      </c>
      <c r="U5" s="63" t="s">
        <v>93</v>
      </c>
      <c r="V5" s="234" t="s">
        <v>248</v>
      </c>
      <c r="W5" s="59" t="s">
        <v>152</v>
      </c>
      <c r="X5" s="59" t="s">
        <v>153</v>
      </c>
      <c r="Y5" s="59" t="s">
        <v>154</v>
      </c>
      <c r="Z5" s="237" t="s">
        <v>245</v>
      </c>
      <c r="AA5" s="59" t="s">
        <v>155</v>
      </c>
      <c r="AB5" s="59" t="s">
        <v>156</v>
      </c>
      <c r="AC5" s="59" t="s">
        <v>157</v>
      </c>
      <c r="AD5" s="237" t="s">
        <v>246</v>
      </c>
      <c r="AE5" s="59" t="s">
        <v>158</v>
      </c>
      <c r="AF5" s="62" t="s">
        <v>89</v>
      </c>
      <c r="AG5" s="62" t="s">
        <v>90</v>
      </c>
      <c r="AH5" s="237" t="s">
        <v>247</v>
      </c>
      <c r="AI5" s="62" t="s">
        <v>159</v>
      </c>
      <c r="AJ5" s="62" t="s">
        <v>160</v>
      </c>
      <c r="AK5" s="63" t="s">
        <v>93</v>
      </c>
      <c r="AL5" s="237" t="s">
        <v>248</v>
      </c>
      <c r="AM5" s="59" t="s">
        <v>152</v>
      </c>
      <c r="AN5" s="59" t="s">
        <v>153</v>
      </c>
      <c r="AO5" s="59" t="s">
        <v>154</v>
      </c>
      <c r="AP5" s="237" t="s">
        <v>245</v>
      </c>
      <c r="AQ5" s="59" t="s">
        <v>155</v>
      </c>
      <c r="AR5" s="59" t="s">
        <v>156</v>
      </c>
      <c r="AS5" s="59" t="s">
        <v>157</v>
      </c>
      <c r="AT5" s="237" t="s">
        <v>246</v>
      </c>
      <c r="AU5" s="59" t="s">
        <v>158</v>
      </c>
      <c r="AV5" s="62" t="s">
        <v>89</v>
      </c>
      <c r="AW5" s="62" t="s">
        <v>90</v>
      </c>
      <c r="AX5" s="237" t="s">
        <v>247</v>
      </c>
      <c r="AY5" s="62" t="s">
        <v>159</v>
      </c>
      <c r="AZ5" s="62" t="s">
        <v>160</v>
      </c>
      <c r="BA5" s="63" t="s">
        <v>93</v>
      </c>
      <c r="BB5" s="237" t="s">
        <v>248</v>
      </c>
      <c r="BC5" s="59" t="s">
        <v>152</v>
      </c>
      <c r="BD5" s="290" t="s">
        <v>153</v>
      </c>
      <c r="BE5" s="290" t="s">
        <v>154</v>
      </c>
      <c r="BF5" s="237" t="s">
        <v>245</v>
      </c>
      <c r="BG5" s="59" t="s">
        <v>155</v>
      </c>
      <c r="BH5" s="59" t="s">
        <v>156</v>
      </c>
      <c r="BI5" s="59" t="s">
        <v>157</v>
      </c>
      <c r="BJ5" s="237" t="s">
        <v>246</v>
      </c>
      <c r="BK5" s="59" t="s">
        <v>158</v>
      </c>
      <c r="BL5" s="62" t="s">
        <v>89</v>
      </c>
      <c r="BM5" s="62" t="s">
        <v>90</v>
      </c>
      <c r="BN5" s="237" t="s">
        <v>247</v>
      </c>
      <c r="BO5" s="228" t="s">
        <v>159</v>
      </c>
      <c r="BP5" s="228" t="s">
        <v>160</v>
      </c>
      <c r="BQ5" s="363" t="s">
        <v>93</v>
      </c>
      <c r="BR5" s="364" t="s">
        <v>248</v>
      </c>
    </row>
    <row r="6" spans="1:70" x14ac:dyDescent="0.3">
      <c r="A6" s="64" t="s">
        <v>179</v>
      </c>
      <c r="B6" s="13">
        <v>5994012.7270000027</v>
      </c>
      <c r="C6" s="13">
        <f t="shared" ref="C6:C43" si="0">J6+N6+R6+V6</f>
        <v>5639754.6895000003</v>
      </c>
      <c r="D6" s="294">
        <f>Z6+AD6+AH6+AL6</f>
        <v>5929586.1244999999</v>
      </c>
      <c r="E6" s="294">
        <f>AP6+AT6+AX6+BB6</f>
        <v>5596031.9400000004</v>
      </c>
      <c r="F6" s="294">
        <f t="shared" ref="F6:F45" si="1">SUM(BF6,BJ6,BN6,BR6)</f>
        <v>5913112.8399999999</v>
      </c>
      <c r="G6" s="12">
        <v>208669</v>
      </c>
      <c r="H6" s="13">
        <v>473120.34999999992</v>
      </c>
      <c r="I6" s="13">
        <v>473136.36949999997</v>
      </c>
      <c r="J6" s="235">
        <f>SUM(G6:I6)</f>
        <v>1154925.7194999999</v>
      </c>
      <c r="K6" s="13">
        <v>593533.64149999979</v>
      </c>
      <c r="L6" s="13">
        <v>528080.93149999983</v>
      </c>
      <c r="M6" s="13">
        <v>611298</v>
      </c>
      <c r="N6" s="235">
        <f>SUM(K6:M6)</f>
        <v>1732912.5729999996</v>
      </c>
      <c r="O6" s="13">
        <v>430307.95449999993</v>
      </c>
      <c r="P6" s="13">
        <v>436740.64049999998</v>
      </c>
      <c r="Q6" s="13">
        <v>400538.93949999998</v>
      </c>
      <c r="R6" s="235">
        <f>SUM(O6:Q6)</f>
        <v>1267587.5345000001</v>
      </c>
      <c r="S6" s="13">
        <v>399119.2415</v>
      </c>
      <c r="T6" s="13">
        <v>476441.76850000012</v>
      </c>
      <c r="U6" s="13">
        <v>608767.85250000004</v>
      </c>
      <c r="V6" s="235">
        <f>SUM(S6:U6)</f>
        <v>1484328.8625000003</v>
      </c>
      <c r="W6" s="13">
        <v>291007.77599999995</v>
      </c>
      <c r="X6" s="13">
        <v>677527.96250000002</v>
      </c>
      <c r="Y6" s="13">
        <v>473835.82250000001</v>
      </c>
      <c r="Z6" s="238">
        <f>SUM(W6:Y6)</f>
        <v>1442371.561</v>
      </c>
      <c r="AA6" s="12">
        <v>415289.18449999986</v>
      </c>
      <c r="AB6" s="12">
        <v>520217.38099999994</v>
      </c>
      <c r="AC6" s="12">
        <v>405551.98499999993</v>
      </c>
      <c r="AD6" s="238">
        <f>SUM(AA6:AC6)</f>
        <v>1341058.5504999997</v>
      </c>
      <c r="AE6" s="13">
        <v>516244.48749999981</v>
      </c>
      <c r="AF6" s="13">
        <v>382932.07150000002</v>
      </c>
      <c r="AG6" s="13">
        <v>372402.98200000002</v>
      </c>
      <c r="AH6" s="238">
        <f>SUM(AE6:AG6)</f>
        <v>1271579.541</v>
      </c>
      <c r="AI6" s="13">
        <v>646878.473</v>
      </c>
      <c r="AJ6" s="13">
        <v>631711.39899999974</v>
      </c>
      <c r="AK6" s="13">
        <v>595986.60000000009</v>
      </c>
      <c r="AL6" s="238">
        <f t="shared" ref="AL6:AL42" si="2">SUM(AI6:AK6)</f>
        <v>1874576.4719999998</v>
      </c>
      <c r="AM6" s="229">
        <v>391943.50000000017</v>
      </c>
      <c r="AN6" s="13">
        <v>499488.18999999989</v>
      </c>
      <c r="AO6" s="13">
        <v>498172.06000000017</v>
      </c>
      <c r="AP6" s="235">
        <f>SUM(AM6:AO6)</f>
        <v>1389603.7500000002</v>
      </c>
      <c r="AQ6" s="12">
        <v>649731.48</v>
      </c>
      <c r="AR6" s="12">
        <v>358052.15999999992</v>
      </c>
      <c r="AS6" s="12">
        <v>310995.76</v>
      </c>
      <c r="AT6" s="235">
        <f>SUM(AQ6:AS6)</f>
        <v>1318779.3999999999</v>
      </c>
      <c r="AU6" s="13">
        <v>348270.24000000005</v>
      </c>
      <c r="AV6" s="13">
        <v>529947.85000000009</v>
      </c>
      <c r="AW6" s="13">
        <v>480508.11999999982</v>
      </c>
      <c r="AX6" s="235">
        <f>SUM(AU6:AW6)</f>
        <v>1358726.21</v>
      </c>
      <c r="AY6" s="13">
        <v>478158.91000000009</v>
      </c>
      <c r="AZ6" s="13">
        <v>423995.8</v>
      </c>
      <c r="BA6" s="13">
        <v>626767.86999999988</v>
      </c>
      <c r="BB6" s="235">
        <f>SUM(AY6:BA6)</f>
        <v>1528922.58</v>
      </c>
      <c r="BC6" s="229">
        <v>441582.34999999986</v>
      </c>
      <c r="BD6" s="294">
        <v>167006.32999999999</v>
      </c>
      <c r="BE6" s="294">
        <v>374105.52999999991</v>
      </c>
      <c r="BF6" s="235">
        <f>SUM(BC6:BE6)</f>
        <v>982694.20999999973</v>
      </c>
      <c r="BG6" s="12">
        <v>442011.47</v>
      </c>
      <c r="BH6" s="12">
        <v>343516.14999999991</v>
      </c>
      <c r="BI6" s="12">
        <v>680880.05</v>
      </c>
      <c r="BJ6" s="235">
        <f>SUM(BG6:BI6)</f>
        <v>1466407.67</v>
      </c>
      <c r="BK6" s="13">
        <v>729020.66999999993</v>
      </c>
      <c r="BL6" s="13">
        <v>570949.88</v>
      </c>
      <c r="BM6" s="13">
        <v>330066.51999999996</v>
      </c>
      <c r="BN6" s="235">
        <f>SUM(BK6:BM6)</f>
        <v>1630037.0699999998</v>
      </c>
      <c r="BO6" s="229">
        <v>604535.67999999993</v>
      </c>
      <c r="BP6" s="229">
        <v>518874.23</v>
      </c>
      <c r="BQ6" s="229">
        <v>710563.98000000021</v>
      </c>
      <c r="BR6" s="365">
        <f>SUM(BO6:BQ6)</f>
        <v>1833973.8900000001</v>
      </c>
    </row>
    <row r="7" spans="1:70" ht="26.65" customHeight="1" x14ac:dyDescent="0.3">
      <c r="A7" s="66" t="s">
        <v>180</v>
      </c>
      <c r="B7" s="13">
        <v>1514464.946</v>
      </c>
      <c r="C7" s="13">
        <f t="shared" si="0"/>
        <v>1274739.9725000001</v>
      </c>
      <c r="D7" s="294">
        <f t="shared" ref="D7:D45" si="3">Z7+AD7+AH7+AL7</f>
        <v>1286278.0679999997</v>
      </c>
      <c r="E7" s="294">
        <f t="shared" ref="E7:E45" si="4">AP7+AT7+AX7+BB7</f>
        <v>966519.83000000007</v>
      </c>
      <c r="F7" s="294">
        <f t="shared" si="1"/>
        <v>1190204.3700000001</v>
      </c>
      <c r="G7" s="12">
        <v>99196</v>
      </c>
      <c r="H7" s="13">
        <v>107742.91350000001</v>
      </c>
      <c r="I7" s="13">
        <v>113270.59550000002</v>
      </c>
      <c r="J7" s="235">
        <f t="shared" ref="J7:J45" si="5">SUM(G7:I7)</f>
        <v>320209.50900000008</v>
      </c>
      <c r="K7" s="13">
        <v>83872.03</v>
      </c>
      <c r="L7" s="13">
        <v>78208.601999999984</v>
      </c>
      <c r="M7" s="13">
        <v>121152.62649999998</v>
      </c>
      <c r="N7" s="235">
        <f t="shared" ref="N7:N45" si="6">SUM(K7:M7)</f>
        <v>283233.2585</v>
      </c>
      <c r="O7" s="13">
        <v>155633.019</v>
      </c>
      <c r="P7" s="13">
        <v>88882.947999999989</v>
      </c>
      <c r="Q7" s="13">
        <v>119139.71249999999</v>
      </c>
      <c r="R7" s="235">
        <f t="shared" ref="R7:R45" si="7">SUM(O7:Q7)</f>
        <v>363655.67949999997</v>
      </c>
      <c r="S7" s="13">
        <v>59298.945000000014</v>
      </c>
      <c r="T7" s="13">
        <v>120157.34749999996</v>
      </c>
      <c r="U7" s="13">
        <v>128185.23299999998</v>
      </c>
      <c r="V7" s="235">
        <f t="shared" ref="V7:V45" si="8">SUM(S7:U7)</f>
        <v>307641.52549999999</v>
      </c>
      <c r="W7" s="13">
        <v>26197.4025</v>
      </c>
      <c r="X7" s="13">
        <v>173423.21999999994</v>
      </c>
      <c r="Y7" s="13">
        <v>85037.405500000008</v>
      </c>
      <c r="Z7" s="238">
        <f t="shared" ref="Z7:Z42" si="9">SUM(W7:Y7)</f>
        <v>284658.02799999993</v>
      </c>
      <c r="AA7" s="12">
        <v>137160.89099999997</v>
      </c>
      <c r="AB7" s="12">
        <v>131031.66699999999</v>
      </c>
      <c r="AC7" s="12">
        <v>57210.268999999993</v>
      </c>
      <c r="AD7" s="238">
        <f t="shared" ref="AD7:AD42" si="10">SUM(AA7:AC7)</f>
        <v>325402.82699999993</v>
      </c>
      <c r="AE7" s="13">
        <v>132493.57</v>
      </c>
      <c r="AF7" s="13">
        <v>59692.164499999992</v>
      </c>
      <c r="AG7" s="13">
        <v>75409.111000000004</v>
      </c>
      <c r="AH7" s="238">
        <f t="shared" ref="AH7:AH42" si="11">SUM(AE7:AG7)</f>
        <v>267594.8455</v>
      </c>
      <c r="AI7" s="13">
        <v>131469.94349999996</v>
      </c>
      <c r="AJ7" s="13">
        <v>149187.84400000001</v>
      </c>
      <c r="AK7" s="13">
        <v>127964.57999999999</v>
      </c>
      <c r="AL7" s="238">
        <f t="shared" si="2"/>
        <v>408622.36749999993</v>
      </c>
      <c r="AM7" s="229">
        <v>94083.309999999983</v>
      </c>
      <c r="AN7" s="13">
        <v>76216.970000000016</v>
      </c>
      <c r="AO7" s="233">
        <v>107020.76999999999</v>
      </c>
      <c r="AP7" s="235">
        <f t="shared" ref="AP7:AP45" si="12">SUM(AM7:AO7)</f>
        <v>277321.05</v>
      </c>
      <c r="AQ7" s="12">
        <v>142824.57</v>
      </c>
      <c r="AR7" s="12">
        <v>64455.48</v>
      </c>
      <c r="AS7" s="12">
        <v>105403.93000000001</v>
      </c>
      <c r="AT7" s="235">
        <f t="shared" ref="AT7:AT45" si="13">SUM(AQ7:AS7)</f>
        <v>312683.98000000004</v>
      </c>
      <c r="AU7" s="13">
        <v>21906.54</v>
      </c>
      <c r="AV7" s="13">
        <v>58613.850000000006</v>
      </c>
      <c r="AW7" s="13">
        <v>90336.699999999953</v>
      </c>
      <c r="AX7" s="235">
        <f t="shared" ref="AX7:AX45" si="14">SUM(AU7:AW7)</f>
        <v>170857.08999999997</v>
      </c>
      <c r="AY7" s="13">
        <v>35924.639999999999</v>
      </c>
      <c r="AZ7" s="13">
        <v>123228.51000000004</v>
      </c>
      <c r="BA7" s="13">
        <v>46504.560000000012</v>
      </c>
      <c r="BB7" s="235">
        <f t="shared" ref="BB7:BB45" si="15">SUM(AY7:BA7)</f>
        <v>205657.71000000002</v>
      </c>
      <c r="BC7" s="229">
        <v>90796.37</v>
      </c>
      <c r="BD7" s="294">
        <v>42529.070000000007</v>
      </c>
      <c r="BE7" s="315">
        <v>45433.930000000008</v>
      </c>
      <c r="BF7" s="235">
        <f>SUM(BC7:BE7)</f>
        <v>178759.37</v>
      </c>
      <c r="BG7" s="12">
        <v>80593.779999999984</v>
      </c>
      <c r="BH7" s="12">
        <v>66406.38</v>
      </c>
      <c r="BI7" s="12">
        <v>130392.31000000001</v>
      </c>
      <c r="BJ7" s="235">
        <f t="shared" ref="BJ7:BJ43" si="16">SUM(BG7:BI7)</f>
        <v>277392.46999999997</v>
      </c>
      <c r="BK7" s="13">
        <v>94998.890000000014</v>
      </c>
      <c r="BL7" s="13">
        <v>152838.77000000002</v>
      </c>
      <c r="BM7" s="13">
        <v>119615.52000000002</v>
      </c>
      <c r="BN7" s="235">
        <f t="shared" ref="BN7:BN43" si="17">SUM(BK7:BM7)</f>
        <v>367453.18000000005</v>
      </c>
      <c r="BO7" s="229">
        <v>128756.18999999999</v>
      </c>
      <c r="BP7" s="229">
        <v>78006.84</v>
      </c>
      <c r="BQ7" s="229">
        <v>159836.32000000007</v>
      </c>
      <c r="BR7" s="365">
        <f t="shared" ref="BR7:BR43" si="18">SUM(BO7:BQ7)</f>
        <v>366599.35000000003</v>
      </c>
    </row>
    <row r="8" spans="1:70" ht="26" x14ac:dyDescent="0.3">
      <c r="A8" s="66" t="s">
        <v>181</v>
      </c>
      <c r="B8" s="13">
        <v>2907953.1579999994</v>
      </c>
      <c r="C8" s="13">
        <f t="shared" si="0"/>
        <v>3170254.4049999998</v>
      </c>
      <c r="D8" s="294">
        <f t="shared" si="3"/>
        <v>3017256.8260000004</v>
      </c>
      <c r="E8" s="294">
        <f t="shared" si="4"/>
        <v>3060930.1999999997</v>
      </c>
      <c r="F8" s="294">
        <f t="shared" si="1"/>
        <v>2976987.22</v>
      </c>
      <c r="G8" s="12">
        <v>230389</v>
      </c>
      <c r="H8" s="13">
        <v>226325.73849999995</v>
      </c>
      <c r="I8" s="13">
        <v>282554.74699999992</v>
      </c>
      <c r="J8" s="235">
        <f t="shared" si="5"/>
        <v>739269.48549999995</v>
      </c>
      <c r="K8" s="13">
        <v>309190.35700000002</v>
      </c>
      <c r="L8" s="13">
        <v>323061.81799999997</v>
      </c>
      <c r="M8" s="13">
        <v>238619.44549999991</v>
      </c>
      <c r="N8" s="235">
        <f t="shared" si="6"/>
        <v>870871.62049999996</v>
      </c>
      <c r="O8" s="13">
        <v>263573.20349999995</v>
      </c>
      <c r="P8" s="13">
        <v>189130.64449999999</v>
      </c>
      <c r="Q8" s="13">
        <v>238221.06249999997</v>
      </c>
      <c r="R8" s="235">
        <f t="shared" si="7"/>
        <v>690924.91049999988</v>
      </c>
      <c r="S8" s="13">
        <v>334058.91149999999</v>
      </c>
      <c r="T8" s="13">
        <v>275843.96799999994</v>
      </c>
      <c r="U8" s="13">
        <v>259285.50899999996</v>
      </c>
      <c r="V8" s="235">
        <f t="shared" si="8"/>
        <v>869188.38849999988</v>
      </c>
      <c r="W8" s="13">
        <v>176942.50749999998</v>
      </c>
      <c r="X8" s="13">
        <v>266323.56650000002</v>
      </c>
      <c r="Y8" s="13">
        <v>307242.28000000003</v>
      </c>
      <c r="Z8" s="238">
        <f t="shared" si="9"/>
        <v>750508.35400000005</v>
      </c>
      <c r="AA8" s="12">
        <v>206571.34899999999</v>
      </c>
      <c r="AB8" s="12">
        <v>273261.40150000004</v>
      </c>
      <c r="AC8" s="12">
        <v>188452.75399999999</v>
      </c>
      <c r="AD8" s="238">
        <f t="shared" si="10"/>
        <v>668285.50450000004</v>
      </c>
      <c r="AE8" s="13">
        <v>224767.08599999998</v>
      </c>
      <c r="AF8" s="13">
        <v>214340.32350000003</v>
      </c>
      <c r="AG8" s="13">
        <v>206677.02249999999</v>
      </c>
      <c r="AH8" s="238">
        <f t="shared" si="11"/>
        <v>645784.43200000003</v>
      </c>
      <c r="AI8" s="13">
        <v>268489.00500000006</v>
      </c>
      <c r="AJ8" s="13">
        <v>334661.3505</v>
      </c>
      <c r="AK8" s="13">
        <v>349528.18</v>
      </c>
      <c r="AL8" s="238">
        <f t="shared" si="2"/>
        <v>952678.5355</v>
      </c>
      <c r="AM8" s="229">
        <v>268528.12999999989</v>
      </c>
      <c r="AN8" s="13">
        <v>237902.49999999994</v>
      </c>
      <c r="AO8" s="13">
        <v>272147.82</v>
      </c>
      <c r="AP8" s="235">
        <f t="shared" si="12"/>
        <v>778578.44999999984</v>
      </c>
      <c r="AQ8" s="12">
        <v>331459.43000000005</v>
      </c>
      <c r="AR8" s="12">
        <v>166383.02999999997</v>
      </c>
      <c r="AS8" s="12">
        <v>195883.20999999996</v>
      </c>
      <c r="AT8" s="235">
        <f t="shared" si="13"/>
        <v>693725.66999999993</v>
      </c>
      <c r="AU8" s="13">
        <v>172591.7</v>
      </c>
      <c r="AV8" s="13">
        <v>322162.96000000008</v>
      </c>
      <c r="AW8" s="13">
        <v>217685.28000000006</v>
      </c>
      <c r="AX8" s="235">
        <f t="shared" si="14"/>
        <v>712439.94000000018</v>
      </c>
      <c r="AY8" s="13">
        <v>315160.06000000006</v>
      </c>
      <c r="AZ8" s="13">
        <v>256380.81</v>
      </c>
      <c r="BA8" s="13">
        <v>304645.26999999996</v>
      </c>
      <c r="BB8" s="235">
        <f t="shared" si="15"/>
        <v>876186.14000000013</v>
      </c>
      <c r="BC8" s="229">
        <v>159537.74999999997</v>
      </c>
      <c r="BD8" s="294">
        <v>261668.48000000001</v>
      </c>
      <c r="BE8" s="294">
        <v>236581.07999999987</v>
      </c>
      <c r="BF8" s="235">
        <f t="shared" ref="BF8:BF43" si="19">SUM(BC8:BE8)</f>
        <v>657787.30999999982</v>
      </c>
      <c r="BG8" s="12">
        <v>289414.69999999995</v>
      </c>
      <c r="BH8" s="12">
        <v>178396.62</v>
      </c>
      <c r="BI8" s="12">
        <v>246837.21000000005</v>
      </c>
      <c r="BJ8" s="235">
        <f t="shared" si="16"/>
        <v>714648.53</v>
      </c>
      <c r="BK8" s="13">
        <v>314468.50999999995</v>
      </c>
      <c r="BL8" s="13">
        <v>247655.96</v>
      </c>
      <c r="BM8" s="13">
        <v>227448.81</v>
      </c>
      <c r="BN8" s="235">
        <f t="shared" si="17"/>
        <v>789573.28</v>
      </c>
      <c r="BO8" s="229">
        <v>286966.19000000006</v>
      </c>
      <c r="BP8" s="229">
        <v>191393.21</v>
      </c>
      <c r="BQ8" s="229">
        <v>336618.7</v>
      </c>
      <c r="BR8" s="365">
        <f t="shared" si="18"/>
        <v>814978.10000000009</v>
      </c>
    </row>
    <row r="9" spans="1:70" x14ac:dyDescent="0.3">
      <c r="A9" s="67" t="s">
        <v>182</v>
      </c>
      <c r="B9" s="13">
        <v>1810630.7710000004</v>
      </c>
      <c r="C9" s="13">
        <f t="shared" si="0"/>
        <v>1671815.65</v>
      </c>
      <c r="D9" s="294">
        <f t="shared" si="3"/>
        <v>2107859.432</v>
      </c>
      <c r="E9" s="294">
        <f t="shared" si="4"/>
        <v>1894201.4799999995</v>
      </c>
      <c r="F9" s="294">
        <f t="shared" si="1"/>
        <v>1855585.1100000003</v>
      </c>
      <c r="G9" s="12">
        <v>132183</v>
      </c>
      <c r="H9" s="13">
        <v>131162.46799999996</v>
      </c>
      <c r="I9" s="13">
        <v>141453.13949999999</v>
      </c>
      <c r="J9" s="235">
        <f t="shared" si="5"/>
        <v>404798.60749999998</v>
      </c>
      <c r="K9" s="13">
        <v>148435.73250000001</v>
      </c>
      <c r="L9" s="13">
        <v>134817.75449999992</v>
      </c>
      <c r="M9" s="13">
        <v>138428.09900000005</v>
      </c>
      <c r="N9" s="235">
        <f t="shared" si="6"/>
        <v>421681.58600000001</v>
      </c>
      <c r="O9" s="227">
        <v>121465.93249999997</v>
      </c>
      <c r="P9" s="13">
        <v>136270.71049999996</v>
      </c>
      <c r="Q9" s="13">
        <v>120875.511</v>
      </c>
      <c r="R9" s="235">
        <f t="shared" si="7"/>
        <v>378612.15399999992</v>
      </c>
      <c r="S9" s="13">
        <v>134961.29749999999</v>
      </c>
      <c r="T9" s="13">
        <v>138759.16100000002</v>
      </c>
      <c r="U9" s="13">
        <v>193002.84399999998</v>
      </c>
      <c r="V9" s="235">
        <f t="shared" si="8"/>
        <v>466723.30249999999</v>
      </c>
      <c r="W9" s="13">
        <v>135388.304</v>
      </c>
      <c r="X9" s="13">
        <v>131163.39949999997</v>
      </c>
      <c r="Y9" s="13">
        <v>187962.87699999992</v>
      </c>
      <c r="Z9" s="238">
        <f t="shared" si="9"/>
        <v>454514.58049999987</v>
      </c>
      <c r="AA9" s="12">
        <v>160130.82999999996</v>
      </c>
      <c r="AB9" s="12">
        <v>180168.67149999997</v>
      </c>
      <c r="AC9" s="12">
        <v>150099.83999999997</v>
      </c>
      <c r="AD9" s="238">
        <f t="shared" si="10"/>
        <v>490399.34149999986</v>
      </c>
      <c r="AE9" s="13">
        <v>153585.19099999993</v>
      </c>
      <c r="AF9" s="13">
        <v>163547.97450000001</v>
      </c>
      <c r="AG9" s="13">
        <v>115840.98349999999</v>
      </c>
      <c r="AH9" s="238">
        <f t="shared" si="11"/>
        <v>432974.14899999992</v>
      </c>
      <c r="AI9" s="13">
        <v>282626.28850000014</v>
      </c>
      <c r="AJ9" s="13">
        <v>215478.66249999992</v>
      </c>
      <c r="AK9" s="13">
        <v>231866.41000000012</v>
      </c>
      <c r="AL9" s="238">
        <f t="shared" si="2"/>
        <v>729971.36100000015</v>
      </c>
      <c r="AM9" s="229">
        <v>192686.25999999981</v>
      </c>
      <c r="AN9" s="13">
        <v>172291.37999999998</v>
      </c>
      <c r="AO9" s="13">
        <v>196686.51999999996</v>
      </c>
      <c r="AP9" s="235">
        <f t="shared" si="12"/>
        <v>561664.15999999968</v>
      </c>
      <c r="AQ9" s="12">
        <v>185492.59999999995</v>
      </c>
      <c r="AR9" s="12">
        <v>119836.75000000003</v>
      </c>
      <c r="AS9" s="12">
        <v>179901.48999999993</v>
      </c>
      <c r="AT9" s="235">
        <f t="shared" si="13"/>
        <v>485230.83999999991</v>
      </c>
      <c r="AU9" s="13">
        <v>71032.830000000031</v>
      </c>
      <c r="AV9" s="13">
        <v>165625.71</v>
      </c>
      <c r="AW9" s="13">
        <v>159386.01</v>
      </c>
      <c r="AX9" s="235">
        <f t="shared" si="14"/>
        <v>396044.55000000005</v>
      </c>
      <c r="AY9" s="13">
        <v>165344.92000000007</v>
      </c>
      <c r="AZ9" s="13">
        <v>154845.06999999998</v>
      </c>
      <c r="BA9" s="13">
        <v>131071.94000000003</v>
      </c>
      <c r="BB9" s="235">
        <f t="shared" si="15"/>
        <v>451261.93000000005</v>
      </c>
      <c r="BC9" s="229">
        <v>164585.27000000005</v>
      </c>
      <c r="BD9" s="294">
        <v>122948.30000000005</v>
      </c>
      <c r="BE9" s="294">
        <v>129057.18999999997</v>
      </c>
      <c r="BF9" s="235">
        <f t="shared" si="19"/>
        <v>416590.76</v>
      </c>
      <c r="BG9" s="12">
        <v>116431.24</v>
      </c>
      <c r="BH9" s="12">
        <v>111724.17</v>
      </c>
      <c r="BI9" s="12">
        <v>170415.47</v>
      </c>
      <c r="BJ9" s="235">
        <f t="shared" si="16"/>
        <v>398570.88</v>
      </c>
      <c r="BK9" s="13">
        <v>168494.80000000005</v>
      </c>
      <c r="BL9" s="13">
        <v>151199.68000000008</v>
      </c>
      <c r="BM9" s="13">
        <v>160205.16</v>
      </c>
      <c r="BN9" s="235">
        <f t="shared" si="17"/>
        <v>479899.64000000013</v>
      </c>
      <c r="BO9" s="229">
        <v>173351.95</v>
      </c>
      <c r="BP9" s="229">
        <v>146889.29</v>
      </c>
      <c r="BQ9" s="229">
        <v>240282.59</v>
      </c>
      <c r="BR9" s="365">
        <f t="shared" si="18"/>
        <v>560523.82999999996</v>
      </c>
    </row>
    <row r="10" spans="1:70" x14ac:dyDescent="0.3">
      <c r="A10" s="67" t="s">
        <v>183</v>
      </c>
      <c r="B10" s="13">
        <v>1126940.0390000001</v>
      </c>
      <c r="C10" s="13">
        <f t="shared" si="0"/>
        <v>1044938.9114999999</v>
      </c>
      <c r="D10" s="294">
        <f t="shared" si="3"/>
        <v>1107507.5419999999</v>
      </c>
      <c r="E10" s="294">
        <f t="shared" si="4"/>
        <v>944652.39999999991</v>
      </c>
      <c r="F10" s="294">
        <f t="shared" si="1"/>
        <v>957517.12000000011</v>
      </c>
      <c r="G10" s="12">
        <v>77575</v>
      </c>
      <c r="H10" s="13">
        <v>84913.837999999974</v>
      </c>
      <c r="I10" s="13">
        <v>102841.51</v>
      </c>
      <c r="J10" s="235">
        <f t="shared" si="5"/>
        <v>265330.348</v>
      </c>
      <c r="K10" s="13">
        <v>94806.793499999971</v>
      </c>
      <c r="L10" s="13">
        <v>97150.389999999985</v>
      </c>
      <c r="M10" s="13">
        <v>88494.02949999999</v>
      </c>
      <c r="N10" s="235">
        <f t="shared" si="6"/>
        <v>280451.21299999993</v>
      </c>
      <c r="O10" s="227">
        <v>74469.929000000004</v>
      </c>
      <c r="P10" s="13">
        <v>82345.543000000005</v>
      </c>
      <c r="Q10" s="13">
        <v>67459.609499999977</v>
      </c>
      <c r="R10" s="235">
        <f t="shared" si="7"/>
        <v>224275.08149999997</v>
      </c>
      <c r="S10" s="13">
        <v>74643.866499999989</v>
      </c>
      <c r="T10" s="13">
        <v>85941.489499999981</v>
      </c>
      <c r="U10" s="13">
        <v>114296.91299999997</v>
      </c>
      <c r="V10" s="235">
        <f t="shared" si="8"/>
        <v>274882.26899999997</v>
      </c>
      <c r="W10" s="13">
        <v>73921.977000000028</v>
      </c>
      <c r="X10" s="13">
        <v>88739.623500000002</v>
      </c>
      <c r="Y10" s="13">
        <v>120547.88750000001</v>
      </c>
      <c r="Z10" s="238">
        <f t="shared" si="9"/>
        <v>283209.48800000001</v>
      </c>
      <c r="AA10" s="12">
        <v>107754.59749999999</v>
      </c>
      <c r="AB10" s="12">
        <v>98636.316499999972</v>
      </c>
      <c r="AC10" s="12">
        <v>89733.694999999992</v>
      </c>
      <c r="AD10" s="238">
        <f t="shared" si="10"/>
        <v>296124.60899999994</v>
      </c>
      <c r="AE10" s="13">
        <v>64111.142999999996</v>
      </c>
      <c r="AF10" s="13">
        <v>77066.203499999974</v>
      </c>
      <c r="AG10" s="13">
        <v>65570.493000000002</v>
      </c>
      <c r="AH10" s="238">
        <f t="shared" si="11"/>
        <v>206747.8395</v>
      </c>
      <c r="AI10" s="13">
        <v>96284.014500000019</v>
      </c>
      <c r="AJ10" s="13">
        <v>96636.96100000001</v>
      </c>
      <c r="AK10" s="13">
        <v>128504.62999999996</v>
      </c>
      <c r="AL10" s="238">
        <f t="shared" si="2"/>
        <v>321425.60550000001</v>
      </c>
      <c r="AM10" s="229">
        <v>102287.60999999999</v>
      </c>
      <c r="AN10" s="13">
        <v>99614.98</v>
      </c>
      <c r="AO10" s="13">
        <v>77356.990000000005</v>
      </c>
      <c r="AP10" s="235">
        <f t="shared" si="12"/>
        <v>279259.57999999996</v>
      </c>
      <c r="AQ10" s="12">
        <v>87212.84</v>
      </c>
      <c r="AR10" s="12">
        <v>64420.000000000007</v>
      </c>
      <c r="AS10" s="12">
        <v>77153.60000000002</v>
      </c>
      <c r="AT10" s="235">
        <f t="shared" si="13"/>
        <v>228786.44</v>
      </c>
      <c r="AU10" s="13">
        <v>29828.949999999997</v>
      </c>
      <c r="AV10" s="13">
        <v>65045.729999999996</v>
      </c>
      <c r="AW10" s="13">
        <v>88817.39999999998</v>
      </c>
      <c r="AX10" s="235">
        <f t="shared" si="14"/>
        <v>183692.07999999996</v>
      </c>
      <c r="AY10" s="13">
        <v>91500.550000000017</v>
      </c>
      <c r="AZ10" s="13">
        <v>81909.499999999985</v>
      </c>
      <c r="BA10" s="13">
        <v>79504.25</v>
      </c>
      <c r="BB10" s="235">
        <f t="shared" si="15"/>
        <v>252914.3</v>
      </c>
      <c r="BC10" s="229">
        <v>81214.900000000038</v>
      </c>
      <c r="BD10" s="294">
        <v>62805.539999999994</v>
      </c>
      <c r="BE10" s="294">
        <v>68864.989999999976</v>
      </c>
      <c r="BF10" s="235">
        <f t="shared" si="19"/>
        <v>212885.43</v>
      </c>
      <c r="BG10" s="12">
        <v>67131.710000000006</v>
      </c>
      <c r="BH10" s="12">
        <v>73862.909999999989</v>
      </c>
      <c r="BI10" s="12">
        <v>75411.050000000032</v>
      </c>
      <c r="BJ10" s="235">
        <f t="shared" si="16"/>
        <v>216405.67000000004</v>
      </c>
      <c r="BK10" s="13">
        <v>90176.07</v>
      </c>
      <c r="BL10" s="13">
        <v>69957</v>
      </c>
      <c r="BM10" s="13">
        <v>92361.680000000022</v>
      </c>
      <c r="BN10" s="235">
        <f t="shared" si="17"/>
        <v>252494.75000000003</v>
      </c>
      <c r="BO10" s="229">
        <v>90557.450000000012</v>
      </c>
      <c r="BP10" s="229">
        <v>57578.32</v>
      </c>
      <c r="BQ10" s="229">
        <v>127595.50000000003</v>
      </c>
      <c r="BR10" s="365">
        <f t="shared" si="18"/>
        <v>275731.27</v>
      </c>
    </row>
    <row r="11" spans="1:70" x14ac:dyDescent="0.3">
      <c r="A11" s="67" t="s">
        <v>184</v>
      </c>
      <c r="B11" s="13">
        <v>1697229.1100000017</v>
      </c>
      <c r="C11" s="13">
        <f t="shared" si="0"/>
        <v>1677773.426</v>
      </c>
      <c r="D11" s="294">
        <f t="shared" si="3"/>
        <v>1850520.5515000001</v>
      </c>
      <c r="E11" s="294">
        <f t="shared" si="4"/>
        <v>1750049.74</v>
      </c>
      <c r="F11" s="294">
        <f t="shared" si="1"/>
        <v>1844907.8699999996</v>
      </c>
      <c r="G11" s="12">
        <v>151837</v>
      </c>
      <c r="H11" s="13">
        <v>144439.40200000003</v>
      </c>
      <c r="I11" s="13">
        <v>154992.6415</v>
      </c>
      <c r="J11" s="235">
        <f t="shared" si="5"/>
        <v>451269.04350000003</v>
      </c>
      <c r="K11" s="13">
        <v>144179.30650000001</v>
      </c>
      <c r="L11" s="13">
        <v>125284.11649999996</v>
      </c>
      <c r="M11" s="13">
        <v>143669.01700000002</v>
      </c>
      <c r="N11" s="235">
        <f t="shared" si="6"/>
        <v>413132.43999999994</v>
      </c>
      <c r="O11" s="227">
        <v>174605.33950000006</v>
      </c>
      <c r="P11" s="13">
        <v>150854.06749999998</v>
      </c>
      <c r="Q11" s="13">
        <v>78343.508499999996</v>
      </c>
      <c r="R11" s="235">
        <f t="shared" si="7"/>
        <v>403802.9155</v>
      </c>
      <c r="S11" s="13">
        <v>143187.052</v>
      </c>
      <c r="T11" s="13">
        <v>87363.797999999995</v>
      </c>
      <c r="U11" s="13">
        <v>179018.17699999991</v>
      </c>
      <c r="V11" s="235">
        <f t="shared" si="8"/>
        <v>409569.02699999989</v>
      </c>
      <c r="W11" s="13">
        <v>96050.035499999998</v>
      </c>
      <c r="X11" s="13">
        <v>181377.33299999998</v>
      </c>
      <c r="Y11" s="13">
        <v>112463.96249999999</v>
      </c>
      <c r="Z11" s="238">
        <f t="shared" si="9"/>
        <v>389891.33100000001</v>
      </c>
      <c r="AA11" s="12">
        <v>219011.53149999995</v>
      </c>
      <c r="AB11" s="12">
        <v>186741.00200000001</v>
      </c>
      <c r="AC11" s="12">
        <v>151019.49500000005</v>
      </c>
      <c r="AD11" s="238">
        <f t="shared" si="10"/>
        <v>556772.02850000001</v>
      </c>
      <c r="AE11" s="13">
        <v>153857.511</v>
      </c>
      <c r="AF11" s="13">
        <v>150855.90749999994</v>
      </c>
      <c r="AG11" s="13">
        <v>114930.80449999997</v>
      </c>
      <c r="AH11" s="238">
        <f t="shared" si="11"/>
        <v>419644.22299999988</v>
      </c>
      <c r="AI11" s="13">
        <v>216077.89299999998</v>
      </c>
      <c r="AJ11" s="13">
        <v>97835.835999999981</v>
      </c>
      <c r="AK11" s="13">
        <v>170299.24</v>
      </c>
      <c r="AL11" s="238">
        <f t="shared" si="2"/>
        <v>484212.96899999992</v>
      </c>
      <c r="AM11" s="229">
        <v>134758.67999999993</v>
      </c>
      <c r="AN11" s="13">
        <v>134521.49000000002</v>
      </c>
      <c r="AO11" s="13">
        <v>189633.16</v>
      </c>
      <c r="AP11" s="235">
        <f t="shared" si="12"/>
        <v>458913.32999999996</v>
      </c>
      <c r="AQ11" s="12">
        <v>212740.76</v>
      </c>
      <c r="AR11" s="12">
        <v>130024.51999999999</v>
      </c>
      <c r="AS11" s="12">
        <v>96082.069999999978</v>
      </c>
      <c r="AT11" s="235">
        <f t="shared" si="13"/>
        <v>438847.35</v>
      </c>
      <c r="AU11" s="13">
        <v>75267.159999999989</v>
      </c>
      <c r="AV11" s="13">
        <v>146550.39000000001</v>
      </c>
      <c r="AW11" s="13">
        <v>145373.98000000001</v>
      </c>
      <c r="AX11" s="235">
        <f t="shared" si="14"/>
        <v>367191.53</v>
      </c>
      <c r="AY11" s="13">
        <v>172760.61</v>
      </c>
      <c r="AZ11" s="13">
        <v>105301.04000000001</v>
      </c>
      <c r="BA11" s="13">
        <v>207035.88</v>
      </c>
      <c r="BB11" s="235">
        <f t="shared" si="15"/>
        <v>485097.53</v>
      </c>
      <c r="BC11" s="229">
        <v>201314.42999999993</v>
      </c>
      <c r="BD11" s="294">
        <v>90918.75</v>
      </c>
      <c r="BE11" s="294">
        <v>93548.479999999981</v>
      </c>
      <c r="BF11" s="235">
        <f t="shared" si="19"/>
        <v>385781.65999999992</v>
      </c>
      <c r="BG11" s="12">
        <v>146539.55999999997</v>
      </c>
      <c r="BH11" s="12">
        <v>152008.39999999997</v>
      </c>
      <c r="BI11" s="12">
        <v>106383.89</v>
      </c>
      <c r="BJ11" s="235">
        <f t="shared" si="16"/>
        <v>404931.85</v>
      </c>
      <c r="BK11" s="13">
        <v>110620.27</v>
      </c>
      <c r="BL11" s="13">
        <v>134275.04</v>
      </c>
      <c r="BM11" s="13">
        <v>217067.14999999994</v>
      </c>
      <c r="BN11" s="235">
        <f t="shared" si="17"/>
        <v>461962.45999999996</v>
      </c>
      <c r="BO11" s="229">
        <v>178367.81000000006</v>
      </c>
      <c r="BP11" s="229">
        <v>252155.27</v>
      </c>
      <c r="BQ11" s="229">
        <v>161708.81999999998</v>
      </c>
      <c r="BR11" s="365">
        <f t="shared" si="18"/>
        <v>592231.9</v>
      </c>
    </row>
    <row r="12" spans="1:70" x14ac:dyDescent="0.3">
      <c r="A12" s="67" t="s">
        <v>185</v>
      </c>
      <c r="B12" s="13">
        <v>1958682.2769999995</v>
      </c>
      <c r="C12" s="13">
        <f t="shared" si="0"/>
        <v>2087371.3585000001</v>
      </c>
      <c r="D12" s="294">
        <f t="shared" si="3"/>
        <v>1974824.1274999999</v>
      </c>
      <c r="E12" s="294">
        <f t="shared" si="4"/>
        <v>1876076.7</v>
      </c>
      <c r="F12" s="294">
        <f t="shared" si="1"/>
        <v>1551016.6100000003</v>
      </c>
      <c r="G12" s="12">
        <v>118636</v>
      </c>
      <c r="H12" s="13">
        <v>191900.81049999996</v>
      </c>
      <c r="I12" s="13">
        <v>195852.88900000002</v>
      </c>
      <c r="J12" s="235">
        <f t="shared" si="5"/>
        <v>506389.69949999999</v>
      </c>
      <c r="K12" s="13">
        <v>189909.05650000001</v>
      </c>
      <c r="L12" s="13">
        <v>197122.22450000004</v>
      </c>
      <c r="M12" s="13">
        <v>131691.77849999999</v>
      </c>
      <c r="N12" s="235">
        <f t="shared" si="6"/>
        <v>518723.05950000009</v>
      </c>
      <c r="O12" s="227">
        <v>174939.92049999998</v>
      </c>
      <c r="P12" s="13">
        <v>165712.424</v>
      </c>
      <c r="Q12" s="13">
        <v>129165.29749999997</v>
      </c>
      <c r="R12" s="235">
        <f t="shared" si="7"/>
        <v>469817.64199999999</v>
      </c>
      <c r="S12" s="13">
        <v>75045.135999999999</v>
      </c>
      <c r="T12" s="13">
        <v>208175.69099999999</v>
      </c>
      <c r="U12" s="13">
        <v>309220.13049999997</v>
      </c>
      <c r="V12" s="235">
        <f t="shared" si="8"/>
        <v>592440.95750000002</v>
      </c>
      <c r="W12" s="13">
        <v>221506.89349999995</v>
      </c>
      <c r="X12" s="13">
        <v>148204.9045</v>
      </c>
      <c r="Y12" s="13">
        <v>233687.09549999997</v>
      </c>
      <c r="Z12" s="238">
        <f t="shared" si="9"/>
        <v>603398.89349999989</v>
      </c>
      <c r="AA12" s="12">
        <v>125357.78549999998</v>
      </c>
      <c r="AB12" s="12">
        <v>166531.21250000002</v>
      </c>
      <c r="AC12" s="12">
        <v>116812.492</v>
      </c>
      <c r="AD12" s="238">
        <f t="shared" si="10"/>
        <v>408701.49</v>
      </c>
      <c r="AE12" s="13">
        <v>89628.343500000032</v>
      </c>
      <c r="AF12" s="13">
        <v>179922.91649999999</v>
      </c>
      <c r="AG12" s="13">
        <v>148882.02450000003</v>
      </c>
      <c r="AH12" s="238">
        <f t="shared" si="11"/>
        <v>418433.28450000007</v>
      </c>
      <c r="AI12" s="13">
        <v>194937.00599999999</v>
      </c>
      <c r="AJ12" s="13">
        <v>185604.12350000002</v>
      </c>
      <c r="AK12" s="13">
        <v>163749.32999999999</v>
      </c>
      <c r="AL12" s="238">
        <f t="shared" si="2"/>
        <v>544290.4595</v>
      </c>
      <c r="AM12" s="229">
        <v>146803.24000000002</v>
      </c>
      <c r="AN12" s="13">
        <v>93344.77</v>
      </c>
      <c r="AO12" s="13">
        <v>121538.18</v>
      </c>
      <c r="AP12" s="235">
        <f t="shared" si="12"/>
        <v>361686.19</v>
      </c>
      <c r="AQ12" s="12">
        <v>335143.86</v>
      </c>
      <c r="AR12" s="12">
        <v>212181.65000000002</v>
      </c>
      <c r="AS12" s="12">
        <v>151305.53999999998</v>
      </c>
      <c r="AT12" s="235">
        <f t="shared" si="13"/>
        <v>698631.05</v>
      </c>
      <c r="AU12" s="13">
        <v>69934.080000000002</v>
      </c>
      <c r="AV12" s="13">
        <v>37859.199999999997</v>
      </c>
      <c r="AW12" s="13">
        <v>250043.56000000003</v>
      </c>
      <c r="AX12" s="235">
        <f t="shared" si="14"/>
        <v>357836.84</v>
      </c>
      <c r="AY12" s="13">
        <v>200240.83999999997</v>
      </c>
      <c r="AZ12" s="13">
        <v>94677.48</v>
      </c>
      <c r="BA12" s="13">
        <v>163004.29999999999</v>
      </c>
      <c r="BB12" s="235">
        <f t="shared" si="15"/>
        <v>457922.61999999994</v>
      </c>
      <c r="BC12" s="229">
        <v>125208.41</v>
      </c>
      <c r="BD12" s="294">
        <v>81771.929999999993</v>
      </c>
      <c r="BE12" s="294">
        <v>64109.609999999993</v>
      </c>
      <c r="BF12" s="235">
        <f t="shared" si="19"/>
        <v>271089.95</v>
      </c>
      <c r="BG12" s="12">
        <v>88381.510000000009</v>
      </c>
      <c r="BH12" s="12">
        <v>130305.02000000002</v>
      </c>
      <c r="BI12" s="12">
        <v>141967.58000000005</v>
      </c>
      <c r="BJ12" s="235">
        <f t="shared" si="16"/>
        <v>360654.1100000001</v>
      </c>
      <c r="BK12" s="13">
        <v>52981.01</v>
      </c>
      <c r="BL12" s="13">
        <v>127082.44</v>
      </c>
      <c r="BM12" s="13">
        <v>145183.98000000001</v>
      </c>
      <c r="BN12" s="235">
        <f t="shared" si="17"/>
        <v>325247.43000000005</v>
      </c>
      <c r="BO12" s="229">
        <v>167847.45999999996</v>
      </c>
      <c r="BP12" s="229">
        <v>100345.71</v>
      </c>
      <c r="BQ12" s="229">
        <v>325831.95000000007</v>
      </c>
      <c r="BR12" s="365">
        <f t="shared" si="18"/>
        <v>594025.12000000011</v>
      </c>
    </row>
    <row r="13" spans="1:70" x14ac:dyDescent="0.3">
      <c r="A13" s="67" t="s">
        <v>186</v>
      </c>
      <c r="B13" s="13">
        <v>711717.6120000002</v>
      </c>
      <c r="C13" s="13">
        <f t="shared" si="0"/>
        <v>683214.14350000001</v>
      </c>
      <c r="D13" s="294">
        <f t="shared" si="3"/>
        <v>729900.84049999993</v>
      </c>
      <c r="E13" s="294">
        <f t="shared" si="4"/>
        <v>612681.61</v>
      </c>
      <c r="F13" s="294">
        <f t="shared" si="1"/>
        <v>654784.6399999999</v>
      </c>
      <c r="G13" s="12">
        <v>48748</v>
      </c>
      <c r="H13" s="13">
        <v>68153.84150000001</v>
      </c>
      <c r="I13" s="13">
        <v>51708.933499999999</v>
      </c>
      <c r="J13" s="235">
        <f t="shared" si="5"/>
        <v>168610.77500000002</v>
      </c>
      <c r="K13" s="13">
        <v>67351.428999999989</v>
      </c>
      <c r="L13" s="13">
        <v>70156.635499999989</v>
      </c>
      <c r="M13" s="13">
        <v>39305.2405</v>
      </c>
      <c r="N13" s="235">
        <f t="shared" si="6"/>
        <v>176813.30499999999</v>
      </c>
      <c r="O13" s="227">
        <v>65448.627500000002</v>
      </c>
      <c r="P13" s="13">
        <v>44049.714999999997</v>
      </c>
      <c r="Q13" s="13">
        <v>48856.093999999983</v>
      </c>
      <c r="R13" s="235">
        <f t="shared" si="7"/>
        <v>158354.43649999998</v>
      </c>
      <c r="S13" s="13">
        <v>75702.027499999997</v>
      </c>
      <c r="T13" s="13">
        <v>62240.254000000001</v>
      </c>
      <c r="U13" s="13">
        <v>41493.34550000001</v>
      </c>
      <c r="V13" s="235">
        <f t="shared" si="8"/>
        <v>179435.62699999998</v>
      </c>
      <c r="W13" s="13">
        <v>27736.458999999995</v>
      </c>
      <c r="X13" s="13">
        <v>51556.569999999985</v>
      </c>
      <c r="Y13" s="13">
        <v>97920.797999999981</v>
      </c>
      <c r="Z13" s="238">
        <f t="shared" si="9"/>
        <v>177213.82699999996</v>
      </c>
      <c r="AA13" s="12">
        <v>68676.654500000004</v>
      </c>
      <c r="AB13" s="12">
        <v>79010.151999999987</v>
      </c>
      <c r="AC13" s="12">
        <v>36340.759000000005</v>
      </c>
      <c r="AD13" s="238">
        <f t="shared" si="10"/>
        <v>184027.56550000003</v>
      </c>
      <c r="AE13" s="13">
        <v>68119.743999999977</v>
      </c>
      <c r="AF13" s="13">
        <v>50260.416499999999</v>
      </c>
      <c r="AG13" s="13">
        <v>42256.324500000002</v>
      </c>
      <c r="AH13" s="238">
        <f t="shared" si="11"/>
        <v>160636.48499999999</v>
      </c>
      <c r="AI13" s="13">
        <v>85475.405999999988</v>
      </c>
      <c r="AJ13" s="13">
        <v>37801.166999999994</v>
      </c>
      <c r="AK13" s="13">
        <v>84746.389999999985</v>
      </c>
      <c r="AL13" s="238">
        <f t="shared" si="2"/>
        <v>208022.96299999996</v>
      </c>
      <c r="AM13" s="229">
        <v>59304.380000000012</v>
      </c>
      <c r="AN13" s="13">
        <v>72718.610000000015</v>
      </c>
      <c r="AO13" s="13">
        <v>38499.139999999992</v>
      </c>
      <c r="AP13" s="235">
        <f t="shared" si="12"/>
        <v>170522.13</v>
      </c>
      <c r="AQ13" s="12">
        <v>45570.559999999998</v>
      </c>
      <c r="AR13" s="12">
        <v>53466.78</v>
      </c>
      <c r="AS13" s="12">
        <v>11701.59</v>
      </c>
      <c r="AT13" s="235">
        <f t="shared" si="13"/>
        <v>110738.93</v>
      </c>
      <c r="AU13" s="13">
        <v>23589.16</v>
      </c>
      <c r="AV13" s="13">
        <v>55933.4</v>
      </c>
      <c r="AW13" s="13">
        <v>70090.75</v>
      </c>
      <c r="AX13" s="235">
        <f t="shared" si="14"/>
        <v>149613.31</v>
      </c>
      <c r="AY13" s="13">
        <v>85222.88</v>
      </c>
      <c r="AZ13" s="13">
        <v>46603.919999999991</v>
      </c>
      <c r="BA13" s="13">
        <v>49980.439999999995</v>
      </c>
      <c r="BB13" s="235">
        <f t="shared" si="15"/>
        <v>181807.24</v>
      </c>
      <c r="BC13" s="229">
        <v>64060.579999999987</v>
      </c>
      <c r="BD13" s="294">
        <v>22584.649999999998</v>
      </c>
      <c r="BE13" s="294">
        <v>44207.369999999995</v>
      </c>
      <c r="BF13" s="235">
        <f t="shared" si="19"/>
        <v>130852.59999999998</v>
      </c>
      <c r="BG13" s="12">
        <v>23724.059999999998</v>
      </c>
      <c r="BH13" s="12">
        <v>38872.23000000001</v>
      </c>
      <c r="BI13" s="12">
        <v>46205.78</v>
      </c>
      <c r="BJ13" s="235">
        <f t="shared" si="16"/>
        <v>108802.07</v>
      </c>
      <c r="BK13" s="13">
        <v>58239.009999999987</v>
      </c>
      <c r="BL13" s="13">
        <v>56844.760000000009</v>
      </c>
      <c r="BM13" s="13">
        <v>129083.99</v>
      </c>
      <c r="BN13" s="235">
        <f t="shared" si="17"/>
        <v>244167.76</v>
      </c>
      <c r="BO13" s="229">
        <v>56253.520000000011</v>
      </c>
      <c r="BP13" s="229">
        <v>66861.809999999983</v>
      </c>
      <c r="BQ13" s="229">
        <v>47846.87999999999</v>
      </c>
      <c r="BR13" s="365">
        <f t="shared" si="18"/>
        <v>170962.20999999996</v>
      </c>
    </row>
    <row r="14" spans="1:70" x14ac:dyDescent="0.3">
      <c r="A14" s="67" t="s">
        <v>187</v>
      </c>
      <c r="B14" s="13">
        <v>811257.75949999981</v>
      </c>
      <c r="C14" s="13">
        <f t="shared" si="0"/>
        <v>805392.02350000001</v>
      </c>
      <c r="D14" s="294">
        <f t="shared" si="3"/>
        <v>678100.60149999999</v>
      </c>
      <c r="E14" s="294">
        <f t="shared" si="4"/>
        <v>629512.11</v>
      </c>
      <c r="F14" s="294">
        <f t="shared" si="1"/>
        <v>715587.12000000011</v>
      </c>
      <c r="G14" s="68">
        <v>111420.0385</v>
      </c>
      <c r="H14" s="13">
        <v>31615.707999999999</v>
      </c>
      <c r="I14" s="13">
        <v>94009.797499999986</v>
      </c>
      <c r="J14" s="235">
        <f t="shared" si="5"/>
        <v>237045.54399999999</v>
      </c>
      <c r="K14" s="13">
        <v>79819.073499999984</v>
      </c>
      <c r="L14" s="13">
        <v>65128.984999999993</v>
      </c>
      <c r="M14" s="13">
        <v>37299.479500000001</v>
      </c>
      <c r="N14" s="235">
        <f t="shared" si="6"/>
        <v>182247.538</v>
      </c>
      <c r="O14" s="13">
        <v>75767.784499999994</v>
      </c>
      <c r="P14" s="13">
        <v>49598.786999999989</v>
      </c>
      <c r="Q14" s="13">
        <v>49590.748500000002</v>
      </c>
      <c r="R14" s="235">
        <f t="shared" si="7"/>
        <v>174957.32</v>
      </c>
      <c r="S14" s="13">
        <v>48604.96850000001</v>
      </c>
      <c r="T14" s="13">
        <v>82675.99549999999</v>
      </c>
      <c r="U14" s="13">
        <v>79860.657500000001</v>
      </c>
      <c r="V14" s="235">
        <f t="shared" si="8"/>
        <v>211141.62150000001</v>
      </c>
      <c r="W14" s="13">
        <v>31638.363000000001</v>
      </c>
      <c r="X14" s="13">
        <v>90062.894</v>
      </c>
      <c r="Y14" s="13">
        <v>83282.76999999999</v>
      </c>
      <c r="Z14" s="238">
        <f t="shared" si="9"/>
        <v>204984.027</v>
      </c>
      <c r="AA14" s="12">
        <v>48711.999000000003</v>
      </c>
      <c r="AB14" s="12">
        <v>38832.475499999993</v>
      </c>
      <c r="AC14" s="12">
        <v>57098.339500000002</v>
      </c>
      <c r="AD14" s="238">
        <f t="shared" si="10"/>
        <v>144642.81400000001</v>
      </c>
      <c r="AE14" s="13">
        <v>53078.238499999992</v>
      </c>
      <c r="AF14" s="13">
        <v>59339.988499999999</v>
      </c>
      <c r="AG14" s="13">
        <v>41309.552499999991</v>
      </c>
      <c r="AH14" s="238">
        <f t="shared" si="11"/>
        <v>153727.77949999998</v>
      </c>
      <c r="AI14" s="13">
        <v>40137.748499999994</v>
      </c>
      <c r="AJ14" s="13">
        <v>95026.512499999997</v>
      </c>
      <c r="AK14" s="13">
        <v>39581.719999999994</v>
      </c>
      <c r="AL14" s="238">
        <f t="shared" si="2"/>
        <v>174745.981</v>
      </c>
      <c r="AM14" s="229">
        <v>56920.620000000017</v>
      </c>
      <c r="AN14" s="13">
        <v>91473.87</v>
      </c>
      <c r="AO14" s="13">
        <v>36625.89</v>
      </c>
      <c r="AP14" s="235">
        <f t="shared" si="12"/>
        <v>185020.38</v>
      </c>
      <c r="AQ14" s="12">
        <v>40589.85</v>
      </c>
      <c r="AR14" s="12">
        <v>37004.89</v>
      </c>
      <c r="AS14" s="12">
        <v>43457.08</v>
      </c>
      <c r="AT14" s="235">
        <f t="shared" si="13"/>
        <v>121051.81999999999</v>
      </c>
      <c r="AU14" s="13">
        <v>36234.76999999999</v>
      </c>
      <c r="AV14" s="13">
        <v>51000.099999999984</v>
      </c>
      <c r="AW14" s="13">
        <v>115624.86000000002</v>
      </c>
      <c r="AX14" s="235">
        <f t="shared" si="14"/>
        <v>202859.72999999998</v>
      </c>
      <c r="AY14" s="13">
        <v>39193.81</v>
      </c>
      <c r="AZ14" s="13">
        <v>26030.239999999994</v>
      </c>
      <c r="BA14" s="13">
        <v>55356.130000000012</v>
      </c>
      <c r="BB14" s="235">
        <f t="shared" si="15"/>
        <v>120580.18</v>
      </c>
      <c r="BC14" s="229">
        <v>58148.36</v>
      </c>
      <c r="BD14" s="294">
        <v>25492.820000000003</v>
      </c>
      <c r="BE14" s="294">
        <v>64646.919999999991</v>
      </c>
      <c r="BF14" s="235">
        <f t="shared" si="19"/>
        <v>148288.1</v>
      </c>
      <c r="BG14" s="12">
        <v>113302.20000000001</v>
      </c>
      <c r="BH14" s="12">
        <v>25409.35</v>
      </c>
      <c r="BI14" s="12">
        <v>36650.18</v>
      </c>
      <c r="BJ14" s="235">
        <f t="shared" si="16"/>
        <v>175361.73</v>
      </c>
      <c r="BK14" s="13">
        <v>84554.069999999992</v>
      </c>
      <c r="BL14" s="13">
        <v>68399.3</v>
      </c>
      <c r="BM14" s="13">
        <v>94819.980000000025</v>
      </c>
      <c r="BN14" s="235">
        <f t="shared" si="17"/>
        <v>247773.35000000003</v>
      </c>
      <c r="BO14" s="229">
        <v>66847.829999999987</v>
      </c>
      <c r="BP14" s="229">
        <v>35186.479999999996</v>
      </c>
      <c r="BQ14" s="229">
        <v>42129.630000000005</v>
      </c>
      <c r="BR14" s="365">
        <f t="shared" si="18"/>
        <v>144163.94</v>
      </c>
    </row>
    <row r="15" spans="1:70" ht="39" x14ac:dyDescent="0.3">
      <c r="A15" s="69" t="s">
        <v>188</v>
      </c>
      <c r="B15" s="13">
        <v>3005292.378</v>
      </c>
      <c r="C15" s="13">
        <f t="shared" si="0"/>
        <v>2958477.0285</v>
      </c>
      <c r="D15" s="294">
        <f t="shared" si="3"/>
        <v>3157313.9119999995</v>
      </c>
      <c r="E15" s="294">
        <f t="shared" si="4"/>
        <v>2539485.0100000007</v>
      </c>
      <c r="F15" s="294">
        <f t="shared" si="1"/>
        <v>2673552.0099999998</v>
      </c>
      <c r="G15" s="12">
        <v>161459</v>
      </c>
      <c r="H15" s="13">
        <v>221187.76849999998</v>
      </c>
      <c r="I15" s="13">
        <v>293417.43999999994</v>
      </c>
      <c r="J15" s="235">
        <f t="shared" si="5"/>
        <v>676064.20849999995</v>
      </c>
      <c r="K15" s="13">
        <v>313513.71299999993</v>
      </c>
      <c r="L15" s="13">
        <v>521690.86449999997</v>
      </c>
      <c r="M15" s="13">
        <v>221088.21300000002</v>
      </c>
      <c r="N15" s="235">
        <f t="shared" si="6"/>
        <v>1056292.7904999999</v>
      </c>
      <c r="O15" s="13">
        <v>148649.72450000001</v>
      </c>
      <c r="P15" s="13">
        <v>164636.80599999998</v>
      </c>
      <c r="Q15" s="13">
        <v>227330.65449999998</v>
      </c>
      <c r="R15" s="235">
        <f t="shared" si="7"/>
        <v>540617.18499999994</v>
      </c>
      <c r="S15" s="13">
        <v>135488.12399999998</v>
      </c>
      <c r="T15" s="13">
        <v>216256.20049999998</v>
      </c>
      <c r="U15" s="13">
        <v>333758.51999999984</v>
      </c>
      <c r="V15" s="235">
        <f t="shared" si="8"/>
        <v>685502.84449999989</v>
      </c>
      <c r="W15" s="13">
        <v>89301.087999999989</v>
      </c>
      <c r="X15" s="13">
        <v>164058.40199999997</v>
      </c>
      <c r="Y15" s="13">
        <v>322063.848</v>
      </c>
      <c r="Z15" s="238">
        <f t="shared" si="9"/>
        <v>575423.33799999999</v>
      </c>
      <c r="AA15" s="12">
        <v>342530.22549999988</v>
      </c>
      <c r="AB15" s="12">
        <v>300574.39599999995</v>
      </c>
      <c r="AC15" s="12">
        <v>271129.53149999992</v>
      </c>
      <c r="AD15" s="238">
        <f t="shared" si="10"/>
        <v>914234.15299999982</v>
      </c>
      <c r="AE15" s="13">
        <v>424028.01149999991</v>
      </c>
      <c r="AF15" s="13">
        <v>103442.60350000001</v>
      </c>
      <c r="AG15" s="13">
        <v>414012.73050000001</v>
      </c>
      <c r="AH15" s="238">
        <f t="shared" si="11"/>
        <v>941483.34549999982</v>
      </c>
      <c r="AI15" s="13">
        <v>210734.326</v>
      </c>
      <c r="AJ15" s="13">
        <v>255369.60949999993</v>
      </c>
      <c r="AK15" s="13">
        <v>260069.14000000004</v>
      </c>
      <c r="AL15" s="238">
        <f t="shared" si="2"/>
        <v>726173.07549999992</v>
      </c>
      <c r="AM15" s="229">
        <v>104097.28</v>
      </c>
      <c r="AN15" s="13">
        <v>320253.84999999992</v>
      </c>
      <c r="AO15" s="13">
        <v>128899.41000000002</v>
      </c>
      <c r="AP15" s="235">
        <f t="shared" si="12"/>
        <v>553250.53999999992</v>
      </c>
      <c r="AQ15" s="12">
        <v>315463.40999999997</v>
      </c>
      <c r="AR15" s="12">
        <v>180782.01000000004</v>
      </c>
      <c r="AS15" s="12">
        <v>284914.45000000007</v>
      </c>
      <c r="AT15" s="235">
        <f t="shared" si="13"/>
        <v>781159.87000000011</v>
      </c>
      <c r="AU15" s="13">
        <v>160293.65000000005</v>
      </c>
      <c r="AV15" s="13">
        <v>252855.95000000004</v>
      </c>
      <c r="AW15" s="13">
        <v>145713.79999999999</v>
      </c>
      <c r="AX15" s="235">
        <f t="shared" si="14"/>
        <v>558863.40000000014</v>
      </c>
      <c r="AY15" s="13">
        <v>132818.71</v>
      </c>
      <c r="AZ15" s="13">
        <v>233352.60000000003</v>
      </c>
      <c r="BA15" s="13">
        <v>280039.89000000007</v>
      </c>
      <c r="BB15" s="235">
        <f t="shared" si="15"/>
        <v>646211.20000000019</v>
      </c>
      <c r="BC15" s="229">
        <v>178247.99</v>
      </c>
      <c r="BD15" s="294">
        <v>266154.07000000007</v>
      </c>
      <c r="BE15" s="294">
        <v>164103.82</v>
      </c>
      <c r="BF15" s="235">
        <f t="shared" si="19"/>
        <v>608505.88000000012</v>
      </c>
      <c r="BG15" s="12">
        <v>108724.57999999999</v>
      </c>
      <c r="BH15" s="12">
        <v>260750.81999999995</v>
      </c>
      <c r="BI15" s="12">
        <v>201355.30000000002</v>
      </c>
      <c r="BJ15" s="235">
        <f t="shared" si="16"/>
        <v>570830.69999999995</v>
      </c>
      <c r="BK15" s="13">
        <v>352336.99999999994</v>
      </c>
      <c r="BL15" s="13">
        <v>132471.06</v>
      </c>
      <c r="BM15" s="13">
        <v>192376.25999999998</v>
      </c>
      <c r="BN15" s="235">
        <f t="shared" si="17"/>
        <v>677184.32</v>
      </c>
      <c r="BO15" s="229">
        <v>257489.03999999995</v>
      </c>
      <c r="BP15" s="229">
        <v>429399.94000000006</v>
      </c>
      <c r="BQ15" s="229">
        <v>130142.12999999999</v>
      </c>
      <c r="BR15" s="365">
        <f t="shared" si="18"/>
        <v>817031.11</v>
      </c>
    </row>
    <row r="16" spans="1:70" x14ac:dyDescent="0.3">
      <c r="A16" s="69" t="s">
        <v>189</v>
      </c>
      <c r="B16" s="13">
        <v>740864.93700000003</v>
      </c>
      <c r="C16" s="13">
        <f t="shared" si="0"/>
        <v>685283.84750000003</v>
      </c>
      <c r="D16" s="294">
        <f t="shared" si="3"/>
        <v>677164.81199999992</v>
      </c>
      <c r="E16" s="294">
        <f t="shared" si="4"/>
        <v>562757.23</v>
      </c>
      <c r="F16" s="294">
        <f t="shared" si="1"/>
        <v>608990.85000000009</v>
      </c>
      <c r="G16" s="12">
        <v>75974</v>
      </c>
      <c r="H16" s="13">
        <v>36698.754000000015</v>
      </c>
      <c r="I16" s="13">
        <v>42188.807999999997</v>
      </c>
      <c r="J16" s="235">
        <f t="shared" si="5"/>
        <v>154861.56200000001</v>
      </c>
      <c r="K16" s="13">
        <v>53004.419999999984</v>
      </c>
      <c r="L16" s="13">
        <v>70938.198499999999</v>
      </c>
      <c r="M16" s="13">
        <v>62609.403999999995</v>
      </c>
      <c r="N16" s="235">
        <f t="shared" si="6"/>
        <v>186552.02249999996</v>
      </c>
      <c r="O16" s="13">
        <v>65215.741000000002</v>
      </c>
      <c r="P16" s="13">
        <v>54434.985499999981</v>
      </c>
      <c r="Q16" s="13">
        <v>85915.79849999999</v>
      </c>
      <c r="R16" s="235">
        <f t="shared" si="7"/>
        <v>205566.52499999997</v>
      </c>
      <c r="S16" s="13">
        <v>24991.224999999999</v>
      </c>
      <c r="T16" s="13">
        <v>71926.876499999984</v>
      </c>
      <c r="U16" s="13">
        <v>41385.636499999993</v>
      </c>
      <c r="V16" s="235">
        <f t="shared" si="8"/>
        <v>138303.73799999998</v>
      </c>
      <c r="W16" s="13">
        <v>47186.374499999998</v>
      </c>
      <c r="X16" s="13">
        <v>58833.217999999993</v>
      </c>
      <c r="Y16" s="13">
        <v>46922.127500000002</v>
      </c>
      <c r="Z16" s="238">
        <f t="shared" si="9"/>
        <v>152941.72</v>
      </c>
      <c r="AA16" s="12">
        <v>33332.497000000003</v>
      </c>
      <c r="AB16" s="12">
        <v>61689.3465</v>
      </c>
      <c r="AC16" s="12">
        <v>47228.913</v>
      </c>
      <c r="AD16" s="238">
        <f t="shared" si="10"/>
        <v>142250.75650000002</v>
      </c>
      <c r="AE16" s="13">
        <v>67661.538</v>
      </c>
      <c r="AF16" s="13">
        <v>29501.777999999998</v>
      </c>
      <c r="AG16" s="13">
        <v>35710.259999999987</v>
      </c>
      <c r="AH16" s="238">
        <f t="shared" si="11"/>
        <v>132873.57599999997</v>
      </c>
      <c r="AI16" s="13">
        <v>114083.0245</v>
      </c>
      <c r="AJ16" s="13">
        <v>42302.865000000005</v>
      </c>
      <c r="AK16" s="13">
        <v>92712.869999999966</v>
      </c>
      <c r="AL16" s="238">
        <f t="shared" si="2"/>
        <v>249098.75949999996</v>
      </c>
      <c r="AM16" s="229">
        <v>32976.770000000004</v>
      </c>
      <c r="AN16" s="13">
        <v>63028.850000000006</v>
      </c>
      <c r="AO16" s="13">
        <v>39593.33</v>
      </c>
      <c r="AP16" s="235">
        <f t="shared" si="12"/>
        <v>135598.95000000001</v>
      </c>
      <c r="AQ16" s="12">
        <v>29706.35</v>
      </c>
      <c r="AR16" s="12">
        <v>54911.1</v>
      </c>
      <c r="AS16" s="12">
        <v>22645.870000000003</v>
      </c>
      <c r="AT16" s="235">
        <f t="shared" si="13"/>
        <v>107263.32</v>
      </c>
      <c r="AU16" s="13">
        <v>32198.7</v>
      </c>
      <c r="AV16" s="13">
        <v>53081.98</v>
      </c>
      <c r="AW16" s="13">
        <v>37239.93</v>
      </c>
      <c r="AX16" s="235">
        <f t="shared" si="14"/>
        <v>122520.61000000002</v>
      </c>
      <c r="AY16" s="13">
        <v>73670.760000000009</v>
      </c>
      <c r="AZ16" s="13">
        <v>67267.280000000013</v>
      </c>
      <c r="BA16" s="13">
        <v>56436.310000000005</v>
      </c>
      <c r="BB16" s="235">
        <f t="shared" si="15"/>
        <v>197374.35000000003</v>
      </c>
      <c r="BC16" s="229">
        <v>69193.52</v>
      </c>
      <c r="BD16" s="294">
        <v>23702.410000000003</v>
      </c>
      <c r="BE16" s="294">
        <v>20782.100000000002</v>
      </c>
      <c r="BF16" s="235">
        <f t="shared" si="19"/>
        <v>113678.03000000001</v>
      </c>
      <c r="BG16" s="12">
        <v>44340.280000000006</v>
      </c>
      <c r="BH16" s="12">
        <v>60850.009999999995</v>
      </c>
      <c r="BI16" s="12">
        <v>36537.539999999994</v>
      </c>
      <c r="BJ16" s="235">
        <f t="shared" si="16"/>
        <v>141727.83000000002</v>
      </c>
      <c r="BK16" s="13">
        <v>45288.049999999996</v>
      </c>
      <c r="BL16" s="13">
        <v>71728.27</v>
      </c>
      <c r="BM16" s="13">
        <v>76398.97</v>
      </c>
      <c r="BN16" s="235">
        <f t="shared" si="17"/>
        <v>193415.29</v>
      </c>
      <c r="BO16" s="229">
        <v>76150.649999999994</v>
      </c>
      <c r="BP16" s="229">
        <v>44456.350000000006</v>
      </c>
      <c r="BQ16" s="229">
        <v>39562.699999999997</v>
      </c>
      <c r="BR16" s="365">
        <f t="shared" si="18"/>
        <v>160169.70000000001</v>
      </c>
    </row>
    <row r="17" spans="1:70" x14ac:dyDescent="0.3">
      <c r="A17" s="69" t="s">
        <v>190</v>
      </c>
      <c r="B17" s="13">
        <v>1445051.2335000001</v>
      </c>
      <c r="C17" s="13">
        <f t="shared" si="0"/>
        <v>1278096.9814999998</v>
      </c>
      <c r="D17" s="294">
        <f t="shared" si="3"/>
        <v>1369735.3649999998</v>
      </c>
      <c r="E17" s="294">
        <f t="shared" si="4"/>
        <v>791786.77</v>
      </c>
      <c r="F17" s="294">
        <f t="shared" si="1"/>
        <v>664907.62000000011</v>
      </c>
      <c r="G17" s="12">
        <v>84296</v>
      </c>
      <c r="H17" s="13">
        <v>70984.762000000002</v>
      </c>
      <c r="I17" s="13">
        <v>91214.940999999992</v>
      </c>
      <c r="J17" s="235">
        <f t="shared" si="5"/>
        <v>246495.70299999998</v>
      </c>
      <c r="K17" s="13">
        <v>109681.08899999998</v>
      </c>
      <c r="L17" s="13">
        <v>70961.439999999988</v>
      </c>
      <c r="M17" s="13">
        <v>165181.19299999997</v>
      </c>
      <c r="N17" s="235">
        <f t="shared" si="6"/>
        <v>345823.72199999995</v>
      </c>
      <c r="O17" s="13">
        <v>80433.621999999988</v>
      </c>
      <c r="P17" s="13">
        <v>110358.7035</v>
      </c>
      <c r="Q17" s="13">
        <v>62899.272999999994</v>
      </c>
      <c r="R17" s="235">
        <f t="shared" si="7"/>
        <v>253691.59849999996</v>
      </c>
      <c r="S17" s="13">
        <v>130230.80699999999</v>
      </c>
      <c r="T17" s="13">
        <v>163516.14250000002</v>
      </c>
      <c r="U17" s="13">
        <v>138339.00849999997</v>
      </c>
      <c r="V17" s="235">
        <f t="shared" si="8"/>
        <v>432085.95799999998</v>
      </c>
      <c r="W17" s="13">
        <v>23609.442500000001</v>
      </c>
      <c r="X17" s="13">
        <v>70612.932499999981</v>
      </c>
      <c r="Y17" s="13">
        <v>131688.83449999994</v>
      </c>
      <c r="Z17" s="238">
        <f t="shared" si="9"/>
        <v>225911.20949999994</v>
      </c>
      <c r="AA17" s="12">
        <v>60128.831000000006</v>
      </c>
      <c r="AB17" s="12">
        <v>80669.50999999998</v>
      </c>
      <c r="AC17" s="12">
        <v>110576.13400000001</v>
      </c>
      <c r="AD17" s="238">
        <f t="shared" si="10"/>
        <v>251374.47499999998</v>
      </c>
      <c r="AE17" s="13">
        <v>151025.11850000001</v>
      </c>
      <c r="AF17" s="13">
        <v>130402.17999999998</v>
      </c>
      <c r="AG17" s="13">
        <v>88353.349999999991</v>
      </c>
      <c r="AH17" s="238">
        <f t="shared" si="11"/>
        <v>369780.64849999995</v>
      </c>
      <c r="AI17" s="13">
        <v>276981.83550000004</v>
      </c>
      <c r="AJ17" s="13">
        <v>55240.376499999984</v>
      </c>
      <c r="AK17" s="13">
        <v>190446.81999999995</v>
      </c>
      <c r="AL17" s="238">
        <f t="shared" si="2"/>
        <v>522669.03200000001</v>
      </c>
      <c r="AM17" s="229">
        <v>79499.189999999988</v>
      </c>
      <c r="AN17" s="13">
        <v>67794.77</v>
      </c>
      <c r="AO17" s="13">
        <v>52744.71</v>
      </c>
      <c r="AP17" s="235">
        <f t="shared" si="12"/>
        <v>200038.66999999998</v>
      </c>
      <c r="AQ17" s="12">
        <v>76934.680000000008</v>
      </c>
      <c r="AR17" s="12">
        <v>12518.210000000001</v>
      </c>
      <c r="AS17" s="12">
        <v>68405.17</v>
      </c>
      <c r="AT17" s="235">
        <f t="shared" si="13"/>
        <v>157858.06</v>
      </c>
      <c r="AU17" s="13">
        <v>17943.29</v>
      </c>
      <c r="AV17" s="13">
        <v>61343.03</v>
      </c>
      <c r="AW17" s="13">
        <v>66305.679999999993</v>
      </c>
      <c r="AX17" s="235">
        <f t="shared" si="14"/>
        <v>145592</v>
      </c>
      <c r="AY17" s="13">
        <v>118270.79000000001</v>
      </c>
      <c r="AZ17" s="13">
        <v>72797.919999999998</v>
      </c>
      <c r="BA17" s="13">
        <v>97229.330000000016</v>
      </c>
      <c r="BB17" s="235">
        <f t="shared" si="15"/>
        <v>288298.04000000004</v>
      </c>
      <c r="BC17" s="229">
        <v>32459.739999999998</v>
      </c>
      <c r="BD17" s="294">
        <v>26045.379999999997</v>
      </c>
      <c r="BE17" s="294">
        <v>50991.61</v>
      </c>
      <c r="BF17" s="235">
        <f t="shared" si="19"/>
        <v>109496.73</v>
      </c>
      <c r="BG17" s="12">
        <v>24310.07</v>
      </c>
      <c r="BH17" s="12">
        <v>27235.399999999998</v>
      </c>
      <c r="BI17" s="12">
        <v>78768.359999999986</v>
      </c>
      <c r="BJ17" s="235">
        <f t="shared" si="16"/>
        <v>130313.82999999999</v>
      </c>
      <c r="BK17" s="13">
        <v>33633.29</v>
      </c>
      <c r="BL17" s="13">
        <v>77965.99000000002</v>
      </c>
      <c r="BM17" s="13">
        <v>28304.339999999989</v>
      </c>
      <c r="BN17" s="235">
        <f t="shared" si="17"/>
        <v>139903.62000000002</v>
      </c>
      <c r="BO17" s="229">
        <v>121060.41999999998</v>
      </c>
      <c r="BP17" s="229">
        <v>82859.750000000029</v>
      </c>
      <c r="BQ17" s="229">
        <v>81273.26999999999</v>
      </c>
      <c r="BR17" s="365">
        <f t="shared" si="18"/>
        <v>285193.44</v>
      </c>
    </row>
    <row r="18" spans="1:70" ht="26" x14ac:dyDescent="0.3">
      <c r="A18" s="69" t="s">
        <v>191</v>
      </c>
      <c r="B18" s="13">
        <v>3869431.7374999961</v>
      </c>
      <c r="C18" s="13">
        <f t="shared" si="0"/>
        <v>3599647.6399999997</v>
      </c>
      <c r="D18" s="294">
        <f t="shared" si="3"/>
        <v>3785903.0734999999</v>
      </c>
      <c r="E18" s="294">
        <f t="shared" si="4"/>
        <v>3414175.0599999996</v>
      </c>
      <c r="F18" s="294">
        <f t="shared" si="1"/>
        <v>3446287.0199999996</v>
      </c>
      <c r="G18" s="12">
        <v>263275</v>
      </c>
      <c r="H18" s="13">
        <v>295590.93999999994</v>
      </c>
      <c r="I18" s="13">
        <v>302090.37200000009</v>
      </c>
      <c r="J18" s="235">
        <f t="shared" si="5"/>
        <v>860956.31200000003</v>
      </c>
      <c r="K18" s="13">
        <v>368243.73100000009</v>
      </c>
      <c r="L18" s="13">
        <v>294342.35049999994</v>
      </c>
      <c r="M18" s="13">
        <v>237915.27749999997</v>
      </c>
      <c r="N18" s="235">
        <f t="shared" si="6"/>
        <v>900501.35900000005</v>
      </c>
      <c r="O18" s="13">
        <v>327532.78799999994</v>
      </c>
      <c r="P18" s="13">
        <v>203403.47849999997</v>
      </c>
      <c r="Q18" s="13">
        <v>265705.48749999999</v>
      </c>
      <c r="R18" s="235">
        <f t="shared" si="7"/>
        <v>796641.75399999996</v>
      </c>
      <c r="S18" s="13">
        <v>389635.64</v>
      </c>
      <c r="T18" s="13">
        <v>301944.54049999994</v>
      </c>
      <c r="U18" s="13">
        <v>349968.03449999995</v>
      </c>
      <c r="V18" s="235">
        <f t="shared" si="8"/>
        <v>1041548.215</v>
      </c>
      <c r="W18" s="13">
        <v>229530.73100000003</v>
      </c>
      <c r="X18" s="13">
        <v>270015.26199999993</v>
      </c>
      <c r="Y18" s="13">
        <v>389193.99399999995</v>
      </c>
      <c r="Z18" s="238">
        <f t="shared" si="9"/>
        <v>888739.98699999996</v>
      </c>
      <c r="AA18" s="12">
        <v>327510.06400000001</v>
      </c>
      <c r="AB18" s="12">
        <v>368793.0515</v>
      </c>
      <c r="AC18" s="12">
        <v>288460.37650000001</v>
      </c>
      <c r="AD18" s="238">
        <f t="shared" si="10"/>
        <v>984763.49200000009</v>
      </c>
      <c r="AE18" s="13">
        <v>317857.45850000007</v>
      </c>
      <c r="AF18" s="13">
        <v>260439.55700000003</v>
      </c>
      <c r="AG18" s="13">
        <v>252650.81399999995</v>
      </c>
      <c r="AH18" s="238">
        <f t="shared" si="11"/>
        <v>830947.82949999999</v>
      </c>
      <c r="AI18" s="13">
        <v>339314.0895</v>
      </c>
      <c r="AJ18" s="13">
        <v>352979.35549999995</v>
      </c>
      <c r="AK18" s="13">
        <v>389158.32</v>
      </c>
      <c r="AL18" s="238">
        <f t="shared" si="2"/>
        <v>1081451.7649999999</v>
      </c>
      <c r="AM18" s="229">
        <v>235724.78999999998</v>
      </c>
      <c r="AN18" s="13">
        <v>318609</v>
      </c>
      <c r="AO18" s="13">
        <v>316149.15000000002</v>
      </c>
      <c r="AP18" s="235">
        <f t="shared" si="12"/>
        <v>870482.94000000006</v>
      </c>
      <c r="AQ18" s="12">
        <v>384337.55999999976</v>
      </c>
      <c r="AR18" s="12">
        <v>186497.76999999996</v>
      </c>
      <c r="AS18" s="12">
        <v>188310.24999999994</v>
      </c>
      <c r="AT18" s="235">
        <f t="shared" si="13"/>
        <v>759145.57999999961</v>
      </c>
      <c r="AU18" s="13">
        <v>178600.03000000003</v>
      </c>
      <c r="AV18" s="13">
        <v>237173.66999999998</v>
      </c>
      <c r="AW18" s="13">
        <v>360074.38000000006</v>
      </c>
      <c r="AX18" s="235">
        <f t="shared" si="14"/>
        <v>775848.08000000007</v>
      </c>
      <c r="AY18" s="13">
        <v>325491.0199999999</v>
      </c>
      <c r="AZ18" s="13">
        <v>307995.36</v>
      </c>
      <c r="BA18" s="13">
        <v>375212.07999999996</v>
      </c>
      <c r="BB18" s="235">
        <f t="shared" si="15"/>
        <v>1008698.4599999998</v>
      </c>
      <c r="BC18" s="229">
        <v>225012.93999999994</v>
      </c>
      <c r="BD18" s="294">
        <v>248655.54</v>
      </c>
      <c r="BE18" s="294">
        <v>213975.71999999997</v>
      </c>
      <c r="BF18" s="235">
        <f t="shared" si="19"/>
        <v>687644.2</v>
      </c>
      <c r="BG18" s="12">
        <v>205742.50999999995</v>
      </c>
      <c r="BH18" s="12">
        <v>206579.12000000002</v>
      </c>
      <c r="BI18" s="12">
        <v>309527.71999999997</v>
      </c>
      <c r="BJ18" s="235">
        <f t="shared" si="16"/>
        <v>721849.35</v>
      </c>
      <c r="BK18" s="13">
        <v>360577.28999999992</v>
      </c>
      <c r="BL18" s="13">
        <v>352175.78999999992</v>
      </c>
      <c r="BM18" s="13">
        <v>326586.64</v>
      </c>
      <c r="BN18" s="235">
        <f t="shared" si="17"/>
        <v>1039339.7199999999</v>
      </c>
      <c r="BO18" s="229">
        <v>395916.88000000018</v>
      </c>
      <c r="BP18" s="229">
        <v>293798.57</v>
      </c>
      <c r="BQ18" s="229">
        <v>307738.30000000005</v>
      </c>
      <c r="BR18" s="365">
        <f t="shared" si="18"/>
        <v>997453.75000000023</v>
      </c>
    </row>
    <row r="19" spans="1:70" ht="26.65" customHeight="1" x14ac:dyDescent="0.3">
      <c r="A19" s="69" t="s">
        <v>192</v>
      </c>
      <c r="B19" s="13">
        <v>2296283.6025</v>
      </c>
      <c r="C19" s="13">
        <f t="shared" si="0"/>
        <v>2042529.1529999997</v>
      </c>
      <c r="D19" s="294">
        <f t="shared" si="3"/>
        <v>2172643.9545</v>
      </c>
      <c r="E19" s="294">
        <f t="shared" si="4"/>
        <v>1859321.76</v>
      </c>
      <c r="F19" s="294">
        <f t="shared" si="1"/>
        <v>1766547.4100000001</v>
      </c>
      <c r="G19" s="12">
        <v>185732</v>
      </c>
      <c r="H19" s="13">
        <v>190450.52250000002</v>
      </c>
      <c r="I19" s="13">
        <v>171521.95949999997</v>
      </c>
      <c r="J19" s="235">
        <f t="shared" si="5"/>
        <v>547704.48199999996</v>
      </c>
      <c r="K19" s="13">
        <v>171376.19700000001</v>
      </c>
      <c r="L19" s="13">
        <v>229930.45949999994</v>
      </c>
      <c r="M19" s="13">
        <v>133793.7715</v>
      </c>
      <c r="N19" s="235">
        <f t="shared" si="6"/>
        <v>535100.42799999996</v>
      </c>
      <c r="O19" s="13">
        <v>150309.97949999999</v>
      </c>
      <c r="P19" s="13">
        <v>130459.08199999997</v>
      </c>
      <c r="Q19" s="13">
        <v>137590.68049999996</v>
      </c>
      <c r="R19" s="235">
        <f t="shared" si="7"/>
        <v>418359.74199999991</v>
      </c>
      <c r="S19" s="13">
        <v>182731.51549999998</v>
      </c>
      <c r="T19" s="13">
        <v>178428.43400000004</v>
      </c>
      <c r="U19" s="13">
        <v>180204.55149999997</v>
      </c>
      <c r="V19" s="235">
        <f t="shared" si="8"/>
        <v>541364.50099999993</v>
      </c>
      <c r="W19" s="13">
        <v>133830.45649999997</v>
      </c>
      <c r="X19" s="13">
        <v>180338.02049999998</v>
      </c>
      <c r="Y19" s="13">
        <v>172937.12649999998</v>
      </c>
      <c r="Z19" s="238">
        <f t="shared" si="9"/>
        <v>487105.60349999997</v>
      </c>
      <c r="AA19" s="12">
        <v>203369.22</v>
      </c>
      <c r="AB19" s="12">
        <v>195620.12899999993</v>
      </c>
      <c r="AC19" s="12">
        <v>171068.1925</v>
      </c>
      <c r="AD19" s="238">
        <f t="shared" si="10"/>
        <v>570057.54149999993</v>
      </c>
      <c r="AE19" s="13">
        <v>197102.43299999999</v>
      </c>
      <c r="AF19" s="13">
        <v>162856.92800000001</v>
      </c>
      <c r="AG19" s="13">
        <v>157853.9105</v>
      </c>
      <c r="AH19" s="238">
        <f t="shared" si="11"/>
        <v>517813.27150000003</v>
      </c>
      <c r="AI19" s="13">
        <v>191309.57249999995</v>
      </c>
      <c r="AJ19" s="13">
        <v>210830.61549999999</v>
      </c>
      <c r="AK19" s="13">
        <v>195527.35</v>
      </c>
      <c r="AL19" s="238">
        <f t="shared" si="2"/>
        <v>597667.53799999994</v>
      </c>
      <c r="AM19" s="229">
        <v>145148.53000000003</v>
      </c>
      <c r="AN19" s="13">
        <v>188767.47000000003</v>
      </c>
      <c r="AO19" s="13">
        <v>267972.64999999997</v>
      </c>
      <c r="AP19" s="235">
        <f t="shared" si="12"/>
        <v>601888.65</v>
      </c>
      <c r="AQ19" s="12">
        <v>163077.78000000003</v>
      </c>
      <c r="AR19" s="12">
        <v>104736.65</v>
      </c>
      <c r="AS19" s="12">
        <v>81991.910000000018</v>
      </c>
      <c r="AT19" s="235">
        <f t="shared" si="13"/>
        <v>349806.34000000008</v>
      </c>
      <c r="AU19" s="13">
        <v>69561.389999999985</v>
      </c>
      <c r="AV19" s="13">
        <v>99718.85</v>
      </c>
      <c r="AW19" s="13">
        <v>183091.90000000002</v>
      </c>
      <c r="AX19" s="235">
        <f t="shared" si="14"/>
        <v>352372.14</v>
      </c>
      <c r="AY19" s="13">
        <v>157165.27999999997</v>
      </c>
      <c r="AZ19" s="13">
        <v>163044.88</v>
      </c>
      <c r="BA19" s="13">
        <v>235044.46999999994</v>
      </c>
      <c r="BB19" s="235">
        <f t="shared" si="15"/>
        <v>555254.62999999989</v>
      </c>
      <c r="BC19" s="229">
        <v>119369.72000000003</v>
      </c>
      <c r="BD19" s="294">
        <v>108820.25</v>
      </c>
      <c r="BE19" s="294">
        <v>171226.73</v>
      </c>
      <c r="BF19" s="235">
        <f t="shared" si="19"/>
        <v>399416.70000000007</v>
      </c>
      <c r="BG19" s="12">
        <v>100676.57</v>
      </c>
      <c r="BH19" s="12">
        <v>71483.709999999992</v>
      </c>
      <c r="BI19" s="12">
        <v>160849.99</v>
      </c>
      <c r="BJ19" s="235">
        <f t="shared" si="16"/>
        <v>333010.27</v>
      </c>
      <c r="BK19" s="13">
        <v>174644.34999999998</v>
      </c>
      <c r="BL19" s="13">
        <v>138947.80000000002</v>
      </c>
      <c r="BM19" s="13">
        <v>238360.33999999997</v>
      </c>
      <c r="BN19" s="235">
        <f t="shared" si="17"/>
        <v>551952.49</v>
      </c>
      <c r="BO19" s="229">
        <v>143063.99</v>
      </c>
      <c r="BP19" s="229">
        <v>165015.13</v>
      </c>
      <c r="BQ19" s="229">
        <v>174088.83000000005</v>
      </c>
      <c r="BR19" s="365">
        <f t="shared" si="18"/>
        <v>482167.95000000007</v>
      </c>
    </row>
    <row r="20" spans="1:70" x14ac:dyDescent="0.3">
      <c r="A20" s="69" t="s">
        <v>193</v>
      </c>
      <c r="B20" s="13">
        <v>2693025.6559999976</v>
      </c>
      <c r="C20" s="13">
        <f t="shared" si="0"/>
        <v>2625633.5019999999</v>
      </c>
      <c r="D20" s="294">
        <f t="shared" si="3"/>
        <v>2546996.1619999995</v>
      </c>
      <c r="E20" s="294">
        <f t="shared" si="4"/>
        <v>2272928.0699999998</v>
      </c>
      <c r="F20" s="294">
        <f t="shared" si="1"/>
        <v>2228760.56</v>
      </c>
      <c r="G20" s="12">
        <v>168206</v>
      </c>
      <c r="H20" s="13">
        <v>259289.26949999999</v>
      </c>
      <c r="I20" s="13">
        <v>195390.83049999998</v>
      </c>
      <c r="J20" s="235">
        <f t="shared" si="5"/>
        <v>622886.1</v>
      </c>
      <c r="K20" s="13">
        <v>205335.92699999991</v>
      </c>
      <c r="L20" s="13">
        <v>245909.61749999996</v>
      </c>
      <c r="M20" s="13">
        <v>240918.28399999999</v>
      </c>
      <c r="N20" s="235">
        <f t="shared" si="6"/>
        <v>692163.82849999983</v>
      </c>
      <c r="O20" s="13">
        <v>224222.65300000005</v>
      </c>
      <c r="P20" s="13">
        <v>221629.37999999995</v>
      </c>
      <c r="Q20" s="13">
        <v>207233.174</v>
      </c>
      <c r="R20" s="235">
        <f t="shared" si="7"/>
        <v>653085.20699999994</v>
      </c>
      <c r="S20" s="13">
        <v>222610.81299999997</v>
      </c>
      <c r="T20" s="13">
        <v>241121.6385</v>
      </c>
      <c r="U20" s="13">
        <v>193765.91500000001</v>
      </c>
      <c r="V20" s="235">
        <f t="shared" si="8"/>
        <v>657498.3665</v>
      </c>
      <c r="W20" s="13">
        <v>134153.28449999995</v>
      </c>
      <c r="X20" s="13">
        <v>237378.97500000003</v>
      </c>
      <c r="Y20" s="13">
        <v>240581.77099999992</v>
      </c>
      <c r="Z20" s="238">
        <f t="shared" si="9"/>
        <v>612114.03049999988</v>
      </c>
      <c r="AA20" s="12">
        <v>204145.60799999998</v>
      </c>
      <c r="AB20" s="12">
        <v>296696.29700000008</v>
      </c>
      <c r="AC20" s="12">
        <v>187482.24599999998</v>
      </c>
      <c r="AD20" s="238">
        <f t="shared" si="10"/>
        <v>688324.15100000007</v>
      </c>
      <c r="AE20" s="13">
        <v>179673.44699999996</v>
      </c>
      <c r="AF20" s="13">
        <v>180119.27899999998</v>
      </c>
      <c r="AG20" s="13">
        <v>158196.84050000005</v>
      </c>
      <c r="AH20" s="238">
        <f t="shared" si="11"/>
        <v>517989.56649999996</v>
      </c>
      <c r="AI20" s="13">
        <v>259218.42949999997</v>
      </c>
      <c r="AJ20" s="13">
        <v>251962.96449999991</v>
      </c>
      <c r="AK20" s="13">
        <v>217387.02000000005</v>
      </c>
      <c r="AL20" s="238">
        <f t="shared" si="2"/>
        <v>728568.41399999987</v>
      </c>
      <c r="AM20" s="229">
        <v>213867.87999999995</v>
      </c>
      <c r="AN20" s="13">
        <v>192450</v>
      </c>
      <c r="AO20" s="13">
        <v>173994.22999999995</v>
      </c>
      <c r="AP20" s="235">
        <f t="shared" si="12"/>
        <v>580312.10999999987</v>
      </c>
      <c r="AQ20" s="12">
        <v>326621.10000000015</v>
      </c>
      <c r="AR20" s="12">
        <v>104740.62999999999</v>
      </c>
      <c r="AS20" s="12">
        <v>89491.439999999988</v>
      </c>
      <c r="AT20" s="235">
        <f t="shared" si="13"/>
        <v>520853.17000000016</v>
      </c>
      <c r="AU20" s="13">
        <v>67556.179999999993</v>
      </c>
      <c r="AV20" s="13">
        <v>165584.28</v>
      </c>
      <c r="AW20" s="13">
        <v>252426.23999999993</v>
      </c>
      <c r="AX20" s="235">
        <f t="shared" si="14"/>
        <v>485566.69999999995</v>
      </c>
      <c r="AY20" s="13">
        <v>190284.25</v>
      </c>
      <c r="AZ20" s="13">
        <v>278911.75999999995</v>
      </c>
      <c r="BA20" s="13">
        <v>217000.08000000002</v>
      </c>
      <c r="BB20" s="235">
        <f t="shared" si="15"/>
        <v>686196.09</v>
      </c>
      <c r="BC20" s="229">
        <v>137277.18000000002</v>
      </c>
      <c r="BD20" s="294">
        <v>164055.64000000001</v>
      </c>
      <c r="BE20" s="294">
        <v>155967.87</v>
      </c>
      <c r="BF20" s="235">
        <f t="shared" si="19"/>
        <v>457300.69000000006</v>
      </c>
      <c r="BG20" s="12">
        <v>176036.45000000004</v>
      </c>
      <c r="BH20" s="12">
        <v>123227.62999999998</v>
      </c>
      <c r="BI20" s="12">
        <v>190533.21000000002</v>
      </c>
      <c r="BJ20" s="235">
        <f t="shared" si="16"/>
        <v>489797.29000000004</v>
      </c>
      <c r="BK20" s="13">
        <v>235722.71</v>
      </c>
      <c r="BL20" s="13">
        <v>188201.83999999997</v>
      </c>
      <c r="BM20" s="13">
        <v>227851.70999999996</v>
      </c>
      <c r="BN20" s="235">
        <f t="shared" si="17"/>
        <v>651776.25999999989</v>
      </c>
      <c r="BO20" s="229">
        <v>188013.45999999996</v>
      </c>
      <c r="BP20" s="229">
        <v>237539.13999999998</v>
      </c>
      <c r="BQ20" s="229">
        <v>204333.72000000003</v>
      </c>
      <c r="BR20" s="365">
        <f t="shared" si="18"/>
        <v>629886.32000000007</v>
      </c>
    </row>
    <row r="21" spans="1:70" x14ac:dyDescent="0.3">
      <c r="A21" s="69" t="s">
        <v>65</v>
      </c>
      <c r="B21" s="13">
        <v>2939462.0769999991</v>
      </c>
      <c r="C21" s="13">
        <f t="shared" si="0"/>
        <v>3073662.2664999999</v>
      </c>
      <c r="D21" s="294">
        <f t="shared" si="3"/>
        <v>3032330.6660000002</v>
      </c>
      <c r="E21" s="294">
        <f t="shared" si="4"/>
        <v>2641617.88</v>
      </c>
      <c r="F21" s="294">
        <f t="shared" si="1"/>
        <v>2673414.12</v>
      </c>
      <c r="G21" s="12">
        <v>207145</v>
      </c>
      <c r="H21" s="13">
        <v>282544.18999999994</v>
      </c>
      <c r="I21" s="13">
        <v>247955.96199999994</v>
      </c>
      <c r="J21" s="235">
        <f t="shared" si="5"/>
        <v>737645.15199999989</v>
      </c>
      <c r="K21" s="13">
        <v>432127.50750000001</v>
      </c>
      <c r="L21" s="13">
        <v>247558.21149999995</v>
      </c>
      <c r="M21" s="13">
        <v>228982.1005</v>
      </c>
      <c r="N21" s="235">
        <f t="shared" si="6"/>
        <v>908667.81949999998</v>
      </c>
      <c r="O21" s="13">
        <v>241966.55499999996</v>
      </c>
      <c r="P21" s="13">
        <v>111594.1715</v>
      </c>
      <c r="Q21" s="13">
        <v>241996.88049999991</v>
      </c>
      <c r="R21" s="235">
        <f t="shared" si="7"/>
        <v>595557.60699999984</v>
      </c>
      <c r="S21" s="13">
        <v>293409.5625</v>
      </c>
      <c r="T21" s="13">
        <v>281995.67449999991</v>
      </c>
      <c r="U21" s="13">
        <v>256386.45100000003</v>
      </c>
      <c r="V21" s="235">
        <f t="shared" si="8"/>
        <v>831791.68799999997</v>
      </c>
      <c r="W21" s="13">
        <v>266225.44850000006</v>
      </c>
      <c r="X21" s="13">
        <v>255493.33799999999</v>
      </c>
      <c r="Y21" s="13">
        <v>300025.0295</v>
      </c>
      <c r="Z21" s="238">
        <f t="shared" si="9"/>
        <v>821743.81600000011</v>
      </c>
      <c r="AA21" s="12">
        <v>230797.73200000002</v>
      </c>
      <c r="AB21" s="12">
        <v>289690.23249999998</v>
      </c>
      <c r="AC21" s="12">
        <v>285354.62900000002</v>
      </c>
      <c r="AD21" s="238">
        <f t="shared" si="10"/>
        <v>805842.59349999996</v>
      </c>
      <c r="AE21" s="13">
        <v>159977.31650000002</v>
      </c>
      <c r="AF21" s="13">
        <v>331422.32950000005</v>
      </c>
      <c r="AG21" s="13">
        <v>176771.11149999997</v>
      </c>
      <c r="AH21" s="238">
        <f t="shared" si="11"/>
        <v>668170.75750000007</v>
      </c>
      <c r="AI21" s="13">
        <v>280418.25399999996</v>
      </c>
      <c r="AJ21" s="13">
        <v>188876.80499999999</v>
      </c>
      <c r="AK21" s="13">
        <v>267278.44000000006</v>
      </c>
      <c r="AL21" s="238">
        <f t="shared" si="2"/>
        <v>736573.49900000007</v>
      </c>
      <c r="AM21" s="229">
        <v>242810.97999999998</v>
      </c>
      <c r="AN21" s="13">
        <v>264820</v>
      </c>
      <c r="AO21" s="13">
        <v>169095.00000000003</v>
      </c>
      <c r="AP21" s="235">
        <f t="shared" si="12"/>
        <v>676725.98</v>
      </c>
      <c r="AQ21" s="12">
        <v>301645.11</v>
      </c>
      <c r="AR21" s="12">
        <v>240303.08</v>
      </c>
      <c r="AS21" s="12">
        <v>174464.72</v>
      </c>
      <c r="AT21" s="235">
        <f t="shared" si="13"/>
        <v>716412.90999999992</v>
      </c>
      <c r="AU21" s="13">
        <v>89948.27</v>
      </c>
      <c r="AV21" s="13">
        <v>147803.48999999996</v>
      </c>
      <c r="AW21" s="13">
        <v>184915.65999999997</v>
      </c>
      <c r="AX21" s="235">
        <f t="shared" si="14"/>
        <v>422667.41999999993</v>
      </c>
      <c r="AY21" s="13">
        <v>257290.23999999996</v>
      </c>
      <c r="AZ21" s="13">
        <v>282783.85000000003</v>
      </c>
      <c r="BA21" s="13">
        <v>285737.4800000001</v>
      </c>
      <c r="BB21" s="235">
        <f t="shared" si="15"/>
        <v>825811.57000000007</v>
      </c>
      <c r="BC21" s="229">
        <v>174343.63</v>
      </c>
      <c r="BD21" s="294">
        <v>284167.86999999994</v>
      </c>
      <c r="BE21" s="294">
        <v>199271.98</v>
      </c>
      <c r="BF21" s="235">
        <f t="shared" si="19"/>
        <v>657783.48</v>
      </c>
      <c r="BG21" s="12">
        <v>159758.37999999998</v>
      </c>
      <c r="BH21" s="12">
        <v>271653.40000000014</v>
      </c>
      <c r="BI21" s="12">
        <v>140513.1</v>
      </c>
      <c r="BJ21" s="235">
        <f t="shared" si="16"/>
        <v>571924.88000000012</v>
      </c>
      <c r="BK21" s="13">
        <v>101412.31000000001</v>
      </c>
      <c r="BL21" s="13">
        <v>193062.2</v>
      </c>
      <c r="BM21" s="13">
        <v>308247.44</v>
      </c>
      <c r="BN21" s="235">
        <f t="shared" si="17"/>
        <v>602721.94999999995</v>
      </c>
      <c r="BO21" s="229">
        <v>296783.56</v>
      </c>
      <c r="BP21" s="229">
        <v>256135.03999999998</v>
      </c>
      <c r="BQ21" s="229">
        <v>288065.20999999996</v>
      </c>
      <c r="BR21" s="365">
        <f t="shared" si="18"/>
        <v>840983.80999999994</v>
      </c>
    </row>
    <row r="22" spans="1:70" x14ac:dyDescent="0.3">
      <c r="A22" s="69" t="s">
        <v>194</v>
      </c>
      <c r="B22" s="13">
        <v>3669511.7124999994</v>
      </c>
      <c r="C22" s="13">
        <f t="shared" si="0"/>
        <v>3524641.9654999995</v>
      </c>
      <c r="D22" s="294">
        <f t="shared" si="3"/>
        <v>3513707.3459999999</v>
      </c>
      <c r="E22" s="294">
        <f t="shared" si="4"/>
        <v>2787350.32</v>
      </c>
      <c r="F22" s="294">
        <f t="shared" si="1"/>
        <v>2870438.83</v>
      </c>
      <c r="G22" s="12">
        <v>374505</v>
      </c>
      <c r="H22" s="13">
        <v>185586.97699999996</v>
      </c>
      <c r="I22" s="13">
        <v>302592.86449999997</v>
      </c>
      <c r="J22" s="235">
        <f t="shared" si="5"/>
        <v>862684.84149999986</v>
      </c>
      <c r="K22" s="13">
        <v>181136</v>
      </c>
      <c r="L22" s="13">
        <v>429846.1719999999</v>
      </c>
      <c r="M22" s="13">
        <v>295339.03249999991</v>
      </c>
      <c r="N22" s="235">
        <f t="shared" si="6"/>
        <v>906321.20449999976</v>
      </c>
      <c r="O22" s="13">
        <v>341939.66600000008</v>
      </c>
      <c r="P22" s="13">
        <v>287059.38899999997</v>
      </c>
      <c r="Q22" s="13">
        <v>279969.85749999998</v>
      </c>
      <c r="R22" s="235">
        <f t="shared" si="7"/>
        <v>908968.91250000009</v>
      </c>
      <c r="S22" s="13">
        <v>256376.13549999997</v>
      </c>
      <c r="T22" s="13">
        <v>216305.45499999999</v>
      </c>
      <c r="U22" s="13">
        <v>373985.41649999993</v>
      </c>
      <c r="V22" s="235">
        <f t="shared" si="8"/>
        <v>846667.00699999987</v>
      </c>
      <c r="W22" s="13">
        <v>275479.39499999996</v>
      </c>
      <c r="X22" s="13">
        <v>149689.50850000003</v>
      </c>
      <c r="Y22" s="13">
        <v>293789.51099999994</v>
      </c>
      <c r="Z22" s="238">
        <f t="shared" si="9"/>
        <v>718958.41449999996</v>
      </c>
      <c r="AA22" s="12">
        <v>215073.55199999997</v>
      </c>
      <c r="AB22" s="12">
        <v>299632.32750000001</v>
      </c>
      <c r="AC22" s="12">
        <v>293326.23349999997</v>
      </c>
      <c r="AD22" s="238">
        <f t="shared" si="10"/>
        <v>808032.1129999999</v>
      </c>
      <c r="AE22" s="13">
        <v>271611.89899999998</v>
      </c>
      <c r="AF22" s="13">
        <v>295239.78750000003</v>
      </c>
      <c r="AG22" s="13">
        <v>442823.65750000003</v>
      </c>
      <c r="AH22" s="238">
        <f t="shared" si="11"/>
        <v>1009675.344</v>
      </c>
      <c r="AI22" s="13">
        <v>278330.72799999994</v>
      </c>
      <c r="AJ22" s="13">
        <v>243338.74650000004</v>
      </c>
      <c r="AK22" s="13">
        <v>455372</v>
      </c>
      <c r="AL22" s="238">
        <f t="shared" si="2"/>
        <v>977041.47450000001</v>
      </c>
      <c r="AM22" s="229">
        <v>157844.35</v>
      </c>
      <c r="AN22" s="13">
        <v>168289</v>
      </c>
      <c r="AO22" s="13">
        <v>176086.74</v>
      </c>
      <c r="AP22" s="235">
        <f t="shared" si="12"/>
        <v>502220.08999999997</v>
      </c>
      <c r="AQ22" s="12">
        <v>253489.88000000003</v>
      </c>
      <c r="AR22" s="12">
        <v>273086.84999999998</v>
      </c>
      <c r="AS22" s="12">
        <v>222036.35999999996</v>
      </c>
      <c r="AT22" s="235">
        <f t="shared" si="13"/>
        <v>748613.09</v>
      </c>
      <c r="AU22" s="13">
        <v>205924.22</v>
      </c>
      <c r="AV22" s="13">
        <v>207460.21</v>
      </c>
      <c r="AW22" s="13">
        <v>247868.25999999995</v>
      </c>
      <c r="AX22" s="235">
        <f t="shared" si="14"/>
        <v>661252.68999999994</v>
      </c>
      <c r="AY22" s="13">
        <v>237904.83</v>
      </c>
      <c r="AZ22" s="13">
        <v>304182.43</v>
      </c>
      <c r="BA22" s="13">
        <v>333177.18999999994</v>
      </c>
      <c r="BB22" s="235">
        <f t="shared" si="15"/>
        <v>875264.45</v>
      </c>
      <c r="BC22" s="229">
        <v>259050.47</v>
      </c>
      <c r="BD22" s="294">
        <v>279490.06000000006</v>
      </c>
      <c r="BE22" s="294">
        <v>166775.15999999997</v>
      </c>
      <c r="BF22" s="235">
        <f t="shared" si="19"/>
        <v>705315.69</v>
      </c>
      <c r="BG22" s="12">
        <v>232181.37999999998</v>
      </c>
      <c r="BH22" s="12">
        <v>260553.62000000005</v>
      </c>
      <c r="BI22" s="12">
        <v>181447.61999999997</v>
      </c>
      <c r="BJ22" s="235">
        <f t="shared" si="16"/>
        <v>674182.62</v>
      </c>
      <c r="BK22" s="13">
        <v>265268.68</v>
      </c>
      <c r="BL22" s="13">
        <v>244339.43</v>
      </c>
      <c r="BM22" s="13">
        <v>219972.37</v>
      </c>
      <c r="BN22" s="235">
        <f t="shared" si="17"/>
        <v>729580.48</v>
      </c>
      <c r="BO22" s="229">
        <v>155504.51</v>
      </c>
      <c r="BP22" s="229">
        <v>294567.94</v>
      </c>
      <c r="BQ22" s="229">
        <v>311287.59000000003</v>
      </c>
      <c r="BR22" s="365">
        <f t="shared" si="18"/>
        <v>761360.04</v>
      </c>
    </row>
    <row r="23" spans="1:70" x14ac:dyDescent="0.3">
      <c r="A23" s="69" t="s">
        <v>195</v>
      </c>
      <c r="B23" s="13">
        <v>396199.82849999965</v>
      </c>
      <c r="C23" s="13">
        <f t="shared" si="0"/>
        <v>479856.26049999997</v>
      </c>
      <c r="D23" s="294">
        <f t="shared" si="3"/>
        <v>403643.60699999996</v>
      </c>
      <c r="E23" s="294">
        <f t="shared" si="4"/>
        <v>314992.94</v>
      </c>
      <c r="F23" s="294">
        <f t="shared" si="1"/>
        <v>235761.5</v>
      </c>
      <c r="G23" s="12">
        <v>44842</v>
      </c>
      <c r="H23" s="13">
        <v>28423.158500000001</v>
      </c>
      <c r="I23" s="13">
        <v>68387.843500000003</v>
      </c>
      <c r="J23" s="235">
        <f t="shared" si="5"/>
        <v>141653.00200000001</v>
      </c>
      <c r="K23" s="13">
        <v>53986.450999999994</v>
      </c>
      <c r="L23" s="13">
        <v>18050.86</v>
      </c>
      <c r="M23" s="13">
        <v>86645.565499999968</v>
      </c>
      <c r="N23" s="235">
        <f t="shared" si="6"/>
        <v>158682.87649999995</v>
      </c>
      <c r="O23" s="13">
        <v>28457.831000000002</v>
      </c>
      <c r="P23" s="13">
        <v>27467.738499999996</v>
      </c>
      <c r="Q23" s="13">
        <v>13251.0245</v>
      </c>
      <c r="R23" s="235">
        <f t="shared" si="7"/>
        <v>69176.593999999997</v>
      </c>
      <c r="S23" s="13">
        <v>33960.005999999994</v>
      </c>
      <c r="T23" s="13">
        <v>19632.121500000001</v>
      </c>
      <c r="U23" s="13">
        <v>56751.660499999998</v>
      </c>
      <c r="V23" s="235">
        <f t="shared" si="8"/>
        <v>110343.788</v>
      </c>
      <c r="W23" s="13">
        <v>38108.688499999997</v>
      </c>
      <c r="X23" s="13">
        <v>58237.425999999999</v>
      </c>
      <c r="Y23" s="13">
        <v>21741.807999999997</v>
      </c>
      <c r="Z23" s="238">
        <f t="shared" si="9"/>
        <v>118087.92249999999</v>
      </c>
      <c r="AA23" s="12">
        <v>15137.1855</v>
      </c>
      <c r="AB23" s="12">
        <v>35795.049499999994</v>
      </c>
      <c r="AC23" s="12">
        <v>12479.972499999998</v>
      </c>
      <c r="AD23" s="238">
        <f t="shared" si="10"/>
        <v>63412.20749999999</v>
      </c>
      <c r="AE23" s="13">
        <v>26279.489499999996</v>
      </c>
      <c r="AF23" s="13">
        <v>58220.923499999997</v>
      </c>
      <c r="AG23" s="13">
        <v>8228.9974999999995</v>
      </c>
      <c r="AH23" s="238">
        <f t="shared" si="11"/>
        <v>92729.410499999998</v>
      </c>
      <c r="AI23" s="13">
        <v>20911.358499999998</v>
      </c>
      <c r="AJ23" s="13">
        <v>60314.188000000002</v>
      </c>
      <c r="AK23" s="13">
        <v>48188.52</v>
      </c>
      <c r="AL23" s="238">
        <f t="shared" si="2"/>
        <v>129414.06649999999</v>
      </c>
      <c r="AM23" s="229">
        <v>39710.81</v>
      </c>
      <c r="AN23" s="13">
        <v>77932</v>
      </c>
      <c r="AO23" s="13">
        <v>35349.14</v>
      </c>
      <c r="AP23" s="235">
        <f t="shared" si="12"/>
        <v>152991.95000000001</v>
      </c>
      <c r="AQ23" s="12">
        <v>12330.75</v>
      </c>
      <c r="AR23" s="12">
        <v>37258.089999999997</v>
      </c>
      <c r="AS23" s="12">
        <v>8924.06</v>
      </c>
      <c r="AT23" s="235">
        <f t="shared" si="13"/>
        <v>58512.899999999994</v>
      </c>
      <c r="AU23" s="13">
        <v>5345.630000000001</v>
      </c>
      <c r="AV23" s="13">
        <v>13005.05</v>
      </c>
      <c r="AW23" s="13">
        <v>15646.779999999999</v>
      </c>
      <c r="AX23" s="235">
        <f t="shared" si="14"/>
        <v>33997.46</v>
      </c>
      <c r="AY23" s="13">
        <v>32182.179999999997</v>
      </c>
      <c r="AZ23" s="13">
        <v>3458.61</v>
      </c>
      <c r="BA23" s="13">
        <v>33849.840000000004</v>
      </c>
      <c r="BB23" s="235">
        <f t="shared" si="15"/>
        <v>69490.63</v>
      </c>
      <c r="BC23" s="229">
        <v>515.03</v>
      </c>
      <c r="BD23" s="294">
        <v>114.79</v>
      </c>
      <c r="BE23" s="294">
        <v>39315.26</v>
      </c>
      <c r="BF23" s="235">
        <f t="shared" si="19"/>
        <v>39945.08</v>
      </c>
      <c r="BG23" s="12">
        <v>18596.480000000003</v>
      </c>
      <c r="BH23" s="12">
        <v>2169.91</v>
      </c>
      <c r="BI23" s="12">
        <v>9503.15</v>
      </c>
      <c r="BJ23" s="235">
        <f t="shared" si="16"/>
        <v>30269.54</v>
      </c>
      <c r="BK23" s="13">
        <v>77877.73000000001</v>
      </c>
      <c r="BL23" s="13">
        <v>23758.120000000003</v>
      </c>
      <c r="BM23" s="13">
        <v>32584.710000000003</v>
      </c>
      <c r="BN23" s="235">
        <f t="shared" si="17"/>
        <v>134220.56</v>
      </c>
      <c r="BO23" s="229">
        <v>6600.0199999999986</v>
      </c>
      <c r="BP23" s="229">
        <v>11496.08</v>
      </c>
      <c r="BQ23" s="229">
        <v>13230.220000000001</v>
      </c>
      <c r="BR23" s="365">
        <f t="shared" si="18"/>
        <v>31326.32</v>
      </c>
    </row>
    <row r="24" spans="1:70" x14ac:dyDescent="0.3">
      <c r="A24" s="69" t="s">
        <v>196</v>
      </c>
      <c r="B24" s="13">
        <v>670455.60050000029</v>
      </c>
      <c r="C24" s="13">
        <f t="shared" si="0"/>
        <v>701446.42799999996</v>
      </c>
      <c r="D24" s="294">
        <f t="shared" si="3"/>
        <v>705994.30299999996</v>
      </c>
      <c r="E24" s="294">
        <f t="shared" si="4"/>
        <v>690483.84</v>
      </c>
      <c r="F24" s="294">
        <f t="shared" si="1"/>
        <v>607068.4</v>
      </c>
      <c r="G24" s="12">
        <v>30853</v>
      </c>
      <c r="H24" s="13">
        <v>89747.414499999984</v>
      </c>
      <c r="I24" s="13">
        <v>78987.381999999998</v>
      </c>
      <c r="J24" s="235">
        <f t="shared" si="5"/>
        <v>199587.7965</v>
      </c>
      <c r="K24" s="13">
        <v>28422.422499999997</v>
      </c>
      <c r="L24" s="13">
        <v>106053.91999999995</v>
      </c>
      <c r="M24" s="13">
        <v>23576.092499999999</v>
      </c>
      <c r="N24" s="235">
        <f t="shared" si="6"/>
        <v>158052.43499999994</v>
      </c>
      <c r="O24" s="13">
        <v>44502.343499999995</v>
      </c>
      <c r="P24" s="13">
        <v>41018.752</v>
      </c>
      <c r="Q24" s="13">
        <v>76244.666500000007</v>
      </c>
      <c r="R24" s="235">
        <f t="shared" si="7"/>
        <v>161765.76199999999</v>
      </c>
      <c r="S24" s="13">
        <v>30432.691499999994</v>
      </c>
      <c r="T24" s="13">
        <v>46105.696499999991</v>
      </c>
      <c r="U24" s="13">
        <v>105502.04650000003</v>
      </c>
      <c r="V24" s="235">
        <f t="shared" si="8"/>
        <v>182040.4345</v>
      </c>
      <c r="W24" s="13">
        <v>55200.597999999998</v>
      </c>
      <c r="X24" s="13">
        <v>21421.3835</v>
      </c>
      <c r="Y24" s="13">
        <v>86124.696000000011</v>
      </c>
      <c r="Z24" s="238">
        <f t="shared" si="9"/>
        <v>162746.67749999999</v>
      </c>
      <c r="AA24" s="12">
        <v>58675.242499999993</v>
      </c>
      <c r="AB24" s="12">
        <v>100268.10900000001</v>
      </c>
      <c r="AC24" s="12">
        <v>28735.084500000001</v>
      </c>
      <c r="AD24" s="238">
        <f t="shared" si="10"/>
        <v>187678.43599999999</v>
      </c>
      <c r="AE24" s="13">
        <v>64754.740500000007</v>
      </c>
      <c r="AF24" s="13">
        <v>41400.919999999991</v>
      </c>
      <c r="AG24" s="13">
        <v>28703.942500000005</v>
      </c>
      <c r="AH24" s="238">
        <f t="shared" si="11"/>
        <v>134859.603</v>
      </c>
      <c r="AI24" s="13">
        <v>75294.156999999977</v>
      </c>
      <c r="AJ24" s="13">
        <v>80332.019499999995</v>
      </c>
      <c r="AK24" s="13">
        <v>65083.41</v>
      </c>
      <c r="AL24" s="238">
        <f t="shared" si="2"/>
        <v>220709.58649999998</v>
      </c>
      <c r="AM24" s="229">
        <v>38744.959999999999</v>
      </c>
      <c r="AN24" s="13">
        <v>114228</v>
      </c>
      <c r="AO24" s="13">
        <v>44604.600000000006</v>
      </c>
      <c r="AP24" s="235">
        <f t="shared" si="12"/>
        <v>197577.56</v>
      </c>
      <c r="AQ24" s="12">
        <v>56487.369999999988</v>
      </c>
      <c r="AR24" s="12">
        <v>44654.429999999993</v>
      </c>
      <c r="AS24" s="12">
        <v>62941.389999999985</v>
      </c>
      <c r="AT24" s="235">
        <f t="shared" si="13"/>
        <v>164083.18999999997</v>
      </c>
      <c r="AU24" s="13">
        <v>9940.0999999999985</v>
      </c>
      <c r="AV24" s="13">
        <v>50452.290000000008</v>
      </c>
      <c r="AW24" s="13">
        <v>73004.069999999992</v>
      </c>
      <c r="AX24" s="235">
        <f t="shared" si="14"/>
        <v>133396.46</v>
      </c>
      <c r="AY24" s="13">
        <v>24408.629999999997</v>
      </c>
      <c r="AZ24" s="13">
        <v>42200.97</v>
      </c>
      <c r="BA24" s="13">
        <v>128817.02999999998</v>
      </c>
      <c r="BB24" s="235">
        <f t="shared" si="15"/>
        <v>195426.63</v>
      </c>
      <c r="BC24" s="229">
        <v>14991.579999999998</v>
      </c>
      <c r="BD24" s="294">
        <v>23180.75</v>
      </c>
      <c r="BE24" s="294">
        <v>82218.819999999992</v>
      </c>
      <c r="BF24" s="235">
        <f t="shared" si="19"/>
        <v>120391.15</v>
      </c>
      <c r="BG24" s="12">
        <v>38583.97</v>
      </c>
      <c r="BH24" s="12">
        <v>12968.800000000001</v>
      </c>
      <c r="BI24" s="12">
        <v>57767.830000000009</v>
      </c>
      <c r="BJ24" s="235">
        <f t="shared" si="16"/>
        <v>109320.6</v>
      </c>
      <c r="BK24" s="13">
        <v>67390.5</v>
      </c>
      <c r="BL24" s="13">
        <v>67683.329999999987</v>
      </c>
      <c r="BM24" s="13">
        <v>84614.300000000017</v>
      </c>
      <c r="BN24" s="235">
        <f t="shared" si="17"/>
        <v>219688.13</v>
      </c>
      <c r="BO24" s="229">
        <v>24315.659999999996</v>
      </c>
      <c r="BP24" s="229">
        <v>71079.31</v>
      </c>
      <c r="BQ24" s="229">
        <v>62273.55000000001</v>
      </c>
      <c r="BR24" s="365">
        <f t="shared" si="18"/>
        <v>157668.52000000002</v>
      </c>
    </row>
    <row r="25" spans="1:70" ht="29.5" customHeight="1" x14ac:dyDescent="0.3">
      <c r="A25" s="69" t="s">
        <v>171</v>
      </c>
      <c r="B25" s="13">
        <v>1439349.0389999873</v>
      </c>
      <c r="C25" s="13">
        <f t="shared" si="0"/>
        <v>1189998.7774999999</v>
      </c>
      <c r="D25" s="294">
        <f t="shared" si="3"/>
        <v>1320255.7490000003</v>
      </c>
      <c r="E25" s="294">
        <f t="shared" si="4"/>
        <v>1374577.36</v>
      </c>
      <c r="F25" s="294">
        <f t="shared" si="1"/>
        <v>1090407.57</v>
      </c>
      <c r="G25" s="12">
        <v>126464</v>
      </c>
      <c r="H25" s="13">
        <v>102720.79449999995</v>
      </c>
      <c r="I25" s="13">
        <v>51370.810499999941</v>
      </c>
      <c r="J25" s="235">
        <f t="shared" si="5"/>
        <v>280555.60499999992</v>
      </c>
      <c r="K25" s="13">
        <v>52645.033499999976</v>
      </c>
      <c r="L25" s="13">
        <v>153313.17000000004</v>
      </c>
      <c r="M25" s="13">
        <v>110274.90299999993</v>
      </c>
      <c r="N25" s="235">
        <f t="shared" si="6"/>
        <v>316233.10649999994</v>
      </c>
      <c r="O25" s="13">
        <v>155254.84150000007</v>
      </c>
      <c r="P25" s="13">
        <v>91841.989999999947</v>
      </c>
      <c r="Q25" s="13">
        <v>71172.545499999935</v>
      </c>
      <c r="R25" s="235">
        <f t="shared" si="7"/>
        <v>318269.37699999998</v>
      </c>
      <c r="S25" s="13">
        <v>160255.0875000002</v>
      </c>
      <c r="T25" s="13">
        <v>62203.32749999997</v>
      </c>
      <c r="U25" s="13">
        <v>52482.273999999969</v>
      </c>
      <c r="V25" s="235">
        <f t="shared" si="8"/>
        <v>274940.68900000013</v>
      </c>
      <c r="W25" s="13">
        <v>109481.29949999985</v>
      </c>
      <c r="X25" s="13">
        <v>194888.4875000001</v>
      </c>
      <c r="Y25" s="13">
        <v>43640.176999999967</v>
      </c>
      <c r="Z25" s="238">
        <f t="shared" si="9"/>
        <v>348009.96399999992</v>
      </c>
      <c r="AA25" s="12">
        <v>122864.96499999989</v>
      </c>
      <c r="AB25" s="12">
        <v>28991.500000000004</v>
      </c>
      <c r="AC25" s="12">
        <v>231972.0545</v>
      </c>
      <c r="AD25" s="238">
        <f t="shared" si="10"/>
        <v>383828.51949999994</v>
      </c>
      <c r="AE25" s="13">
        <v>25708.353500000019</v>
      </c>
      <c r="AF25" s="13">
        <v>130333.31799999996</v>
      </c>
      <c r="AG25" s="13">
        <v>34633.710499999986</v>
      </c>
      <c r="AH25" s="238">
        <f t="shared" si="11"/>
        <v>190675.38199999995</v>
      </c>
      <c r="AI25" s="13">
        <v>118260.15799999992</v>
      </c>
      <c r="AJ25" s="13">
        <v>208852.38550000044</v>
      </c>
      <c r="AK25" s="13">
        <v>70629.34</v>
      </c>
      <c r="AL25" s="238">
        <f t="shared" si="2"/>
        <v>397741.88350000035</v>
      </c>
      <c r="AM25" s="229">
        <v>178777.96</v>
      </c>
      <c r="AN25" s="13">
        <v>99960</v>
      </c>
      <c r="AO25" s="13">
        <v>115604.28000000003</v>
      </c>
      <c r="AP25" s="235">
        <f t="shared" si="12"/>
        <v>394342.24</v>
      </c>
      <c r="AQ25" s="12">
        <v>119135.23000000001</v>
      </c>
      <c r="AR25" s="12">
        <v>114722.31000000001</v>
      </c>
      <c r="AS25" s="12">
        <v>99838.319999999992</v>
      </c>
      <c r="AT25" s="235">
        <f t="shared" si="13"/>
        <v>333695.86000000004</v>
      </c>
      <c r="AU25" s="13">
        <v>7362.7999999999993</v>
      </c>
      <c r="AV25" s="13">
        <v>150148.41</v>
      </c>
      <c r="AW25" s="13">
        <v>172339.5</v>
      </c>
      <c r="AX25" s="235">
        <f t="shared" si="14"/>
        <v>329850.70999999996</v>
      </c>
      <c r="AY25" s="13">
        <v>55118.559999999998</v>
      </c>
      <c r="AZ25" s="13">
        <v>78701.66</v>
      </c>
      <c r="BA25" s="13">
        <v>182868.33000000002</v>
      </c>
      <c r="BB25" s="235">
        <f t="shared" si="15"/>
        <v>316688.55000000005</v>
      </c>
      <c r="BC25" s="229">
        <v>122639.64</v>
      </c>
      <c r="BD25" s="294">
        <v>58929.270000000004</v>
      </c>
      <c r="BE25" s="294">
        <v>85024.82</v>
      </c>
      <c r="BF25" s="235">
        <f t="shared" si="19"/>
        <v>266593.73</v>
      </c>
      <c r="BG25" s="12">
        <v>171547.25999999998</v>
      </c>
      <c r="BH25" s="12">
        <v>57744.290000000008</v>
      </c>
      <c r="BI25" s="12">
        <v>69744.3</v>
      </c>
      <c r="BJ25" s="235">
        <f t="shared" si="16"/>
        <v>299035.84999999998</v>
      </c>
      <c r="BK25" s="13">
        <v>105995.73999999999</v>
      </c>
      <c r="BL25" s="13">
        <v>96634.720000000016</v>
      </c>
      <c r="BM25" s="13">
        <v>74055.02</v>
      </c>
      <c r="BN25" s="235">
        <f t="shared" si="17"/>
        <v>276685.48000000004</v>
      </c>
      <c r="BO25" s="229">
        <v>30447.110000000004</v>
      </c>
      <c r="BP25" s="229">
        <v>159224.75000000003</v>
      </c>
      <c r="BQ25" s="229">
        <v>58420.65</v>
      </c>
      <c r="BR25" s="365">
        <f t="shared" si="18"/>
        <v>248092.51000000004</v>
      </c>
    </row>
    <row r="26" spans="1:70" x14ac:dyDescent="0.3">
      <c r="A26" s="67" t="s">
        <v>172</v>
      </c>
      <c r="B26" s="13">
        <v>34208377.928500004</v>
      </c>
      <c r="C26" s="13">
        <f t="shared" si="0"/>
        <v>41253361.731000006</v>
      </c>
      <c r="D26" s="294">
        <f t="shared" si="3"/>
        <v>36574009.680500001</v>
      </c>
      <c r="E26" s="294">
        <f t="shared" si="4"/>
        <v>18331043.219999999</v>
      </c>
      <c r="F26" s="294">
        <f t="shared" si="1"/>
        <v>22958207.189999998</v>
      </c>
      <c r="G26" s="12">
        <v>77943</v>
      </c>
      <c r="H26" s="13">
        <v>3090577.4934999999</v>
      </c>
      <c r="I26" s="13">
        <v>6826210.0200000005</v>
      </c>
      <c r="J26" s="235">
        <f t="shared" si="5"/>
        <v>9994730.5135000013</v>
      </c>
      <c r="K26" s="13">
        <v>2372690.8675000002</v>
      </c>
      <c r="L26" s="13">
        <v>2715573.9130000002</v>
      </c>
      <c r="M26" s="13">
        <v>1730636.4835000001</v>
      </c>
      <c r="N26" s="235">
        <f t="shared" si="6"/>
        <v>6818901.2640000004</v>
      </c>
      <c r="O26" s="13">
        <v>7831609.8250000002</v>
      </c>
      <c r="P26" s="13">
        <v>2703923.8034999999</v>
      </c>
      <c r="Q26" s="13">
        <v>2690560.4124999996</v>
      </c>
      <c r="R26" s="235">
        <f t="shared" si="7"/>
        <v>13226094.040999999</v>
      </c>
      <c r="S26" s="13">
        <v>3531461.446</v>
      </c>
      <c r="T26" s="13">
        <v>7650678.9334999984</v>
      </c>
      <c r="U26" s="13">
        <v>31495.532999999996</v>
      </c>
      <c r="V26" s="235">
        <f t="shared" si="8"/>
        <v>11213635.912499998</v>
      </c>
      <c r="W26" s="13">
        <v>1913123.2099999997</v>
      </c>
      <c r="X26" s="13">
        <v>2387880.3780000005</v>
      </c>
      <c r="Y26" s="13">
        <v>6470867.6790000005</v>
      </c>
      <c r="Z26" s="238">
        <f t="shared" si="9"/>
        <v>10771871.267000001</v>
      </c>
      <c r="AA26" s="12">
        <v>2475937.4649999994</v>
      </c>
      <c r="AB26" s="12">
        <v>3165805.5140000004</v>
      </c>
      <c r="AC26" s="12">
        <v>1974665.9774999996</v>
      </c>
      <c r="AD26" s="238">
        <f t="shared" si="10"/>
        <v>7616408.9564999994</v>
      </c>
      <c r="AE26" s="13">
        <v>5936047.6669999985</v>
      </c>
      <c r="AF26" s="13">
        <v>143290.77049999998</v>
      </c>
      <c r="AG26" s="13">
        <v>4448780.2785</v>
      </c>
      <c r="AH26" s="238">
        <f t="shared" si="11"/>
        <v>10528118.715999998</v>
      </c>
      <c r="AI26" s="13">
        <v>221597.62849999999</v>
      </c>
      <c r="AJ26" s="13">
        <v>2091216.0624999995</v>
      </c>
      <c r="AK26" s="13">
        <v>5344797.0500000007</v>
      </c>
      <c r="AL26" s="238">
        <f t="shared" si="2"/>
        <v>7657610.7410000004</v>
      </c>
      <c r="AM26" s="229">
        <v>2860358.5</v>
      </c>
      <c r="AN26" s="13">
        <v>2760262.1999999997</v>
      </c>
      <c r="AO26" s="13">
        <v>2375773.19</v>
      </c>
      <c r="AP26" s="235">
        <f t="shared" si="12"/>
        <v>7996393.8899999987</v>
      </c>
      <c r="AQ26" s="12">
        <v>1996125.1300000001</v>
      </c>
      <c r="AR26" s="12">
        <v>1352659.3199999998</v>
      </c>
      <c r="AS26" s="12">
        <v>833089.61</v>
      </c>
      <c r="AT26" s="235">
        <f t="shared" si="13"/>
        <v>4181874.06</v>
      </c>
      <c r="AU26" s="13">
        <v>954245.37999999989</v>
      </c>
      <c r="AV26" s="13">
        <v>793421.82000000007</v>
      </c>
      <c r="AW26" s="13">
        <v>877778.27000000014</v>
      </c>
      <c r="AX26" s="235">
        <f t="shared" si="14"/>
        <v>2625445.4700000002</v>
      </c>
      <c r="AY26" s="13">
        <v>3462258.5700000003</v>
      </c>
      <c r="AZ26" s="13">
        <v>5636.0599999999995</v>
      </c>
      <c r="BA26" s="13">
        <v>59435.170000000013</v>
      </c>
      <c r="BB26" s="235">
        <f t="shared" si="15"/>
        <v>3527329.8000000003</v>
      </c>
      <c r="BC26" s="229">
        <v>1098755.76</v>
      </c>
      <c r="BD26" s="294">
        <v>1588094.6900000002</v>
      </c>
      <c r="BE26" s="294">
        <v>1134873.97</v>
      </c>
      <c r="BF26" s="235">
        <f t="shared" si="19"/>
        <v>3821724.42</v>
      </c>
      <c r="BG26" s="12">
        <v>3346121.35</v>
      </c>
      <c r="BH26" s="12">
        <v>1466380.33</v>
      </c>
      <c r="BI26" s="12">
        <v>1830697.78</v>
      </c>
      <c r="BJ26" s="235">
        <f t="shared" si="16"/>
        <v>6643199.46</v>
      </c>
      <c r="BK26" s="13">
        <v>1894776.1700000002</v>
      </c>
      <c r="BL26" s="13">
        <v>5734370.9299999997</v>
      </c>
      <c r="BM26" s="13">
        <v>15018.57</v>
      </c>
      <c r="BN26" s="235">
        <f t="shared" si="17"/>
        <v>7644165.6699999999</v>
      </c>
      <c r="BO26" s="229">
        <v>100250.40999999999</v>
      </c>
      <c r="BP26" s="229">
        <v>2757671.8600000003</v>
      </c>
      <c r="BQ26" s="229">
        <v>1991195.37</v>
      </c>
      <c r="BR26" s="365">
        <f t="shared" si="18"/>
        <v>4849117.6400000006</v>
      </c>
    </row>
    <row r="27" spans="1:70" x14ac:dyDescent="0.3">
      <c r="A27" s="67" t="s">
        <v>173</v>
      </c>
      <c r="B27" s="13">
        <v>1441212.8670000001</v>
      </c>
      <c r="C27" s="13">
        <f t="shared" si="0"/>
        <v>1397529.037</v>
      </c>
      <c r="D27" s="294">
        <f t="shared" si="3"/>
        <v>1436642.5164999999</v>
      </c>
      <c r="E27" s="294">
        <f t="shared" si="4"/>
        <v>1093939.1200000001</v>
      </c>
      <c r="F27" s="294">
        <f t="shared" si="1"/>
        <v>1254833.5300000003</v>
      </c>
      <c r="G27" s="12">
        <v>91883</v>
      </c>
      <c r="H27" s="13">
        <v>187253.22349999999</v>
      </c>
      <c r="I27" s="13">
        <v>138165.97949999999</v>
      </c>
      <c r="J27" s="235">
        <f t="shared" si="5"/>
        <v>417302.20299999998</v>
      </c>
      <c r="K27" s="13">
        <v>151587.158</v>
      </c>
      <c r="L27" s="13">
        <v>185327.09999999998</v>
      </c>
      <c r="M27" s="13">
        <v>70596.498999999996</v>
      </c>
      <c r="N27" s="235">
        <f t="shared" si="6"/>
        <v>407510.75699999998</v>
      </c>
      <c r="O27" s="13">
        <v>93401.987999999998</v>
      </c>
      <c r="P27" s="13">
        <v>94559.681499999992</v>
      </c>
      <c r="Q27" s="13">
        <v>26083.931999999997</v>
      </c>
      <c r="R27" s="235">
        <f t="shared" si="7"/>
        <v>214045.60149999999</v>
      </c>
      <c r="S27" s="13">
        <v>114201.78499999999</v>
      </c>
      <c r="T27" s="13">
        <v>113965.42549999998</v>
      </c>
      <c r="U27" s="13">
        <v>130503.265</v>
      </c>
      <c r="V27" s="235">
        <f t="shared" si="8"/>
        <v>358670.4755</v>
      </c>
      <c r="W27" s="13">
        <v>127394.8955</v>
      </c>
      <c r="X27" s="13">
        <v>101008.3985</v>
      </c>
      <c r="Y27" s="13">
        <v>163520.05249999999</v>
      </c>
      <c r="Z27" s="238">
        <f t="shared" si="9"/>
        <v>391923.34649999999</v>
      </c>
      <c r="AA27" s="12">
        <v>93203.221999999994</v>
      </c>
      <c r="AB27" s="12">
        <v>142094.78200000001</v>
      </c>
      <c r="AC27" s="12">
        <v>131264.772</v>
      </c>
      <c r="AD27" s="238">
        <f t="shared" si="10"/>
        <v>366562.77600000001</v>
      </c>
      <c r="AE27" s="13">
        <v>134458.47149999999</v>
      </c>
      <c r="AF27" s="13">
        <v>103055.51349999999</v>
      </c>
      <c r="AG27" s="13">
        <v>127513.7365</v>
      </c>
      <c r="AH27" s="238">
        <f t="shared" si="11"/>
        <v>365027.72149999999</v>
      </c>
      <c r="AI27" s="13">
        <v>116847.91200000001</v>
      </c>
      <c r="AJ27" s="13">
        <v>74127.47050000001</v>
      </c>
      <c r="AK27" s="13">
        <v>122153.29000000001</v>
      </c>
      <c r="AL27" s="238">
        <f t="shared" si="2"/>
        <v>313128.67249999999</v>
      </c>
      <c r="AM27" s="229">
        <v>82126.600000000006</v>
      </c>
      <c r="AN27" s="13">
        <v>103234.62000000001</v>
      </c>
      <c r="AO27" s="13">
        <v>107509.98000000001</v>
      </c>
      <c r="AP27" s="235">
        <f t="shared" si="12"/>
        <v>292871.20000000007</v>
      </c>
      <c r="AQ27" s="12">
        <v>102276.26000000001</v>
      </c>
      <c r="AR27" s="12">
        <v>143653.49</v>
      </c>
      <c r="AS27" s="12">
        <v>41142.639999999999</v>
      </c>
      <c r="AT27" s="235">
        <f t="shared" si="13"/>
        <v>287072.39</v>
      </c>
      <c r="AU27" s="13">
        <v>20328.61</v>
      </c>
      <c r="AV27" s="13">
        <v>63214.239999999998</v>
      </c>
      <c r="AW27" s="13">
        <v>101668.36</v>
      </c>
      <c r="AX27" s="235">
        <f t="shared" si="14"/>
        <v>185211.21000000002</v>
      </c>
      <c r="AY27" s="13">
        <v>142845.03</v>
      </c>
      <c r="AZ27" s="13">
        <v>87031.19</v>
      </c>
      <c r="BA27" s="13">
        <v>98908.099999999991</v>
      </c>
      <c r="BB27" s="235">
        <f t="shared" si="15"/>
        <v>328784.32</v>
      </c>
      <c r="BC27" s="229">
        <v>134544.91000000003</v>
      </c>
      <c r="BD27" s="294">
        <v>63282.19</v>
      </c>
      <c r="BE27" s="294">
        <v>99982.33</v>
      </c>
      <c r="BF27" s="235">
        <f t="shared" si="19"/>
        <v>297809.43000000005</v>
      </c>
      <c r="BG27" s="12">
        <v>147021.51</v>
      </c>
      <c r="BH27" s="12">
        <v>24324.29</v>
      </c>
      <c r="BI27" s="12">
        <v>125103.93000000001</v>
      </c>
      <c r="BJ27" s="235">
        <f t="shared" si="16"/>
        <v>296449.73000000004</v>
      </c>
      <c r="BK27" s="13">
        <v>71709.649999999994</v>
      </c>
      <c r="BL27" s="13">
        <v>143437.45000000001</v>
      </c>
      <c r="BM27" s="13">
        <v>205859.63</v>
      </c>
      <c r="BN27" s="235">
        <f t="shared" si="17"/>
        <v>421006.73</v>
      </c>
      <c r="BO27" s="229">
        <v>27893.77</v>
      </c>
      <c r="BP27" s="229">
        <v>118298.34999999999</v>
      </c>
      <c r="BQ27" s="229">
        <v>93375.52</v>
      </c>
      <c r="BR27" s="365">
        <f t="shared" si="18"/>
        <v>239567.64</v>
      </c>
    </row>
    <row r="28" spans="1:70" x14ac:dyDescent="0.3">
      <c r="A28" s="297" t="s">
        <v>197</v>
      </c>
      <c r="B28" s="108">
        <v>3543660.2089999979</v>
      </c>
      <c r="C28" s="294">
        <f t="shared" si="0"/>
        <v>3578618.5524999998</v>
      </c>
      <c r="D28" s="294">
        <f t="shared" si="3"/>
        <v>3267381.4249999993</v>
      </c>
      <c r="E28" s="294">
        <f t="shared" si="4"/>
        <v>10777822.75</v>
      </c>
      <c r="F28" s="294">
        <f t="shared" si="1"/>
        <v>2730983.03</v>
      </c>
      <c r="G28" s="12">
        <v>330120</v>
      </c>
      <c r="H28" s="13">
        <v>453764.55050000001</v>
      </c>
      <c r="I28" s="13">
        <v>256350.58249999996</v>
      </c>
      <c r="J28" s="235">
        <f t="shared" si="5"/>
        <v>1040235.1329999999</v>
      </c>
      <c r="K28" s="13">
        <v>246439.342</v>
      </c>
      <c r="L28" s="13">
        <v>357307.26550000004</v>
      </c>
      <c r="M28" s="13">
        <v>413626.61800000013</v>
      </c>
      <c r="N28" s="235">
        <f t="shared" si="6"/>
        <v>1017373.2255000002</v>
      </c>
      <c r="O28" s="13">
        <v>88313.778499999971</v>
      </c>
      <c r="P28" s="13">
        <v>255627.45099999997</v>
      </c>
      <c r="Q28" s="13">
        <v>251435.67799999993</v>
      </c>
      <c r="R28" s="235">
        <f t="shared" si="7"/>
        <v>595376.90749999986</v>
      </c>
      <c r="S28" s="13">
        <v>635545.15400000021</v>
      </c>
      <c r="T28" s="13">
        <v>146463.51699999993</v>
      </c>
      <c r="U28" s="13">
        <v>143624.61549999996</v>
      </c>
      <c r="V28" s="235">
        <f t="shared" si="8"/>
        <v>925633.28650000005</v>
      </c>
      <c r="W28" s="13">
        <v>486669.66149999993</v>
      </c>
      <c r="X28" s="13">
        <v>512349.09250000003</v>
      </c>
      <c r="Y28" s="13">
        <v>186946.36900000001</v>
      </c>
      <c r="Z28" s="238">
        <f t="shared" si="9"/>
        <v>1185965.1229999999</v>
      </c>
      <c r="AA28" s="12">
        <v>237751.7475</v>
      </c>
      <c r="AB28" s="12">
        <v>264699.83549999999</v>
      </c>
      <c r="AC28" s="12">
        <v>267891.41899999988</v>
      </c>
      <c r="AD28" s="238">
        <f t="shared" si="10"/>
        <v>770343.00199999986</v>
      </c>
      <c r="AE28" s="13">
        <v>405141.92949999991</v>
      </c>
      <c r="AF28" s="13">
        <v>266273.31150000001</v>
      </c>
      <c r="AG28" s="13">
        <v>185646.47799999997</v>
      </c>
      <c r="AH28" s="238">
        <f t="shared" si="11"/>
        <v>857061.71899999992</v>
      </c>
      <c r="AI28" s="13">
        <v>168229.09549999994</v>
      </c>
      <c r="AJ28" s="13">
        <v>78919.175499999954</v>
      </c>
      <c r="AK28" s="13">
        <v>206863.31000000006</v>
      </c>
      <c r="AL28" s="238">
        <f t="shared" si="2"/>
        <v>454011.58099999995</v>
      </c>
      <c r="AM28" s="229">
        <v>251702.92</v>
      </c>
      <c r="AN28" s="13">
        <v>203219</v>
      </c>
      <c r="AO28" s="13">
        <v>108935.22000000003</v>
      </c>
      <c r="AP28" s="235">
        <f t="shared" si="12"/>
        <v>563857.14000000013</v>
      </c>
      <c r="AQ28" s="12">
        <v>144417.46000000005</v>
      </c>
      <c r="AR28" s="12">
        <v>400970.48000000016</v>
      </c>
      <c r="AS28" s="12">
        <v>272152.68000000005</v>
      </c>
      <c r="AT28" s="235">
        <f t="shared" si="13"/>
        <v>817540.62000000023</v>
      </c>
      <c r="AU28" s="13">
        <v>161236.72</v>
      </c>
      <c r="AV28" s="13">
        <v>147773.82</v>
      </c>
      <c r="AW28" s="13">
        <v>8187762.6800000006</v>
      </c>
      <c r="AX28" s="235">
        <f t="shared" si="14"/>
        <v>8496773.2200000007</v>
      </c>
      <c r="AY28" s="13">
        <v>365898.08999999997</v>
      </c>
      <c r="AZ28" s="13">
        <v>122007.12999999999</v>
      </c>
      <c r="BA28" s="13">
        <v>411746.5500000001</v>
      </c>
      <c r="BB28" s="235">
        <f t="shared" si="15"/>
        <v>899651.77</v>
      </c>
      <c r="BC28" s="229">
        <v>101647.55999999995</v>
      </c>
      <c r="BD28" s="294">
        <v>337077.48000000004</v>
      </c>
      <c r="BE28" s="294">
        <v>355040.68000000005</v>
      </c>
      <c r="BF28" s="235">
        <f t="shared" si="19"/>
        <v>793765.72</v>
      </c>
      <c r="BG28" s="12">
        <v>109849.72000000002</v>
      </c>
      <c r="BH28" s="12">
        <v>233671.05000000002</v>
      </c>
      <c r="BI28" s="12">
        <v>253544.93</v>
      </c>
      <c r="BJ28" s="235">
        <f t="shared" si="16"/>
        <v>597065.69999999995</v>
      </c>
      <c r="BK28" s="13">
        <v>299331.17</v>
      </c>
      <c r="BL28" s="13">
        <v>155510.68000000005</v>
      </c>
      <c r="BM28" s="13">
        <v>372100.77999999997</v>
      </c>
      <c r="BN28" s="235">
        <f t="shared" si="17"/>
        <v>826942.63</v>
      </c>
      <c r="BO28" s="229">
        <v>282586.59000000014</v>
      </c>
      <c r="BP28" s="229">
        <v>107760.75000000001</v>
      </c>
      <c r="BQ28" s="229">
        <v>122861.63999999996</v>
      </c>
      <c r="BR28" s="365">
        <f t="shared" si="18"/>
        <v>513208.9800000001</v>
      </c>
    </row>
    <row r="29" spans="1:70" x14ac:dyDescent="0.3">
      <c r="A29" s="69" t="s">
        <v>198</v>
      </c>
      <c r="B29" s="12">
        <v>1715813.9954999997</v>
      </c>
      <c r="C29" s="13">
        <f t="shared" si="0"/>
        <v>1725727.4245</v>
      </c>
      <c r="D29" s="294">
        <f t="shared" si="3"/>
        <v>1489774.5664999997</v>
      </c>
      <c r="E29" s="294">
        <f t="shared" si="4"/>
        <v>1494185.6</v>
      </c>
      <c r="F29" s="294">
        <f t="shared" si="1"/>
        <v>1311887.1799999997</v>
      </c>
      <c r="G29" s="12">
        <v>270565</v>
      </c>
      <c r="H29" s="13">
        <v>49035.148999999998</v>
      </c>
      <c r="I29" s="13">
        <v>91536.664999999994</v>
      </c>
      <c r="J29" s="235">
        <f t="shared" si="5"/>
        <v>411136.81399999995</v>
      </c>
      <c r="K29" s="13">
        <v>131210.58399999997</v>
      </c>
      <c r="L29" s="13">
        <v>170528.65850000002</v>
      </c>
      <c r="M29" s="13">
        <v>196975.15100000004</v>
      </c>
      <c r="N29" s="235">
        <f t="shared" si="6"/>
        <v>498714.39350000001</v>
      </c>
      <c r="O29" s="13">
        <v>83328.678</v>
      </c>
      <c r="P29" s="13">
        <v>177933.41650000005</v>
      </c>
      <c r="Q29" s="13">
        <v>106699.95550000003</v>
      </c>
      <c r="R29" s="235">
        <f t="shared" si="7"/>
        <v>367962.0500000001</v>
      </c>
      <c r="S29" s="13">
        <v>254751.34649999999</v>
      </c>
      <c r="T29" s="13">
        <v>53494.630499999992</v>
      </c>
      <c r="U29" s="13">
        <v>139668.18999999997</v>
      </c>
      <c r="V29" s="235">
        <f t="shared" si="8"/>
        <v>447914.1669999999</v>
      </c>
      <c r="W29" s="12">
        <v>159571.01</v>
      </c>
      <c r="X29" s="12">
        <v>116618.61349999998</v>
      </c>
      <c r="Y29" s="12">
        <v>192992.81600000002</v>
      </c>
      <c r="Z29" s="238">
        <f t="shared" si="9"/>
        <v>469182.43949999998</v>
      </c>
      <c r="AA29" s="12">
        <v>130410.8625</v>
      </c>
      <c r="AB29" s="12">
        <v>214112.31299999994</v>
      </c>
      <c r="AC29" s="12">
        <v>55295.760500000004</v>
      </c>
      <c r="AD29" s="238">
        <f t="shared" si="10"/>
        <v>399818.93599999999</v>
      </c>
      <c r="AE29" s="13">
        <v>68090.108499999988</v>
      </c>
      <c r="AF29" s="13">
        <v>172065.39199999996</v>
      </c>
      <c r="AG29" s="13">
        <v>80507.164500000014</v>
      </c>
      <c r="AH29" s="238">
        <f t="shared" si="11"/>
        <v>320662.66499999998</v>
      </c>
      <c r="AI29" s="13">
        <v>77620.882999999987</v>
      </c>
      <c r="AJ29" s="13">
        <v>90848.642999999967</v>
      </c>
      <c r="AK29" s="13">
        <v>131641</v>
      </c>
      <c r="AL29" s="238">
        <f t="shared" si="2"/>
        <v>300110.52599999995</v>
      </c>
      <c r="AM29" s="230">
        <v>116656.09000000003</v>
      </c>
      <c r="AN29" s="12">
        <v>66526</v>
      </c>
      <c r="AO29" s="12">
        <v>150682.88</v>
      </c>
      <c r="AP29" s="235">
        <f t="shared" si="12"/>
        <v>333864.97000000003</v>
      </c>
      <c r="AQ29" s="12">
        <v>215898.15999999997</v>
      </c>
      <c r="AR29" s="12">
        <v>267850.89</v>
      </c>
      <c r="AS29" s="12">
        <v>48712.34</v>
      </c>
      <c r="AT29" s="235">
        <f t="shared" si="13"/>
        <v>532461.39</v>
      </c>
      <c r="AU29" s="13">
        <v>76539.98</v>
      </c>
      <c r="AV29" s="13">
        <v>64976.49</v>
      </c>
      <c r="AW29" s="13">
        <v>175173.41999999998</v>
      </c>
      <c r="AX29" s="235">
        <f t="shared" si="14"/>
        <v>316689.89</v>
      </c>
      <c r="AY29" s="13">
        <v>107340.26</v>
      </c>
      <c r="AZ29" s="13">
        <v>117641.09000000003</v>
      </c>
      <c r="BA29" s="13">
        <v>86188</v>
      </c>
      <c r="BB29" s="235">
        <f t="shared" si="15"/>
        <v>311169.35000000003</v>
      </c>
      <c r="BC29" s="230">
        <v>167888.27999999997</v>
      </c>
      <c r="BD29" s="108">
        <v>117942.35</v>
      </c>
      <c r="BE29" s="108">
        <v>117656.94999999998</v>
      </c>
      <c r="BF29" s="235">
        <f t="shared" si="19"/>
        <v>403487.57999999996</v>
      </c>
      <c r="BG29" s="12">
        <v>125199.48999999999</v>
      </c>
      <c r="BH29" s="12">
        <v>143240.99</v>
      </c>
      <c r="BI29" s="12">
        <v>68086.819999999992</v>
      </c>
      <c r="BJ29" s="235">
        <f t="shared" si="16"/>
        <v>336527.3</v>
      </c>
      <c r="BK29" s="13">
        <v>126899.68000000002</v>
      </c>
      <c r="BL29" s="13">
        <v>152254.27999999997</v>
      </c>
      <c r="BM29" s="13">
        <v>124136.59</v>
      </c>
      <c r="BN29" s="235">
        <f t="shared" si="17"/>
        <v>403290.54999999993</v>
      </c>
      <c r="BO29" s="229">
        <v>59114.119999999995</v>
      </c>
      <c r="BP29" s="229">
        <v>53343.66</v>
      </c>
      <c r="BQ29" s="229">
        <v>56123.97</v>
      </c>
      <c r="BR29" s="365">
        <f t="shared" si="18"/>
        <v>168581.75</v>
      </c>
    </row>
    <row r="30" spans="1:70" x14ac:dyDescent="0.3">
      <c r="A30" s="69" t="s">
        <v>199</v>
      </c>
      <c r="B30" s="12">
        <v>1344338.0975000001</v>
      </c>
      <c r="C30" s="13">
        <f t="shared" si="0"/>
        <v>1181568.2714999998</v>
      </c>
      <c r="D30" s="294">
        <f t="shared" si="3"/>
        <v>1165508.1409999998</v>
      </c>
      <c r="E30" s="294">
        <f t="shared" si="4"/>
        <v>962356.08000000007</v>
      </c>
      <c r="F30" s="294">
        <f t="shared" si="1"/>
        <v>1105068.6800000002</v>
      </c>
      <c r="G30" s="12">
        <v>106327</v>
      </c>
      <c r="H30" s="13">
        <v>115836.99299999999</v>
      </c>
      <c r="I30" s="13">
        <v>99097.20199999999</v>
      </c>
      <c r="J30" s="235">
        <f t="shared" si="5"/>
        <v>321261.19499999995</v>
      </c>
      <c r="K30" s="13">
        <v>83487.95299999998</v>
      </c>
      <c r="L30" s="13">
        <v>126355.96249999995</v>
      </c>
      <c r="M30" s="13">
        <v>65796.893499999976</v>
      </c>
      <c r="N30" s="235">
        <f t="shared" si="6"/>
        <v>275640.80899999989</v>
      </c>
      <c r="O30" s="13">
        <v>107813.82249999998</v>
      </c>
      <c r="P30" s="13">
        <v>90355.534499999994</v>
      </c>
      <c r="Q30" s="13">
        <v>106449.00249999999</v>
      </c>
      <c r="R30" s="235">
        <f t="shared" si="7"/>
        <v>304618.35949999996</v>
      </c>
      <c r="S30" s="13">
        <v>86937.067500000005</v>
      </c>
      <c r="T30" s="13">
        <v>98840.878499999977</v>
      </c>
      <c r="U30" s="13">
        <v>94269.962000000029</v>
      </c>
      <c r="V30" s="235">
        <f t="shared" si="8"/>
        <v>280047.90800000005</v>
      </c>
      <c r="W30" s="12">
        <v>122179.73749999996</v>
      </c>
      <c r="X30" s="12">
        <v>83633.726999999984</v>
      </c>
      <c r="Y30" s="12">
        <v>94257.116500000004</v>
      </c>
      <c r="Z30" s="238">
        <f t="shared" si="9"/>
        <v>300070.58099999995</v>
      </c>
      <c r="AA30" s="12">
        <v>109576.99100000001</v>
      </c>
      <c r="AB30" s="12">
        <v>85968.502999999982</v>
      </c>
      <c r="AC30" s="12">
        <v>68872.016499999998</v>
      </c>
      <c r="AD30" s="238">
        <f t="shared" si="10"/>
        <v>264417.51049999997</v>
      </c>
      <c r="AE30" s="13">
        <v>88862.35149999999</v>
      </c>
      <c r="AF30" s="13">
        <v>85220.818999999989</v>
      </c>
      <c r="AG30" s="13">
        <v>82937.217999999979</v>
      </c>
      <c r="AH30" s="238">
        <f t="shared" si="11"/>
        <v>257020.38849999994</v>
      </c>
      <c r="AI30" s="13">
        <v>82284.46650000001</v>
      </c>
      <c r="AJ30" s="13">
        <v>86966.944499999969</v>
      </c>
      <c r="AK30" s="13">
        <v>174748.25000000003</v>
      </c>
      <c r="AL30" s="238">
        <f t="shared" si="2"/>
        <v>343999.66099999996</v>
      </c>
      <c r="AM30" s="230">
        <v>94659.989999999976</v>
      </c>
      <c r="AN30" s="12">
        <v>136933.59</v>
      </c>
      <c r="AO30" s="12">
        <v>91903.640000000029</v>
      </c>
      <c r="AP30" s="235">
        <f t="shared" si="12"/>
        <v>323497.21999999997</v>
      </c>
      <c r="AQ30" s="12">
        <v>87801.920000000013</v>
      </c>
      <c r="AR30" s="12">
        <v>60134.340000000004</v>
      </c>
      <c r="AS30" s="12">
        <v>51834.37000000001</v>
      </c>
      <c r="AT30" s="235">
        <f t="shared" si="13"/>
        <v>199770.63</v>
      </c>
      <c r="AU30" s="13">
        <v>36863.259999999995</v>
      </c>
      <c r="AV30" s="13">
        <v>74905.040000000008</v>
      </c>
      <c r="AW30" s="13">
        <v>65530.23</v>
      </c>
      <c r="AX30" s="235">
        <f t="shared" si="14"/>
        <v>177298.53</v>
      </c>
      <c r="AY30" s="13">
        <v>67613.22</v>
      </c>
      <c r="AZ30" s="13">
        <v>67328.049999999988</v>
      </c>
      <c r="BA30" s="13">
        <v>126848.43000000001</v>
      </c>
      <c r="BB30" s="235">
        <f t="shared" si="15"/>
        <v>261789.7</v>
      </c>
      <c r="BC30" s="230">
        <v>129637.13999999997</v>
      </c>
      <c r="BD30" s="108">
        <v>57022.439999999981</v>
      </c>
      <c r="BE30" s="108">
        <v>87762.26999999999</v>
      </c>
      <c r="BF30" s="235">
        <f t="shared" si="19"/>
        <v>274421.84999999998</v>
      </c>
      <c r="BG30" s="12">
        <v>78888.719999999987</v>
      </c>
      <c r="BH30" s="12">
        <v>66986.52</v>
      </c>
      <c r="BI30" s="12">
        <v>68150.02</v>
      </c>
      <c r="BJ30" s="235">
        <f t="shared" si="16"/>
        <v>214025.26</v>
      </c>
      <c r="BK30" s="13">
        <v>108425.59000000001</v>
      </c>
      <c r="BL30" s="13">
        <v>77458.33</v>
      </c>
      <c r="BM30" s="13">
        <v>143627.00000000003</v>
      </c>
      <c r="BN30" s="235">
        <f t="shared" si="17"/>
        <v>329510.92000000004</v>
      </c>
      <c r="BO30" s="229">
        <v>103262.88</v>
      </c>
      <c r="BP30" s="229">
        <v>70871.649999999994</v>
      </c>
      <c r="BQ30" s="229">
        <v>112976.12</v>
      </c>
      <c r="BR30" s="365">
        <f t="shared" si="18"/>
        <v>287110.65000000002</v>
      </c>
    </row>
    <row r="31" spans="1:70" x14ac:dyDescent="0.3">
      <c r="A31" s="69" t="s">
        <v>202</v>
      </c>
      <c r="B31" s="12">
        <v>5396415.2614999991</v>
      </c>
      <c r="C31" s="13">
        <f t="shared" si="0"/>
        <v>4975410.8854999999</v>
      </c>
      <c r="D31" s="294">
        <f t="shared" si="3"/>
        <v>3983074.7560000001</v>
      </c>
      <c r="E31" s="294">
        <f t="shared" si="4"/>
        <v>4033213.81</v>
      </c>
      <c r="F31" s="294">
        <f t="shared" si="1"/>
        <v>4049891.39</v>
      </c>
      <c r="G31" s="12">
        <v>307123</v>
      </c>
      <c r="H31" s="13">
        <v>372935.09850000008</v>
      </c>
      <c r="I31" s="13">
        <v>349827.74599999998</v>
      </c>
      <c r="J31" s="235">
        <f t="shared" si="5"/>
        <v>1029885.8445000001</v>
      </c>
      <c r="K31" s="13">
        <v>402833.06299999997</v>
      </c>
      <c r="L31" s="13">
        <v>1004080.9159999999</v>
      </c>
      <c r="M31" s="13">
        <v>351131.22499999992</v>
      </c>
      <c r="N31" s="235">
        <f t="shared" si="6"/>
        <v>1758045.2039999997</v>
      </c>
      <c r="O31" s="13">
        <v>282343.84849999996</v>
      </c>
      <c r="P31" s="13">
        <v>392054.03249999997</v>
      </c>
      <c r="Q31" s="13">
        <v>352202.34649999987</v>
      </c>
      <c r="R31" s="235">
        <f t="shared" si="7"/>
        <v>1026600.2274999998</v>
      </c>
      <c r="S31" s="13">
        <v>523137.08149999997</v>
      </c>
      <c r="T31" s="13">
        <v>232461.05749999997</v>
      </c>
      <c r="U31" s="13">
        <v>405281.47050000017</v>
      </c>
      <c r="V31" s="235">
        <f t="shared" si="8"/>
        <v>1160879.6095000003</v>
      </c>
      <c r="W31" s="12">
        <v>295212.48649999994</v>
      </c>
      <c r="X31" s="12">
        <v>284176.44249999995</v>
      </c>
      <c r="Y31" s="12">
        <v>299166.39350000006</v>
      </c>
      <c r="Z31" s="238">
        <f t="shared" si="9"/>
        <v>878555.32250000001</v>
      </c>
      <c r="AA31" s="12">
        <v>360386.43650000013</v>
      </c>
      <c r="AB31" s="12">
        <v>437471.23549999995</v>
      </c>
      <c r="AC31" s="12">
        <v>262380.3544999999</v>
      </c>
      <c r="AD31" s="238">
        <f t="shared" si="10"/>
        <v>1060238.0264999999</v>
      </c>
      <c r="AE31" s="13">
        <v>352391.21099999995</v>
      </c>
      <c r="AF31" s="13">
        <v>302973.18099999987</v>
      </c>
      <c r="AG31" s="13">
        <v>248528.16749999998</v>
      </c>
      <c r="AH31" s="238">
        <f t="shared" si="11"/>
        <v>903892.55949999974</v>
      </c>
      <c r="AI31" s="13">
        <v>386266.72650000011</v>
      </c>
      <c r="AJ31" s="13">
        <v>399529.94099999999</v>
      </c>
      <c r="AK31" s="13">
        <v>354592.18</v>
      </c>
      <c r="AL31" s="238">
        <f t="shared" si="2"/>
        <v>1140388.8475000001</v>
      </c>
      <c r="AM31" s="230">
        <v>454091.42</v>
      </c>
      <c r="AN31" s="12">
        <v>486115.62999999995</v>
      </c>
      <c r="AO31" s="12">
        <v>433562.06</v>
      </c>
      <c r="AP31" s="235">
        <f t="shared" si="12"/>
        <v>1373769.1099999999</v>
      </c>
      <c r="AQ31" s="12">
        <v>526011.57000000007</v>
      </c>
      <c r="AR31" s="12">
        <v>348468.1</v>
      </c>
      <c r="AS31" s="12">
        <v>207364.08</v>
      </c>
      <c r="AT31" s="235">
        <f t="shared" si="13"/>
        <v>1081843.75</v>
      </c>
      <c r="AU31" s="13">
        <v>121369.79000000002</v>
      </c>
      <c r="AV31" s="13">
        <v>183948.46999999997</v>
      </c>
      <c r="AW31" s="13">
        <v>377548.49999999994</v>
      </c>
      <c r="AX31" s="235">
        <f t="shared" si="14"/>
        <v>682866.76</v>
      </c>
      <c r="AY31" s="13">
        <v>316742.01999999996</v>
      </c>
      <c r="AZ31" s="13">
        <v>220187.90999999995</v>
      </c>
      <c r="BA31" s="13">
        <v>357804.26000000013</v>
      </c>
      <c r="BB31" s="235">
        <f t="shared" si="15"/>
        <v>894734.19000000006</v>
      </c>
      <c r="BC31" s="230">
        <v>295676.89999999997</v>
      </c>
      <c r="BD31" s="108">
        <v>226139.88000000003</v>
      </c>
      <c r="BE31" s="108">
        <v>239053.60999999993</v>
      </c>
      <c r="BF31" s="235">
        <f t="shared" si="19"/>
        <v>760870.3899999999</v>
      </c>
      <c r="BG31" s="12">
        <v>278518.37</v>
      </c>
      <c r="BH31" s="12">
        <v>355750.96000000008</v>
      </c>
      <c r="BI31" s="12">
        <v>618512.58000000007</v>
      </c>
      <c r="BJ31" s="235">
        <f t="shared" si="16"/>
        <v>1252781.9100000001</v>
      </c>
      <c r="BK31" s="13">
        <v>332366.64999999997</v>
      </c>
      <c r="BL31" s="13">
        <v>314364.34000000003</v>
      </c>
      <c r="BM31" s="13">
        <v>289761.87999999995</v>
      </c>
      <c r="BN31" s="235">
        <f t="shared" si="17"/>
        <v>936492.86999999988</v>
      </c>
      <c r="BO31" s="229">
        <v>354405.59000000008</v>
      </c>
      <c r="BP31" s="229">
        <v>323579.16000000009</v>
      </c>
      <c r="BQ31" s="229">
        <v>421761.46999999986</v>
      </c>
      <c r="BR31" s="365">
        <f t="shared" si="18"/>
        <v>1099746.2200000002</v>
      </c>
    </row>
    <row r="32" spans="1:70" ht="26" x14ac:dyDescent="0.3">
      <c r="A32" s="69" t="s">
        <v>203</v>
      </c>
      <c r="B32" s="12">
        <v>1849288.3429999996</v>
      </c>
      <c r="C32" s="13">
        <f t="shared" si="0"/>
        <v>1857845.6759999997</v>
      </c>
      <c r="D32" s="294">
        <f t="shared" si="3"/>
        <v>1912215.7249999999</v>
      </c>
      <c r="E32" s="294">
        <f t="shared" si="4"/>
        <v>1698620.16</v>
      </c>
      <c r="F32" s="294">
        <f t="shared" si="1"/>
        <v>1548780.5899999999</v>
      </c>
      <c r="G32" s="12">
        <v>167396</v>
      </c>
      <c r="H32" s="13">
        <v>202571.85599999994</v>
      </c>
      <c r="I32" s="13">
        <v>131019.868</v>
      </c>
      <c r="J32" s="235">
        <f t="shared" si="5"/>
        <v>500987.72399999993</v>
      </c>
      <c r="K32" s="13">
        <v>178718.47549999997</v>
      </c>
      <c r="L32" s="13">
        <v>135393.95049999995</v>
      </c>
      <c r="M32" s="13">
        <v>169962.60550000001</v>
      </c>
      <c r="N32" s="235">
        <f t="shared" si="6"/>
        <v>484075.03149999992</v>
      </c>
      <c r="O32" s="13">
        <v>81151.199000000022</v>
      </c>
      <c r="P32" s="13">
        <v>123836.738</v>
      </c>
      <c r="Q32" s="13">
        <v>130144.72950000002</v>
      </c>
      <c r="R32" s="235">
        <f t="shared" si="7"/>
        <v>335132.66650000005</v>
      </c>
      <c r="S32" s="13">
        <v>197047.75050000002</v>
      </c>
      <c r="T32" s="13">
        <v>235341.55449999994</v>
      </c>
      <c r="U32" s="13">
        <v>105260.94899999996</v>
      </c>
      <c r="V32" s="235">
        <f t="shared" si="8"/>
        <v>537650.25399999996</v>
      </c>
      <c r="W32" s="12">
        <v>137462.44400000002</v>
      </c>
      <c r="X32" s="12">
        <v>171984.57000000004</v>
      </c>
      <c r="Y32" s="12">
        <v>122972.11049999998</v>
      </c>
      <c r="Z32" s="238">
        <f t="shared" si="9"/>
        <v>432419.12450000003</v>
      </c>
      <c r="AA32" s="12">
        <v>173135.67400000003</v>
      </c>
      <c r="AB32" s="12">
        <v>205845.03199999995</v>
      </c>
      <c r="AC32" s="12">
        <v>142814.40599999996</v>
      </c>
      <c r="AD32" s="238">
        <f t="shared" si="10"/>
        <v>521795.11199999996</v>
      </c>
      <c r="AE32" s="13">
        <v>196829.67600000004</v>
      </c>
      <c r="AF32" s="13">
        <v>158830.08799999993</v>
      </c>
      <c r="AG32" s="13">
        <v>178929.82250000001</v>
      </c>
      <c r="AH32" s="238">
        <f t="shared" si="11"/>
        <v>534589.58649999998</v>
      </c>
      <c r="AI32" s="13">
        <v>94905.221999999965</v>
      </c>
      <c r="AJ32" s="13">
        <v>150952.91000000003</v>
      </c>
      <c r="AK32" s="13">
        <v>177553.77000000002</v>
      </c>
      <c r="AL32" s="238">
        <f t="shared" si="2"/>
        <v>423411.902</v>
      </c>
      <c r="AM32" s="230">
        <v>174897.26999999996</v>
      </c>
      <c r="AN32" s="12">
        <v>112817.15999999999</v>
      </c>
      <c r="AO32" s="12">
        <v>202385.95999999996</v>
      </c>
      <c r="AP32" s="235">
        <f t="shared" si="12"/>
        <v>490100.3899999999</v>
      </c>
      <c r="AQ32" s="12">
        <v>207307.03</v>
      </c>
      <c r="AR32" s="12">
        <v>197940.23</v>
      </c>
      <c r="AS32" s="12">
        <v>56232.939999999995</v>
      </c>
      <c r="AT32" s="235">
        <f t="shared" si="13"/>
        <v>461480.2</v>
      </c>
      <c r="AU32" s="13">
        <v>68623.73</v>
      </c>
      <c r="AV32" s="13">
        <v>100808.49000000003</v>
      </c>
      <c r="AW32" s="13">
        <v>116490.27000000003</v>
      </c>
      <c r="AX32" s="235">
        <f t="shared" si="14"/>
        <v>285922.49000000005</v>
      </c>
      <c r="AY32" s="13">
        <v>122243.90000000001</v>
      </c>
      <c r="AZ32" s="13">
        <v>164675.63</v>
      </c>
      <c r="BA32" s="13">
        <v>174197.55</v>
      </c>
      <c r="BB32" s="235">
        <f t="shared" si="15"/>
        <v>461117.08</v>
      </c>
      <c r="BC32" s="230">
        <v>59830.57999999998</v>
      </c>
      <c r="BD32" s="108">
        <v>107552.76999999999</v>
      </c>
      <c r="BE32" s="108">
        <v>173252.58</v>
      </c>
      <c r="BF32" s="235">
        <f t="shared" si="19"/>
        <v>340635.92999999993</v>
      </c>
      <c r="BG32" s="12">
        <v>119452.12999999998</v>
      </c>
      <c r="BH32" s="12">
        <v>162709.46999999997</v>
      </c>
      <c r="BI32" s="12">
        <v>115488.12000000002</v>
      </c>
      <c r="BJ32" s="235">
        <f t="shared" si="16"/>
        <v>397649.72</v>
      </c>
      <c r="BK32" s="13">
        <v>89479.040000000008</v>
      </c>
      <c r="BL32" s="13">
        <v>186693.92999999993</v>
      </c>
      <c r="BM32" s="13">
        <v>180926.69</v>
      </c>
      <c r="BN32" s="235">
        <f t="shared" si="17"/>
        <v>457099.66</v>
      </c>
      <c r="BO32" s="229">
        <v>126670.61999999998</v>
      </c>
      <c r="BP32" s="229">
        <v>114597.98999999999</v>
      </c>
      <c r="BQ32" s="229">
        <v>112126.67000000001</v>
      </c>
      <c r="BR32" s="365">
        <f t="shared" si="18"/>
        <v>353395.28</v>
      </c>
    </row>
    <row r="33" spans="1:70" ht="26" x14ac:dyDescent="0.3">
      <c r="A33" s="69" t="s">
        <v>204</v>
      </c>
      <c r="B33" s="100">
        <v>895744.95900000003</v>
      </c>
      <c r="C33" s="13">
        <f t="shared" si="0"/>
        <v>784346.53149999992</v>
      </c>
      <c r="D33" s="294">
        <f t="shared" si="3"/>
        <v>985961.6444999997</v>
      </c>
      <c r="E33" s="294">
        <f t="shared" si="4"/>
        <v>635284.40999999992</v>
      </c>
      <c r="F33" s="294">
        <f t="shared" si="1"/>
        <v>784469.44</v>
      </c>
      <c r="G33" s="12">
        <v>61612</v>
      </c>
      <c r="H33" s="13">
        <v>36746.111000000012</v>
      </c>
      <c r="I33" s="13">
        <v>105852.06049999998</v>
      </c>
      <c r="J33" s="235">
        <f t="shared" si="5"/>
        <v>204210.1715</v>
      </c>
      <c r="K33" s="13">
        <v>120203.3245</v>
      </c>
      <c r="L33" s="13">
        <v>86772.628999999972</v>
      </c>
      <c r="M33" s="13">
        <v>74894.532000000007</v>
      </c>
      <c r="N33" s="235">
        <f t="shared" si="6"/>
        <v>281870.48549999995</v>
      </c>
      <c r="O33" s="13">
        <v>50517.096500000014</v>
      </c>
      <c r="P33" s="13">
        <v>41509.387999999984</v>
      </c>
      <c r="Q33" s="13">
        <v>35336.648000000001</v>
      </c>
      <c r="R33" s="235">
        <f t="shared" si="7"/>
        <v>127363.13249999999</v>
      </c>
      <c r="S33" s="13">
        <v>45364.820499999994</v>
      </c>
      <c r="T33" s="13">
        <v>59184.968499999966</v>
      </c>
      <c r="U33" s="13">
        <v>66352.953000000009</v>
      </c>
      <c r="V33" s="235">
        <f t="shared" si="8"/>
        <v>170902.74199999997</v>
      </c>
      <c r="W33" s="12">
        <v>158810.16999999972</v>
      </c>
      <c r="X33" s="12">
        <v>43951.596999999994</v>
      </c>
      <c r="Y33" s="12">
        <v>42932.662500000006</v>
      </c>
      <c r="Z33" s="238">
        <f t="shared" si="9"/>
        <v>245694.42949999971</v>
      </c>
      <c r="AA33" s="12">
        <v>95012.953999999983</v>
      </c>
      <c r="AB33" s="12">
        <v>113871.22900000002</v>
      </c>
      <c r="AC33" s="12">
        <v>50755.261500000001</v>
      </c>
      <c r="AD33" s="238">
        <f t="shared" si="10"/>
        <v>259639.44450000001</v>
      </c>
      <c r="AE33" s="13">
        <v>53454.231</v>
      </c>
      <c r="AF33" s="13">
        <v>67698.050500000012</v>
      </c>
      <c r="AG33" s="13">
        <v>127373.96550000003</v>
      </c>
      <c r="AH33" s="238">
        <f t="shared" si="11"/>
        <v>248526.24700000003</v>
      </c>
      <c r="AI33" s="13">
        <v>49347.672999999988</v>
      </c>
      <c r="AJ33" s="13">
        <v>117182.32049999994</v>
      </c>
      <c r="AK33" s="13">
        <v>65571.53</v>
      </c>
      <c r="AL33" s="238">
        <f t="shared" si="2"/>
        <v>232101.52349999992</v>
      </c>
      <c r="AM33" s="230">
        <v>139463.1400000001</v>
      </c>
      <c r="AN33" s="12">
        <v>39684.800000000003</v>
      </c>
      <c r="AO33" s="12">
        <v>108626.52999999998</v>
      </c>
      <c r="AP33" s="235">
        <f t="shared" si="12"/>
        <v>287774.47000000009</v>
      </c>
      <c r="AQ33" s="12">
        <v>54982.810000000012</v>
      </c>
      <c r="AR33" s="12">
        <v>14986.349999999999</v>
      </c>
      <c r="AS33" s="12">
        <v>20042.46</v>
      </c>
      <c r="AT33" s="235">
        <f t="shared" si="13"/>
        <v>90011.62</v>
      </c>
      <c r="AU33" s="13">
        <v>22513.459999999995</v>
      </c>
      <c r="AV33" s="13">
        <v>34699.649999999994</v>
      </c>
      <c r="AW33" s="13">
        <v>44347.94999999999</v>
      </c>
      <c r="AX33" s="235">
        <f t="shared" si="14"/>
        <v>101561.05999999997</v>
      </c>
      <c r="AY33" s="13">
        <v>22805.200000000001</v>
      </c>
      <c r="AZ33" s="13">
        <v>68525.509999999966</v>
      </c>
      <c r="BA33" s="13">
        <v>64606.549999999988</v>
      </c>
      <c r="BB33" s="235">
        <f t="shared" si="15"/>
        <v>155937.25999999995</v>
      </c>
      <c r="BC33" s="230">
        <v>35227.12999999999</v>
      </c>
      <c r="BD33" s="108">
        <v>36179.290000000008</v>
      </c>
      <c r="BE33" s="108">
        <v>35307.090000000004</v>
      </c>
      <c r="BF33" s="235">
        <f t="shared" si="19"/>
        <v>106713.51000000001</v>
      </c>
      <c r="BG33" s="12">
        <v>59214.080000000002</v>
      </c>
      <c r="BH33" s="12">
        <v>39265.249999999993</v>
      </c>
      <c r="BI33" s="12">
        <v>55777.59</v>
      </c>
      <c r="BJ33" s="235">
        <f t="shared" si="16"/>
        <v>154256.91999999998</v>
      </c>
      <c r="BK33" s="13">
        <v>28586.87</v>
      </c>
      <c r="BL33" s="13">
        <v>44679.689999999995</v>
      </c>
      <c r="BM33" s="13">
        <v>41544.330000000009</v>
      </c>
      <c r="BN33" s="235">
        <f t="shared" si="17"/>
        <v>114810.89000000001</v>
      </c>
      <c r="BO33" s="229">
        <v>91372.59</v>
      </c>
      <c r="BP33" s="229">
        <v>182062.08999999997</v>
      </c>
      <c r="BQ33" s="229">
        <v>135253.43999999992</v>
      </c>
      <c r="BR33" s="365">
        <f t="shared" si="18"/>
        <v>408688.11999999988</v>
      </c>
    </row>
    <row r="34" spans="1:70" x14ac:dyDescent="0.3">
      <c r="A34" s="69" t="s">
        <v>205</v>
      </c>
      <c r="B34" s="12">
        <v>737200.79549999977</v>
      </c>
      <c r="C34" s="13">
        <f t="shared" si="0"/>
        <v>765318.81549999991</v>
      </c>
      <c r="D34" s="294">
        <f t="shared" si="3"/>
        <v>490674.99249999993</v>
      </c>
      <c r="E34" s="294">
        <f t="shared" si="4"/>
        <v>509551.13</v>
      </c>
      <c r="F34" s="294">
        <f t="shared" si="1"/>
        <v>791368.59000000008</v>
      </c>
      <c r="G34" s="12">
        <v>36220</v>
      </c>
      <c r="H34" s="13">
        <v>67652.878500000006</v>
      </c>
      <c r="I34" s="13">
        <v>96149.188500000004</v>
      </c>
      <c r="J34" s="235">
        <f t="shared" si="5"/>
        <v>200022.06700000001</v>
      </c>
      <c r="K34" s="13">
        <v>84290.262000000002</v>
      </c>
      <c r="L34" s="13">
        <v>50453.696999999993</v>
      </c>
      <c r="M34" s="13">
        <v>66919.994999999995</v>
      </c>
      <c r="N34" s="235">
        <f t="shared" si="6"/>
        <v>201663.954</v>
      </c>
      <c r="O34" s="13">
        <v>38639.609000000004</v>
      </c>
      <c r="P34" s="13">
        <v>77959.316500000015</v>
      </c>
      <c r="Q34" s="13">
        <v>79188.47099999999</v>
      </c>
      <c r="R34" s="235">
        <f t="shared" si="7"/>
        <v>195787.3965</v>
      </c>
      <c r="S34" s="13">
        <v>63955.18</v>
      </c>
      <c r="T34" s="13">
        <v>77172.509499999942</v>
      </c>
      <c r="U34" s="13">
        <v>26717.708500000004</v>
      </c>
      <c r="V34" s="235">
        <f t="shared" si="8"/>
        <v>167845.39799999996</v>
      </c>
      <c r="W34" s="12">
        <v>33447.496999999996</v>
      </c>
      <c r="X34" s="12">
        <v>43578.962499999994</v>
      </c>
      <c r="Y34" s="12">
        <v>33774.338499999991</v>
      </c>
      <c r="Z34" s="238">
        <f t="shared" si="9"/>
        <v>110800.79799999998</v>
      </c>
      <c r="AA34" s="12">
        <v>83411.604499999972</v>
      </c>
      <c r="AB34" s="12">
        <v>51151.574499999988</v>
      </c>
      <c r="AC34" s="12">
        <v>19797.7215</v>
      </c>
      <c r="AD34" s="238">
        <f t="shared" si="10"/>
        <v>154360.90049999993</v>
      </c>
      <c r="AE34" s="13">
        <v>37578.78</v>
      </c>
      <c r="AF34" s="13">
        <v>37782.927999999985</v>
      </c>
      <c r="AG34" s="13">
        <v>36811.488499999999</v>
      </c>
      <c r="AH34" s="238">
        <f t="shared" si="11"/>
        <v>112173.19649999999</v>
      </c>
      <c r="AI34" s="13">
        <v>16195.243000000002</v>
      </c>
      <c r="AJ34" s="13">
        <v>39511.044499999989</v>
      </c>
      <c r="AK34" s="13">
        <v>57633.810000000005</v>
      </c>
      <c r="AL34" s="238">
        <f t="shared" si="2"/>
        <v>113340.0975</v>
      </c>
      <c r="AM34" s="230">
        <v>27858.670000000009</v>
      </c>
      <c r="AN34" s="12">
        <v>51288</v>
      </c>
      <c r="AO34" s="12">
        <v>76287.72000000003</v>
      </c>
      <c r="AP34" s="235">
        <f t="shared" si="12"/>
        <v>155434.39000000004</v>
      </c>
      <c r="AQ34" s="12">
        <v>47846.35</v>
      </c>
      <c r="AR34" s="12">
        <v>22705.1</v>
      </c>
      <c r="AS34" s="12">
        <v>19198.400000000005</v>
      </c>
      <c r="AT34" s="235">
        <f t="shared" si="13"/>
        <v>89749.85</v>
      </c>
      <c r="AU34" s="13">
        <v>21672.32</v>
      </c>
      <c r="AV34" s="13">
        <v>35378.619999999995</v>
      </c>
      <c r="AW34" s="13">
        <v>27214.240000000002</v>
      </c>
      <c r="AX34" s="235">
        <f t="shared" si="14"/>
        <v>84265.18</v>
      </c>
      <c r="AY34" s="13">
        <v>44392.979999999996</v>
      </c>
      <c r="AZ34" s="13">
        <v>39117.809999999983</v>
      </c>
      <c r="BA34" s="13">
        <v>96590.92</v>
      </c>
      <c r="BB34" s="235">
        <f t="shared" si="15"/>
        <v>180101.70999999996</v>
      </c>
      <c r="BC34" s="230">
        <v>48232.960000000014</v>
      </c>
      <c r="BD34" s="108">
        <v>32041.01</v>
      </c>
      <c r="BE34" s="108">
        <v>28015.509999999995</v>
      </c>
      <c r="BF34" s="235">
        <f t="shared" si="19"/>
        <v>108289.48000000001</v>
      </c>
      <c r="BG34" s="12">
        <v>35974.26</v>
      </c>
      <c r="BH34" s="12">
        <v>49277.65</v>
      </c>
      <c r="BI34" s="12">
        <v>57714.939999999995</v>
      </c>
      <c r="BJ34" s="235">
        <f t="shared" si="16"/>
        <v>142966.85</v>
      </c>
      <c r="BK34" s="13">
        <v>63742.37999999999</v>
      </c>
      <c r="BL34" s="13">
        <v>49936.910000000018</v>
      </c>
      <c r="BM34" s="13">
        <v>60916.859999999993</v>
      </c>
      <c r="BN34" s="235">
        <f t="shared" si="17"/>
        <v>174596.15</v>
      </c>
      <c r="BO34" s="229">
        <v>125952.09000000003</v>
      </c>
      <c r="BP34" s="229">
        <v>98110.550000000061</v>
      </c>
      <c r="BQ34" s="229">
        <v>141453.47000000003</v>
      </c>
      <c r="BR34" s="365">
        <f t="shared" si="18"/>
        <v>365516.1100000001</v>
      </c>
    </row>
    <row r="35" spans="1:70" x14ac:dyDescent="0.3">
      <c r="A35" s="69" t="s">
        <v>206</v>
      </c>
      <c r="B35" s="12">
        <v>8323350.2734999964</v>
      </c>
      <c r="C35" s="13">
        <f t="shared" si="0"/>
        <v>6191711.6325000003</v>
      </c>
      <c r="D35" s="294">
        <f t="shared" si="3"/>
        <v>9131950.1999999993</v>
      </c>
      <c r="E35" s="294">
        <f t="shared" si="4"/>
        <v>5249110.4900000012</v>
      </c>
      <c r="F35" s="294">
        <f t="shared" si="1"/>
        <v>6321796.4400000013</v>
      </c>
      <c r="G35" s="12">
        <v>316361</v>
      </c>
      <c r="H35" s="13">
        <v>165907.86649999995</v>
      </c>
      <c r="I35" s="13">
        <v>431884.0180000001</v>
      </c>
      <c r="J35" s="235">
        <f t="shared" si="5"/>
        <v>914152.88450000004</v>
      </c>
      <c r="K35" s="13">
        <v>468783.18250000011</v>
      </c>
      <c r="L35" s="13">
        <v>836367.10099999991</v>
      </c>
      <c r="M35" s="231">
        <v>692183.11400000006</v>
      </c>
      <c r="N35" s="235">
        <f t="shared" si="6"/>
        <v>1997333.3975</v>
      </c>
      <c r="O35" s="13">
        <v>1001846.7765000002</v>
      </c>
      <c r="P35" s="13">
        <v>572116.68550000002</v>
      </c>
      <c r="Q35" s="13">
        <v>310600.78600000008</v>
      </c>
      <c r="R35" s="235">
        <f t="shared" si="7"/>
        <v>1884564.2480000004</v>
      </c>
      <c r="S35" s="13">
        <v>576726.92049999989</v>
      </c>
      <c r="T35" s="13">
        <v>282208.24050000001</v>
      </c>
      <c r="U35" s="13">
        <v>536725.94150000007</v>
      </c>
      <c r="V35" s="235">
        <f t="shared" si="8"/>
        <v>1395661.1025</v>
      </c>
      <c r="W35" s="12">
        <v>866562.17949999997</v>
      </c>
      <c r="X35" s="12">
        <v>677860.36999999965</v>
      </c>
      <c r="Y35" s="12">
        <v>777397.10199999972</v>
      </c>
      <c r="Z35" s="238">
        <f t="shared" si="9"/>
        <v>2321819.6514999997</v>
      </c>
      <c r="AA35" s="12">
        <v>701593.35700000008</v>
      </c>
      <c r="AB35" s="12">
        <v>549556.84800000023</v>
      </c>
      <c r="AC35" s="12">
        <v>1213055.3394999988</v>
      </c>
      <c r="AD35" s="238">
        <f t="shared" si="10"/>
        <v>2464205.5444999989</v>
      </c>
      <c r="AE35" s="13">
        <v>730953.21350000007</v>
      </c>
      <c r="AF35" s="13">
        <v>1042837.0085000001</v>
      </c>
      <c r="AG35" s="13">
        <v>409648.57250000001</v>
      </c>
      <c r="AH35" s="238">
        <f t="shared" si="11"/>
        <v>2183438.7944999998</v>
      </c>
      <c r="AI35" s="13">
        <v>1013789.1355000001</v>
      </c>
      <c r="AJ35" s="13">
        <v>544968.16399999987</v>
      </c>
      <c r="AK35" s="13">
        <v>603728.91000000015</v>
      </c>
      <c r="AL35" s="238">
        <f t="shared" si="2"/>
        <v>2162486.2094999999</v>
      </c>
      <c r="AM35" s="230">
        <v>627742.61000000045</v>
      </c>
      <c r="AN35" s="12">
        <v>405727.57000000007</v>
      </c>
      <c r="AO35" s="12">
        <v>747216.76000000024</v>
      </c>
      <c r="AP35" s="235">
        <f t="shared" si="12"/>
        <v>1780686.9400000009</v>
      </c>
      <c r="AQ35" s="12">
        <v>703478.13</v>
      </c>
      <c r="AR35" s="12">
        <v>482705.11000000004</v>
      </c>
      <c r="AS35" s="12">
        <v>578513.81999999995</v>
      </c>
      <c r="AT35" s="235">
        <f t="shared" si="13"/>
        <v>1764697.06</v>
      </c>
      <c r="AU35" s="13">
        <v>114846.88000000002</v>
      </c>
      <c r="AV35" s="13">
        <v>356329.6700000001</v>
      </c>
      <c r="AW35" s="13">
        <v>311915.69999999995</v>
      </c>
      <c r="AX35" s="235">
        <f t="shared" si="14"/>
        <v>783092.25</v>
      </c>
      <c r="AY35" s="13">
        <v>232422.80999999994</v>
      </c>
      <c r="AZ35" s="13">
        <v>233167.54</v>
      </c>
      <c r="BA35" s="13">
        <v>455043.89</v>
      </c>
      <c r="BB35" s="235">
        <f t="shared" si="15"/>
        <v>920634.24</v>
      </c>
      <c r="BC35" s="230">
        <v>300105.57</v>
      </c>
      <c r="BD35" s="108">
        <v>524067.78000000014</v>
      </c>
      <c r="BE35" s="108">
        <v>254675.7699999999</v>
      </c>
      <c r="BF35" s="235">
        <f t="shared" si="19"/>
        <v>1078849.1200000001</v>
      </c>
      <c r="BG35" s="12">
        <v>688222.07</v>
      </c>
      <c r="BH35" s="12">
        <v>441637.60000000009</v>
      </c>
      <c r="BI35" s="12">
        <v>411504.49999999994</v>
      </c>
      <c r="BJ35" s="235">
        <f t="shared" si="16"/>
        <v>1541364.17</v>
      </c>
      <c r="BK35" s="13">
        <v>560481.46</v>
      </c>
      <c r="BL35" s="13">
        <v>452748.57999999996</v>
      </c>
      <c r="BM35" s="13">
        <v>738991.54000000062</v>
      </c>
      <c r="BN35" s="235">
        <f t="shared" si="17"/>
        <v>1752221.5800000005</v>
      </c>
      <c r="BO35" s="229">
        <v>368436.62</v>
      </c>
      <c r="BP35" s="229">
        <v>1086177.0799999996</v>
      </c>
      <c r="BQ35" s="229">
        <v>494747.87</v>
      </c>
      <c r="BR35" s="365">
        <f t="shared" si="18"/>
        <v>1949361.5699999998</v>
      </c>
    </row>
    <row r="36" spans="1:70" x14ac:dyDescent="0.3">
      <c r="A36" s="67" t="s">
        <v>170</v>
      </c>
      <c r="B36" s="13">
        <v>224330.25850000003</v>
      </c>
      <c r="C36" s="13">
        <f t="shared" si="0"/>
        <v>314731.467</v>
      </c>
      <c r="D36" s="294">
        <f t="shared" si="3"/>
        <v>162162.49099999998</v>
      </c>
      <c r="E36" s="294">
        <f t="shared" si="4"/>
        <v>78166.52</v>
      </c>
      <c r="F36" s="294">
        <f t="shared" si="1"/>
        <v>114369.78</v>
      </c>
      <c r="G36" s="12">
        <v>94147</v>
      </c>
      <c r="H36" s="13">
        <v>1672.6060000000002</v>
      </c>
      <c r="I36" s="13">
        <v>114506.47749999999</v>
      </c>
      <c r="J36" s="235">
        <f t="shared" si="5"/>
        <v>210326.08350000001</v>
      </c>
      <c r="K36" s="13">
        <v>4397.5310000000009</v>
      </c>
      <c r="L36" s="13">
        <v>30377.479999999996</v>
      </c>
      <c r="M36" s="13">
        <v>5656.5624999999991</v>
      </c>
      <c r="N36" s="235">
        <f t="shared" si="6"/>
        <v>40431.573499999999</v>
      </c>
      <c r="O36" s="13">
        <v>3514.9865</v>
      </c>
      <c r="P36" s="13">
        <v>21173.914999999997</v>
      </c>
      <c r="Q36" s="13">
        <v>7527.4744999999994</v>
      </c>
      <c r="R36" s="235">
        <f t="shared" si="7"/>
        <v>32216.375999999997</v>
      </c>
      <c r="S36" s="13">
        <v>14113.903999999995</v>
      </c>
      <c r="T36" s="13">
        <v>3211.6164999999992</v>
      </c>
      <c r="U36" s="13">
        <v>14431.913500000001</v>
      </c>
      <c r="V36" s="235">
        <f t="shared" si="8"/>
        <v>31757.433999999994</v>
      </c>
      <c r="W36" s="13">
        <v>4626.5994999999994</v>
      </c>
      <c r="X36" s="13">
        <v>4966.1485000000002</v>
      </c>
      <c r="Y36" s="13">
        <v>5187.7995000000001</v>
      </c>
      <c r="Z36" s="238">
        <f t="shared" si="9"/>
        <v>14780.547500000001</v>
      </c>
      <c r="AA36" s="12">
        <v>62937.913</v>
      </c>
      <c r="AB36" s="12">
        <v>13990.048999999999</v>
      </c>
      <c r="AC36" s="12">
        <v>11689.289999999997</v>
      </c>
      <c r="AD36" s="238">
        <f t="shared" si="10"/>
        <v>88617.251999999993</v>
      </c>
      <c r="AE36" s="13">
        <v>5371.4775</v>
      </c>
      <c r="AF36" s="13">
        <v>9264.1699999999983</v>
      </c>
      <c r="AG36" s="13">
        <v>4383.2479999999996</v>
      </c>
      <c r="AH36" s="238">
        <f t="shared" si="11"/>
        <v>19018.895499999999</v>
      </c>
      <c r="AI36" s="13">
        <v>22389.924999999996</v>
      </c>
      <c r="AJ36" s="13">
        <v>7314.3910000000005</v>
      </c>
      <c r="AK36" s="13">
        <v>10041.48</v>
      </c>
      <c r="AL36" s="238">
        <f t="shared" si="2"/>
        <v>39745.795999999995</v>
      </c>
      <c r="AM36" s="229">
        <v>16107.32</v>
      </c>
      <c r="AN36" s="13">
        <v>1671</v>
      </c>
      <c r="AO36" s="13">
        <v>8175.7800000000016</v>
      </c>
      <c r="AP36" s="235">
        <f t="shared" si="12"/>
        <v>25954.100000000002</v>
      </c>
      <c r="AQ36" s="12">
        <v>5311.78</v>
      </c>
      <c r="AR36" s="12">
        <v>5360.5400000000009</v>
      </c>
      <c r="AS36" s="12">
        <v>5832.31</v>
      </c>
      <c r="AT36" s="235">
        <f t="shared" si="13"/>
        <v>16504.63</v>
      </c>
      <c r="AU36" s="13">
        <v>4411.32</v>
      </c>
      <c r="AV36" s="13">
        <v>6617.5499999999993</v>
      </c>
      <c r="AW36" s="13">
        <v>18816.910000000003</v>
      </c>
      <c r="AX36" s="235">
        <f t="shared" si="14"/>
        <v>29845.780000000002</v>
      </c>
      <c r="AY36" s="13">
        <v>2065.66</v>
      </c>
      <c r="AZ36" s="13">
        <v>2029.35</v>
      </c>
      <c r="BA36" s="13">
        <v>1767</v>
      </c>
      <c r="BB36" s="235">
        <f t="shared" si="15"/>
        <v>5862.01</v>
      </c>
      <c r="BC36" s="229">
        <v>3154.7099999999996</v>
      </c>
      <c r="BD36" s="294">
        <v>2485.6799999999998</v>
      </c>
      <c r="BE36" s="294">
        <v>6881.66</v>
      </c>
      <c r="BF36" s="235">
        <f t="shared" si="19"/>
        <v>12522.05</v>
      </c>
      <c r="BG36" s="12">
        <v>1012.2100000000002</v>
      </c>
      <c r="BH36" s="12">
        <v>12297.99</v>
      </c>
      <c r="BI36" s="12">
        <v>4391.4400000000005</v>
      </c>
      <c r="BJ36" s="235">
        <f t="shared" si="16"/>
        <v>17701.64</v>
      </c>
      <c r="BK36" s="13">
        <v>1719.96</v>
      </c>
      <c r="BL36" s="13">
        <v>16591.28</v>
      </c>
      <c r="BM36" s="13">
        <v>17498.82</v>
      </c>
      <c r="BN36" s="235">
        <f t="shared" si="17"/>
        <v>35810.06</v>
      </c>
      <c r="BO36" s="229">
        <v>14145.65</v>
      </c>
      <c r="BP36" s="229">
        <v>4310.9100000000008</v>
      </c>
      <c r="BQ36" s="229">
        <v>29879.469999999994</v>
      </c>
      <c r="BR36" s="365">
        <f t="shared" si="18"/>
        <v>48336.03</v>
      </c>
    </row>
    <row r="37" spans="1:70" ht="26" x14ac:dyDescent="0.3">
      <c r="A37" s="69" t="s">
        <v>207</v>
      </c>
      <c r="B37" s="13">
        <v>18380322.694999982</v>
      </c>
      <c r="C37" s="13">
        <f t="shared" si="0"/>
        <v>15095080.5505</v>
      </c>
      <c r="D37" s="294">
        <f t="shared" si="3"/>
        <v>15345289.039999997</v>
      </c>
      <c r="E37" s="294">
        <f t="shared" si="4"/>
        <v>15053349.339999996</v>
      </c>
      <c r="F37" s="294">
        <f t="shared" si="1"/>
        <v>14186239.439999998</v>
      </c>
      <c r="G37" s="12">
        <v>703017</v>
      </c>
      <c r="H37" s="13">
        <v>691044.17700000003</v>
      </c>
      <c r="I37" s="13">
        <v>907933.31449999986</v>
      </c>
      <c r="J37" s="235">
        <f t="shared" si="5"/>
        <v>2301994.4915</v>
      </c>
      <c r="K37" s="13">
        <v>1247726.942499999</v>
      </c>
      <c r="L37" s="13">
        <v>1533628.3505000002</v>
      </c>
      <c r="M37" s="13">
        <v>1331231.6970000002</v>
      </c>
      <c r="N37" s="235">
        <f t="shared" si="6"/>
        <v>4112586.9899999993</v>
      </c>
      <c r="O37" s="13">
        <v>1677336.3869999996</v>
      </c>
      <c r="P37" s="13">
        <v>1259370.0369999993</v>
      </c>
      <c r="Q37" s="13">
        <v>801607.61499999987</v>
      </c>
      <c r="R37" s="235">
        <f t="shared" si="7"/>
        <v>3738314.0389999985</v>
      </c>
      <c r="S37" s="13">
        <v>1562543.8930000009</v>
      </c>
      <c r="T37" s="13">
        <v>1172669.3864999998</v>
      </c>
      <c r="U37" s="13">
        <v>2206971.7505000005</v>
      </c>
      <c r="V37" s="235">
        <f t="shared" si="8"/>
        <v>4942185.0300000012</v>
      </c>
      <c r="W37" s="12">
        <v>1296960.6504999995</v>
      </c>
      <c r="X37" s="12">
        <v>647060.62150000012</v>
      </c>
      <c r="Y37" s="12">
        <v>1180956.6544999999</v>
      </c>
      <c r="Z37" s="238">
        <f t="shared" si="9"/>
        <v>3124977.9264999996</v>
      </c>
      <c r="AA37" s="12">
        <v>2297271.7055000002</v>
      </c>
      <c r="AB37" s="12">
        <v>1287367.1319999986</v>
      </c>
      <c r="AC37" s="12">
        <v>1049677.8179999995</v>
      </c>
      <c r="AD37" s="238">
        <f t="shared" si="10"/>
        <v>4634316.6554999985</v>
      </c>
      <c r="AE37" s="13">
        <v>1229982.27</v>
      </c>
      <c r="AF37" s="13">
        <v>1646030.2935000001</v>
      </c>
      <c r="AG37" s="13">
        <v>1013031.6189999992</v>
      </c>
      <c r="AH37" s="238">
        <f t="shared" si="11"/>
        <v>3889044.1824999992</v>
      </c>
      <c r="AI37" s="13">
        <v>1293181.3134999995</v>
      </c>
      <c r="AJ37" s="13">
        <v>1063040.3119999995</v>
      </c>
      <c r="AK37" s="13">
        <v>1340728.6500000004</v>
      </c>
      <c r="AL37" s="238">
        <f t="shared" si="2"/>
        <v>3696950.2754999995</v>
      </c>
      <c r="AM37" s="230">
        <v>2113577.2199999997</v>
      </c>
      <c r="AN37" s="12">
        <v>2374584.169999999</v>
      </c>
      <c r="AO37" s="12">
        <v>1159893.5299999998</v>
      </c>
      <c r="AP37" s="235">
        <f t="shared" si="12"/>
        <v>5648054.9199999981</v>
      </c>
      <c r="AQ37" s="12">
        <v>1348488.2899999998</v>
      </c>
      <c r="AR37" s="12">
        <v>1272243.9200000002</v>
      </c>
      <c r="AS37" s="12">
        <v>1003142.0299999997</v>
      </c>
      <c r="AT37" s="235">
        <f t="shared" si="13"/>
        <v>3623874.2399999998</v>
      </c>
      <c r="AU37" s="13">
        <v>500892.56999999995</v>
      </c>
      <c r="AV37" s="13">
        <v>1527786.73</v>
      </c>
      <c r="AW37" s="13">
        <v>713391.76999999979</v>
      </c>
      <c r="AX37" s="235">
        <f t="shared" si="14"/>
        <v>2742071.0699999994</v>
      </c>
      <c r="AY37" s="13">
        <v>754704.64000000048</v>
      </c>
      <c r="AZ37" s="13">
        <v>1073352.7600000005</v>
      </c>
      <c r="BA37" s="13">
        <v>1211291.7099999997</v>
      </c>
      <c r="BB37" s="235">
        <f t="shared" si="15"/>
        <v>3039349.1100000003</v>
      </c>
      <c r="BC37" s="230">
        <v>935654.31</v>
      </c>
      <c r="BD37" s="108">
        <v>640310.76000000036</v>
      </c>
      <c r="BE37" s="108">
        <v>1328398.1599999995</v>
      </c>
      <c r="BF37" s="235">
        <f t="shared" si="19"/>
        <v>2904363.2299999995</v>
      </c>
      <c r="BG37" s="12">
        <v>622757.71999999951</v>
      </c>
      <c r="BH37" s="12">
        <v>855188.67000000027</v>
      </c>
      <c r="BI37" s="12">
        <v>2124285.59</v>
      </c>
      <c r="BJ37" s="235">
        <f t="shared" si="16"/>
        <v>3602231.9799999995</v>
      </c>
      <c r="BK37" s="13">
        <v>1162255.8899999999</v>
      </c>
      <c r="BL37" s="13">
        <v>1429684.5399999998</v>
      </c>
      <c r="BM37" s="13">
        <v>932871.84000000043</v>
      </c>
      <c r="BN37" s="235">
        <f t="shared" si="17"/>
        <v>3524812.27</v>
      </c>
      <c r="BO37" s="229">
        <v>1900511.139999999</v>
      </c>
      <c r="BP37" s="229">
        <v>1407134.5700000008</v>
      </c>
      <c r="BQ37" s="229">
        <v>847186.25000000012</v>
      </c>
      <c r="BR37" s="365">
        <f t="shared" si="18"/>
        <v>4154831.96</v>
      </c>
    </row>
    <row r="38" spans="1:70" x14ac:dyDescent="0.3">
      <c r="A38" s="67" t="s">
        <v>174</v>
      </c>
      <c r="B38" s="13">
        <v>13204727.857499994</v>
      </c>
      <c r="C38" s="13">
        <f t="shared" si="0"/>
        <v>10527673.833999999</v>
      </c>
      <c r="D38" s="294">
        <f t="shared" si="3"/>
        <v>17304099.4595</v>
      </c>
      <c r="E38" s="294">
        <f t="shared" si="4"/>
        <v>10584626.84</v>
      </c>
      <c r="F38" s="294">
        <f t="shared" si="1"/>
        <v>14716241.450000005</v>
      </c>
      <c r="G38" s="12">
        <v>532666</v>
      </c>
      <c r="H38" s="13">
        <v>561041.02399999986</v>
      </c>
      <c r="I38" s="13">
        <v>560216.88800000004</v>
      </c>
      <c r="J38" s="235">
        <f t="shared" si="5"/>
        <v>1653923.9119999998</v>
      </c>
      <c r="K38" s="13">
        <v>611394.29150000028</v>
      </c>
      <c r="L38" s="13">
        <v>1205642.6924999999</v>
      </c>
      <c r="M38" s="13">
        <v>864276.55449999974</v>
      </c>
      <c r="N38" s="235">
        <f t="shared" si="6"/>
        <v>2681313.5384999998</v>
      </c>
      <c r="O38" s="13">
        <v>808980.61000000022</v>
      </c>
      <c r="P38" s="13">
        <v>521618.63299999974</v>
      </c>
      <c r="Q38" s="13">
        <v>1535613.7334999999</v>
      </c>
      <c r="R38" s="235">
        <f t="shared" si="7"/>
        <v>2866212.9764999999</v>
      </c>
      <c r="S38" s="13">
        <v>1138417.1770000001</v>
      </c>
      <c r="T38" s="13">
        <v>1397737.4734999994</v>
      </c>
      <c r="U38" s="13">
        <v>790068.75650000048</v>
      </c>
      <c r="V38" s="235">
        <f t="shared" si="8"/>
        <v>3326223.4070000001</v>
      </c>
      <c r="W38" s="13">
        <v>1136276.0150000004</v>
      </c>
      <c r="X38" s="13">
        <v>941429.61750000005</v>
      </c>
      <c r="Y38" s="13">
        <v>918463.99099999992</v>
      </c>
      <c r="Z38" s="238">
        <f t="shared" si="9"/>
        <v>2996169.6235000002</v>
      </c>
      <c r="AA38" s="12">
        <v>1226429.2874999996</v>
      </c>
      <c r="AB38" s="12">
        <v>1269738.7015</v>
      </c>
      <c r="AC38" s="12">
        <v>1371647.1935000001</v>
      </c>
      <c r="AD38" s="238">
        <f t="shared" si="10"/>
        <v>3867815.1824999996</v>
      </c>
      <c r="AE38" s="13">
        <v>584755.8870000001</v>
      </c>
      <c r="AF38" s="13">
        <v>4852948.6065000016</v>
      </c>
      <c r="AG38" s="13">
        <v>862707.0115000006</v>
      </c>
      <c r="AH38" s="238">
        <f t="shared" si="11"/>
        <v>6300411.5050000027</v>
      </c>
      <c r="AI38" s="13">
        <v>1439557.6949999989</v>
      </c>
      <c r="AJ38" s="13">
        <v>1152592.6634999998</v>
      </c>
      <c r="AK38" s="13">
        <v>1547552.7900000005</v>
      </c>
      <c r="AL38" s="238">
        <f t="shared" si="2"/>
        <v>4139703.1484999992</v>
      </c>
      <c r="AM38" s="229">
        <v>1150760.1799999992</v>
      </c>
      <c r="AN38" s="13">
        <v>660653.40000000037</v>
      </c>
      <c r="AO38" s="13">
        <v>1028258.1799999991</v>
      </c>
      <c r="AP38" s="235">
        <f t="shared" si="12"/>
        <v>2839671.7599999988</v>
      </c>
      <c r="AQ38" s="12">
        <v>983648.56000000017</v>
      </c>
      <c r="AR38" s="12">
        <v>605326.4700000002</v>
      </c>
      <c r="AS38" s="12">
        <v>893576.66</v>
      </c>
      <c r="AT38" s="235">
        <f t="shared" si="13"/>
        <v>2482551.6900000004</v>
      </c>
      <c r="AU38" s="13">
        <v>507098.23</v>
      </c>
      <c r="AV38" s="13">
        <v>1131071.8599999999</v>
      </c>
      <c r="AW38" s="13">
        <v>963201.34999999939</v>
      </c>
      <c r="AX38" s="235">
        <f t="shared" si="14"/>
        <v>2601371.4399999995</v>
      </c>
      <c r="AY38" s="13">
        <v>752680.53</v>
      </c>
      <c r="AZ38" s="13">
        <v>826248.26000000047</v>
      </c>
      <c r="BA38" s="13">
        <v>1082103.1599999997</v>
      </c>
      <c r="BB38" s="235">
        <f t="shared" si="15"/>
        <v>2661031.9500000002</v>
      </c>
      <c r="BC38" s="229">
        <v>591976.2699999999</v>
      </c>
      <c r="BD38" s="294">
        <v>422718.95000000013</v>
      </c>
      <c r="BE38" s="294">
        <v>502529.32999999996</v>
      </c>
      <c r="BF38" s="235">
        <f t="shared" si="19"/>
        <v>1517224.5499999998</v>
      </c>
      <c r="BG38" s="12">
        <v>850233.2100000002</v>
      </c>
      <c r="BH38" s="12">
        <v>920539.35999999917</v>
      </c>
      <c r="BI38" s="12">
        <v>534295.84</v>
      </c>
      <c r="BJ38" s="235">
        <f t="shared" si="16"/>
        <v>2305068.4099999992</v>
      </c>
      <c r="BK38" s="13">
        <v>725836.67000000016</v>
      </c>
      <c r="BL38" s="13">
        <v>6474323.6200000048</v>
      </c>
      <c r="BM38" s="13">
        <v>848066.93999999948</v>
      </c>
      <c r="BN38" s="235">
        <f t="shared" si="17"/>
        <v>8048227.2300000042</v>
      </c>
      <c r="BO38" s="229">
        <v>950266.90000000037</v>
      </c>
      <c r="BP38" s="229">
        <v>852843.34000000043</v>
      </c>
      <c r="BQ38" s="229">
        <v>1042611.0200000008</v>
      </c>
      <c r="BR38" s="365">
        <f t="shared" si="18"/>
        <v>2845721.2600000016</v>
      </c>
    </row>
    <row r="39" spans="1:70" ht="39" x14ac:dyDescent="0.3">
      <c r="A39" s="69" t="s">
        <v>175</v>
      </c>
      <c r="B39" s="13">
        <v>6607731.398500002</v>
      </c>
      <c r="C39" s="13">
        <f t="shared" si="0"/>
        <v>5994167.2044999991</v>
      </c>
      <c r="D39" s="294">
        <f t="shared" si="3"/>
        <v>6564358.0774999987</v>
      </c>
      <c r="E39" s="294">
        <f t="shared" si="4"/>
        <v>6015690.4399999995</v>
      </c>
      <c r="F39" s="294">
        <f t="shared" si="1"/>
        <v>6450551.1500000004</v>
      </c>
      <c r="G39" s="12">
        <v>636092</v>
      </c>
      <c r="H39" s="13">
        <v>478737.42149999994</v>
      </c>
      <c r="I39" s="13">
        <v>739537.77949999995</v>
      </c>
      <c r="J39" s="235">
        <f t="shared" si="5"/>
        <v>1854367.2009999999</v>
      </c>
      <c r="K39" s="13">
        <v>632366.47349999996</v>
      </c>
      <c r="L39" s="13">
        <v>530989.63799999992</v>
      </c>
      <c r="M39" s="13">
        <v>402040.79349999997</v>
      </c>
      <c r="N39" s="235">
        <f t="shared" si="6"/>
        <v>1565396.9049999998</v>
      </c>
      <c r="O39" s="13">
        <v>374140.28700000001</v>
      </c>
      <c r="P39" s="13">
        <v>277692.63899999997</v>
      </c>
      <c r="Q39" s="13">
        <v>281562.61899999995</v>
      </c>
      <c r="R39" s="235">
        <f t="shared" si="7"/>
        <v>933395.54499999993</v>
      </c>
      <c r="S39" s="13">
        <v>569595.95449999999</v>
      </c>
      <c r="T39" s="13">
        <v>507203.65899999993</v>
      </c>
      <c r="U39" s="13">
        <v>564207.94000000006</v>
      </c>
      <c r="V39" s="235">
        <f t="shared" si="8"/>
        <v>1641007.5534999999</v>
      </c>
      <c r="W39" s="13">
        <v>590780.24249999993</v>
      </c>
      <c r="X39" s="13">
        <v>387559.97050000005</v>
      </c>
      <c r="Y39" s="13">
        <v>394168.76750000007</v>
      </c>
      <c r="Z39" s="238">
        <f t="shared" si="9"/>
        <v>1372508.9805000001</v>
      </c>
      <c r="AA39" s="12">
        <v>473953.31799999985</v>
      </c>
      <c r="AB39" s="12">
        <v>785208.27</v>
      </c>
      <c r="AC39" s="12">
        <v>542804.16299999994</v>
      </c>
      <c r="AD39" s="238">
        <f t="shared" si="10"/>
        <v>1801965.7509999999</v>
      </c>
      <c r="AE39" s="13">
        <v>254896.7525</v>
      </c>
      <c r="AF39" s="13">
        <v>380450.17599999992</v>
      </c>
      <c r="AG39" s="13">
        <v>472925.94249999995</v>
      </c>
      <c r="AH39" s="238">
        <f t="shared" si="11"/>
        <v>1108272.8709999998</v>
      </c>
      <c r="AI39" s="13">
        <v>666380.4604999997</v>
      </c>
      <c r="AJ39" s="13">
        <v>601756.39449999982</v>
      </c>
      <c r="AK39" s="13">
        <v>1013473.62</v>
      </c>
      <c r="AL39" s="238">
        <f t="shared" si="2"/>
        <v>2281610.4749999996</v>
      </c>
      <c r="AM39" s="229">
        <v>270448.36000000004</v>
      </c>
      <c r="AN39" s="13">
        <v>681055.8</v>
      </c>
      <c r="AO39" s="13">
        <v>589788.01</v>
      </c>
      <c r="AP39" s="235">
        <f t="shared" si="12"/>
        <v>1541292.1700000002</v>
      </c>
      <c r="AQ39" s="12">
        <v>839698.5</v>
      </c>
      <c r="AR39" s="12">
        <v>322226.31999999995</v>
      </c>
      <c r="AS39" s="12">
        <v>260454.90999999997</v>
      </c>
      <c r="AT39" s="235">
        <f t="shared" si="13"/>
        <v>1422379.7299999997</v>
      </c>
      <c r="AU39" s="13">
        <v>581056.14</v>
      </c>
      <c r="AV39" s="13">
        <v>481795.67000000004</v>
      </c>
      <c r="AW39" s="13">
        <v>518341.13</v>
      </c>
      <c r="AX39" s="235">
        <f t="shared" si="14"/>
        <v>1581192.94</v>
      </c>
      <c r="AY39" s="13">
        <v>522869.39</v>
      </c>
      <c r="AZ39" s="13">
        <v>365901.96</v>
      </c>
      <c r="BA39" s="13">
        <v>582054.24999999988</v>
      </c>
      <c r="BB39" s="235">
        <f t="shared" si="15"/>
        <v>1470825.6</v>
      </c>
      <c r="BC39" s="229">
        <v>452990.83</v>
      </c>
      <c r="BD39" s="294">
        <v>423881.16</v>
      </c>
      <c r="BE39" s="294">
        <v>419451.74</v>
      </c>
      <c r="BF39" s="235">
        <f t="shared" si="19"/>
        <v>1296323.73</v>
      </c>
      <c r="BG39" s="12">
        <v>784873.54</v>
      </c>
      <c r="BH39" s="12">
        <v>351952.93</v>
      </c>
      <c r="BI39" s="12">
        <v>493872.61000000004</v>
      </c>
      <c r="BJ39" s="235">
        <f t="shared" si="16"/>
        <v>1630699.08</v>
      </c>
      <c r="BK39" s="13">
        <v>519160.15999999992</v>
      </c>
      <c r="BL39" s="13">
        <v>534499.98</v>
      </c>
      <c r="BM39" s="13">
        <v>401743.5</v>
      </c>
      <c r="BN39" s="235">
        <f t="shared" si="17"/>
        <v>1455403.64</v>
      </c>
      <c r="BO39" s="229">
        <v>309184.46999999997</v>
      </c>
      <c r="BP39" s="229">
        <v>628218.64999999991</v>
      </c>
      <c r="BQ39" s="229">
        <v>1130721.58</v>
      </c>
      <c r="BR39" s="365">
        <f t="shared" si="18"/>
        <v>2068124.7</v>
      </c>
    </row>
    <row r="40" spans="1:70" x14ac:dyDescent="0.3">
      <c r="A40" s="72" t="s">
        <v>176</v>
      </c>
      <c r="B40" s="13">
        <v>1951851.2425000002</v>
      </c>
      <c r="C40" s="13">
        <f t="shared" si="0"/>
        <v>1686214.6105</v>
      </c>
      <c r="D40" s="294">
        <f t="shared" si="3"/>
        <v>3417620.7549999999</v>
      </c>
      <c r="E40" s="294">
        <f t="shared" si="4"/>
        <v>270319.11</v>
      </c>
      <c r="F40" s="294">
        <f t="shared" si="1"/>
        <v>423328.26999999996</v>
      </c>
      <c r="G40" s="12">
        <v>68323</v>
      </c>
      <c r="H40" s="13">
        <v>141822.38150000002</v>
      </c>
      <c r="I40" s="13">
        <v>346618.30300000001</v>
      </c>
      <c r="J40" s="235">
        <f t="shared" si="5"/>
        <v>556763.68449999997</v>
      </c>
      <c r="K40" s="13">
        <v>30625.649999999998</v>
      </c>
      <c r="L40" s="13">
        <v>12166.034</v>
      </c>
      <c r="M40" s="13">
        <v>720095.54599999997</v>
      </c>
      <c r="N40" s="235">
        <f t="shared" si="6"/>
        <v>762887.23</v>
      </c>
      <c r="O40" s="13">
        <v>10727.039000000001</v>
      </c>
      <c r="P40" s="13">
        <v>14704.635999999999</v>
      </c>
      <c r="Q40" s="13">
        <v>24839.678</v>
      </c>
      <c r="R40" s="235">
        <f t="shared" si="7"/>
        <v>50271.353000000003</v>
      </c>
      <c r="S40" s="13">
        <v>140931.0165</v>
      </c>
      <c r="T40" s="13">
        <v>55591.551999999996</v>
      </c>
      <c r="U40" s="13">
        <v>119769.77449999998</v>
      </c>
      <c r="V40" s="235">
        <f t="shared" si="8"/>
        <v>316292.34299999999</v>
      </c>
      <c r="W40" s="13">
        <v>2167006.6170000006</v>
      </c>
      <c r="X40" s="13">
        <v>120.72699999999998</v>
      </c>
      <c r="Y40" s="13">
        <v>8205.2499999999982</v>
      </c>
      <c r="Z40" s="238">
        <f t="shared" si="9"/>
        <v>2175332.5940000005</v>
      </c>
      <c r="AA40" s="12">
        <v>144923.90849999999</v>
      </c>
      <c r="AB40" s="12">
        <v>17900.094999999998</v>
      </c>
      <c r="AC40" s="12">
        <v>302.27750000000003</v>
      </c>
      <c r="AD40" s="238">
        <f t="shared" si="10"/>
        <v>163126.28099999999</v>
      </c>
      <c r="AE40" s="13">
        <v>69604.486000000004</v>
      </c>
      <c r="AF40" s="13">
        <v>104822.18950000001</v>
      </c>
      <c r="AG40" s="13">
        <v>74630.399999999994</v>
      </c>
      <c r="AH40" s="238">
        <f t="shared" si="11"/>
        <v>249057.07550000001</v>
      </c>
      <c r="AI40" s="13">
        <v>817888.50999999989</v>
      </c>
      <c r="AJ40" s="13">
        <v>3392.0744999999997</v>
      </c>
      <c r="AK40" s="13">
        <v>8824.2200000000012</v>
      </c>
      <c r="AL40" s="238">
        <f t="shared" si="2"/>
        <v>830104.80449999985</v>
      </c>
      <c r="AM40" s="229">
        <v>12453.04</v>
      </c>
      <c r="AN40" s="13">
        <v>401</v>
      </c>
      <c r="AO40" s="13">
        <v>4126.8900000000003</v>
      </c>
      <c r="AP40" s="235">
        <f t="shared" si="12"/>
        <v>16980.93</v>
      </c>
      <c r="AQ40" s="12">
        <v>1817.68</v>
      </c>
      <c r="AR40" s="12">
        <v>1518.51</v>
      </c>
      <c r="AS40" s="12">
        <v>27223.040000000001</v>
      </c>
      <c r="AT40" s="235">
        <f t="shared" si="13"/>
        <v>30559.23</v>
      </c>
      <c r="AU40" s="13">
        <v>36696.179999999993</v>
      </c>
      <c r="AV40" s="13">
        <v>24989.120000000003</v>
      </c>
      <c r="AW40" s="13">
        <v>245.43999999999997</v>
      </c>
      <c r="AX40" s="235">
        <f t="shared" si="14"/>
        <v>61930.74</v>
      </c>
      <c r="AY40" s="13">
        <v>939.86</v>
      </c>
      <c r="AZ40" s="13">
        <v>1592.73</v>
      </c>
      <c r="BA40" s="13">
        <v>158315.62</v>
      </c>
      <c r="BB40" s="235">
        <f t="shared" si="15"/>
        <v>160848.21</v>
      </c>
      <c r="BC40" s="229">
        <v>37694.94</v>
      </c>
      <c r="BD40" s="294">
        <v>8097.45</v>
      </c>
      <c r="BE40" s="294">
        <v>156991.15</v>
      </c>
      <c r="BF40" s="235">
        <f t="shared" si="19"/>
        <v>202783.53999999998</v>
      </c>
      <c r="BG40" s="12">
        <v>60738.49</v>
      </c>
      <c r="BH40" s="12">
        <v>633.64</v>
      </c>
      <c r="BI40" s="12">
        <v>0</v>
      </c>
      <c r="BJ40" s="235">
        <f t="shared" si="16"/>
        <v>61372.13</v>
      </c>
      <c r="BK40" s="13">
        <v>7974.12</v>
      </c>
      <c r="BL40" s="13">
        <v>63324.009999999995</v>
      </c>
      <c r="BM40" s="13">
        <v>5060.67</v>
      </c>
      <c r="BN40" s="235">
        <f t="shared" si="17"/>
        <v>76358.799999999988</v>
      </c>
      <c r="BO40" s="229">
        <v>23817.78</v>
      </c>
      <c r="BP40" s="229">
        <v>20201.64</v>
      </c>
      <c r="BQ40" s="229">
        <v>38794.380000000005</v>
      </c>
      <c r="BR40" s="365">
        <f t="shared" si="18"/>
        <v>82813.8</v>
      </c>
    </row>
    <row r="41" spans="1:70" x14ac:dyDescent="0.3">
      <c r="A41" s="72" t="s">
        <v>178</v>
      </c>
      <c r="B41" s="13">
        <v>1894701.0954999996</v>
      </c>
      <c r="C41" s="13">
        <f t="shared" si="0"/>
        <v>1970494.8329999996</v>
      </c>
      <c r="D41" s="294">
        <f t="shared" si="3"/>
        <v>1815080.7514999998</v>
      </c>
      <c r="E41" s="294">
        <f t="shared" si="4"/>
        <v>1595262.1399999997</v>
      </c>
      <c r="F41" s="294">
        <f t="shared" si="1"/>
        <v>1642357.6800000002</v>
      </c>
      <c r="G41" s="12">
        <v>134417</v>
      </c>
      <c r="H41" s="13">
        <v>53868.035499999984</v>
      </c>
      <c r="I41" s="13">
        <v>113960.6415</v>
      </c>
      <c r="J41" s="235">
        <f t="shared" si="5"/>
        <v>302245.67700000003</v>
      </c>
      <c r="K41" s="13">
        <v>246235.40099999998</v>
      </c>
      <c r="L41" s="13">
        <v>120614.254</v>
      </c>
      <c r="M41" s="13">
        <v>165507.8505</v>
      </c>
      <c r="N41" s="235">
        <f t="shared" si="6"/>
        <v>532357.50549999997</v>
      </c>
      <c r="O41" s="13">
        <v>454949.15399999992</v>
      </c>
      <c r="P41" s="13">
        <v>133186.08849999998</v>
      </c>
      <c r="Q41" s="13">
        <v>63860.466</v>
      </c>
      <c r="R41" s="235">
        <f t="shared" si="7"/>
        <v>651995.70849999995</v>
      </c>
      <c r="S41" s="13">
        <v>165788.28949999996</v>
      </c>
      <c r="T41" s="13">
        <v>55310.020500000006</v>
      </c>
      <c r="U41" s="13">
        <v>262797.63199999998</v>
      </c>
      <c r="V41" s="235">
        <f t="shared" si="8"/>
        <v>483895.94199999992</v>
      </c>
      <c r="W41" s="13">
        <v>170869.34599999999</v>
      </c>
      <c r="X41" s="13">
        <v>78256.947999999989</v>
      </c>
      <c r="Y41" s="13">
        <v>220338.97649999999</v>
      </c>
      <c r="Z41" s="238">
        <f t="shared" si="9"/>
        <v>469465.27049999998</v>
      </c>
      <c r="AA41" s="12">
        <v>133021.62700000001</v>
      </c>
      <c r="AB41" s="12">
        <v>261959.58099999998</v>
      </c>
      <c r="AC41" s="12">
        <v>72934.334000000003</v>
      </c>
      <c r="AD41" s="238">
        <f t="shared" si="10"/>
        <v>467915.54200000002</v>
      </c>
      <c r="AE41" s="13">
        <v>106402.18599999999</v>
      </c>
      <c r="AF41" s="13">
        <v>106165.61949999999</v>
      </c>
      <c r="AG41" s="13">
        <v>146578.51699999996</v>
      </c>
      <c r="AH41" s="238">
        <f t="shared" si="11"/>
        <v>359146.32249999989</v>
      </c>
      <c r="AI41" s="13">
        <v>170850.08349999998</v>
      </c>
      <c r="AJ41" s="13">
        <v>150305.71299999996</v>
      </c>
      <c r="AK41" s="13">
        <v>197397.81999999998</v>
      </c>
      <c r="AL41" s="238">
        <f t="shared" si="2"/>
        <v>518553.61649999989</v>
      </c>
      <c r="AM41" s="229">
        <v>246002.77999999997</v>
      </c>
      <c r="AN41" s="13">
        <v>55921</v>
      </c>
      <c r="AO41" s="13">
        <v>178174.13</v>
      </c>
      <c r="AP41" s="235">
        <f t="shared" si="12"/>
        <v>480097.91</v>
      </c>
      <c r="AQ41" s="12">
        <v>119146.06</v>
      </c>
      <c r="AR41" s="12">
        <v>104366.68999999999</v>
      </c>
      <c r="AS41" s="12">
        <v>276207.05</v>
      </c>
      <c r="AT41" s="235">
        <f t="shared" si="13"/>
        <v>499719.8</v>
      </c>
      <c r="AU41" s="13">
        <v>101983.07999999999</v>
      </c>
      <c r="AV41" s="13">
        <v>42940.579999999994</v>
      </c>
      <c r="AW41" s="13">
        <v>239794.34999999995</v>
      </c>
      <c r="AX41" s="235">
        <f t="shared" si="14"/>
        <v>384718.00999999989</v>
      </c>
      <c r="AY41" s="13">
        <v>97871.689999999988</v>
      </c>
      <c r="AZ41" s="13">
        <v>64543.350000000013</v>
      </c>
      <c r="BA41" s="13">
        <v>68311.380000000019</v>
      </c>
      <c r="BB41" s="235">
        <f t="shared" si="15"/>
        <v>230726.42000000004</v>
      </c>
      <c r="BC41" s="229">
        <v>106912.29999999999</v>
      </c>
      <c r="BD41" s="294">
        <v>89440.56</v>
      </c>
      <c r="BE41" s="294">
        <v>87747.49000000002</v>
      </c>
      <c r="BF41" s="235">
        <f t="shared" si="19"/>
        <v>284100.34999999998</v>
      </c>
      <c r="BG41" s="12">
        <v>65305.13</v>
      </c>
      <c r="BH41" s="12">
        <v>82898.009999999995</v>
      </c>
      <c r="BI41" s="12">
        <v>118389.79</v>
      </c>
      <c r="BJ41" s="235">
        <f t="shared" si="16"/>
        <v>266592.93</v>
      </c>
      <c r="BK41" s="13">
        <v>527409.74000000011</v>
      </c>
      <c r="BL41" s="13">
        <v>132286.35999999999</v>
      </c>
      <c r="BM41" s="13">
        <v>66855.12</v>
      </c>
      <c r="BN41" s="235">
        <f t="shared" si="17"/>
        <v>726551.22000000009</v>
      </c>
      <c r="BO41" s="229">
        <v>133609.78</v>
      </c>
      <c r="BP41" s="229">
        <v>118745.44000000003</v>
      </c>
      <c r="BQ41" s="229">
        <v>112757.96000000005</v>
      </c>
      <c r="BR41" s="365">
        <f t="shared" si="18"/>
        <v>365113.18000000005</v>
      </c>
    </row>
    <row r="42" spans="1:70" x14ac:dyDescent="0.3">
      <c r="A42" s="71" t="s">
        <v>177</v>
      </c>
      <c r="B42" s="13">
        <v>1998415.398</v>
      </c>
      <c r="C42" s="13">
        <f t="shared" si="0"/>
        <v>1161943.9024999999</v>
      </c>
      <c r="D42" s="294">
        <f t="shared" si="3"/>
        <v>1652459.1884999999</v>
      </c>
      <c r="E42" s="294">
        <f t="shared" si="4"/>
        <v>2506755.09</v>
      </c>
      <c r="F42" s="294">
        <f t="shared" si="1"/>
        <v>1060785.6600000001</v>
      </c>
      <c r="G42" s="12">
        <v>317755</v>
      </c>
      <c r="H42" s="13">
        <v>422</v>
      </c>
      <c r="I42" s="13">
        <v>22496.828999999998</v>
      </c>
      <c r="J42" s="235">
        <f t="shared" si="5"/>
        <v>340673.82900000003</v>
      </c>
      <c r="K42" s="13">
        <v>248009.18399999998</v>
      </c>
      <c r="L42" s="13">
        <v>13493.720499999999</v>
      </c>
      <c r="M42" s="13">
        <v>170925.85699999999</v>
      </c>
      <c r="N42" s="235">
        <f t="shared" si="6"/>
        <v>432428.76149999996</v>
      </c>
      <c r="O42" s="13">
        <v>1908.1144999999999</v>
      </c>
      <c r="P42" s="13">
        <v>111282.86649999999</v>
      </c>
      <c r="Q42" s="13">
        <v>1312.5639999999999</v>
      </c>
      <c r="R42" s="235">
        <f t="shared" si="7"/>
        <v>114503.54499999998</v>
      </c>
      <c r="S42" s="13">
        <v>80099.569999999992</v>
      </c>
      <c r="T42" s="13">
        <v>139816.264</v>
      </c>
      <c r="U42" s="13">
        <v>54421.932999999997</v>
      </c>
      <c r="V42" s="235">
        <f t="shared" si="8"/>
        <v>274337.76699999999</v>
      </c>
      <c r="W42" s="13">
        <v>294980.8075</v>
      </c>
      <c r="X42" s="13">
        <v>52128.223499999993</v>
      </c>
      <c r="Y42" s="13">
        <v>106931.19749999999</v>
      </c>
      <c r="Z42" s="238">
        <f t="shared" si="9"/>
        <v>454040.22849999997</v>
      </c>
      <c r="AA42" s="12">
        <v>140.44949999999997</v>
      </c>
      <c r="AB42" s="12">
        <v>90436</v>
      </c>
      <c r="AC42" s="12">
        <v>91671.709499999997</v>
      </c>
      <c r="AD42" s="238">
        <f t="shared" si="10"/>
        <v>182248.15899999999</v>
      </c>
      <c r="AE42" s="13">
        <v>67305.417499999996</v>
      </c>
      <c r="AF42" s="13">
        <v>128793.82449999999</v>
      </c>
      <c r="AG42" s="13">
        <v>138866.82399999999</v>
      </c>
      <c r="AH42" s="238">
        <f t="shared" si="11"/>
        <v>334966.06599999999</v>
      </c>
      <c r="AI42" s="13">
        <v>206.99999999999997</v>
      </c>
      <c r="AJ42" s="13">
        <v>109899.86499999999</v>
      </c>
      <c r="AK42" s="13">
        <v>571097.87</v>
      </c>
      <c r="AL42" s="238">
        <f t="shared" si="2"/>
        <v>681204.73499999999</v>
      </c>
      <c r="AM42" s="229">
        <v>1290405.82</v>
      </c>
      <c r="AN42" s="13">
        <v>111718.37</v>
      </c>
      <c r="AO42" s="13">
        <v>1414.5200000000002</v>
      </c>
      <c r="AP42" s="235">
        <f t="shared" si="12"/>
        <v>1403538.71</v>
      </c>
      <c r="AQ42" s="12">
        <v>651147.91999999993</v>
      </c>
      <c r="AR42" s="12">
        <v>112581.55</v>
      </c>
      <c r="AS42" s="12">
        <v>18729.93</v>
      </c>
      <c r="AT42" s="235">
        <f t="shared" si="13"/>
        <v>782459.4</v>
      </c>
      <c r="AU42" s="13">
        <v>30422.66</v>
      </c>
      <c r="AV42" s="13">
        <v>0</v>
      </c>
      <c r="AW42" s="13">
        <v>180408.97</v>
      </c>
      <c r="AX42" s="235">
        <f t="shared" si="14"/>
        <v>210831.63</v>
      </c>
      <c r="AY42" s="13">
        <v>76403.31</v>
      </c>
      <c r="AZ42" s="13">
        <v>33254.04</v>
      </c>
      <c r="BA42" s="13">
        <v>268</v>
      </c>
      <c r="BB42" s="235">
        <f t="shared" si="15"/>
        <v>109925.35</v>
      </c>
      <c r="BC42" s="229">
        <v>105196.47</v>
      </c>
      <c r="BD42" s="294">
        <v>110420.03</v>
      </c>
      <c r="BE42" s="294">
        <v>59771.16</v>
      </c>
      <c r="BF42" s="235">
        <f t="shared" si="19"/>
        <v>275387.66000000003</v>
      </c>
      <c r="BG42" s="12">
        <v>85429.85</v>
      </c>
      <c r="BH42" s="12">
        <v>68951.64</v>
      </c>
      <c r="BI42" s="12">
        <v>133938.84</v>
      </c>
      <c r="BJ42" s="235">
        <f t="shared" si="16"/>
        <v>288320.32999999996</v>
      </c>
      <c r="BK42" s="13">
        <v>201798.03</v>
      </c>
      <c r="BL42" s="13">
        <v>34092.44</v>
      </c>
      <c r="BM42" s="13">
        <v>59141.56</v>
      </c>
      <c r="BN42" s="235">
        <f t="shared" si="17"/>
        <v>295032.03000000003</v>
      </c>
      <c r="BO42" s="229">
        <v>149718.25</v>
      </c>
      <c r="BP42" s="229">
        <v>27212.639999999999</v>
      </c>
      <c r="BQ42" s="229">
        <v>25114.75</v>
      </c>
      <c r="BR42" s="365">
        <f t="shared" si="18"/>
        <v>202045.64</v>
      </c>
    </row>
    <row r="43" spans="1:70" s="73" customFormat="1" x14ac:dyDescent="0.3">
      <c r="A43" s="73" t="s">
        <v>164</v>
      </c>
      <c r="B43" s="96">
        <f>SUM(B45)-SUM(B6:B42)</f>
        <v>36117849.405502409</v>
      </c>
      <c r="C43" s="74">
        <f t="shared" si="0"/>
        <v>35619170.233499967</v>
      </c>
      <c r="D43" s="295">
        <f t="shared" si="3"/>
        <v>44632922.526000015</v>
      </c>
      <c r="E43" s="295">
        <f t="shared" si="4"/>
        <v>32020102.800000027</v>
      </c>
      <c r="F43" s="294">
        <f t="shared" si="1"/>
        <v>38036603.330000013</v>
      </c>
      <c r="G43" s="96">
        <f>SUM(G45)-SUM(G6:G42)</f>
        <v>1863512.7709999997</v>
      </c>
      <c r="H43" s="96">
        <f>SUM(H45)-SUM(H6:H42)</f>
        <v>3634291.9315000027</v>
      </c>
      <c r="I43" s="96">
        <f t="shared" ref="I43:T43" si="20">SUM(I45)-SUM(I6:I42)</f>
        <v>2324755.7395000923</v>
      </c>
      <c r="J43" s="236">
        <f t="shared" si="5"/>
        <v>7822560.4420000948</v>
      </c>
      <c r="K43" s="96">
        <f t="shared" si="20"/>
        <v>3317005.0009999983</v>
      </c>
      <c r="L43" s="96">
        <f t="shared" si="20"/>
        <v>2925938.0419999994</v>
      </c>
      <c r="M43" s="96">
        <f t="shared" si="20"/>
        <v>3691540.4244999737</v>
      </c>
      <c r="N43" s="236">
        <f t="shared" si="6"/>
        <v>9934483.4674999714</v>
      </c>
      <c r="O43" s="96">
        <f t="shared" si="20"/>
        <v>3192388.2124998383</v>
      </c>
      <c r="P43" s="96">
        <f t="shared" si="20"/>
        <v>2929134.6169999763</v>
      </c>
      <c r="Q43" s="96">
        <f t="shared" si="20"/>
        <v>2796199.2974999882</v>
      </c>
      <c r="R43" s="236">
        <f t="shared" si="7"/>
        <v>8917722.1269998029</v>
      </c>
      <c r="S43" s="96">
        <f t="shared" si="20"/>
        <v>2363747.3519999627</v>
      </c>
      <c r="T43" s="96">
        <f t="shared" si="20"/>
        <v>3070650.6960000936</v>
      </c>
      <c r="U43" s="96">
        <f>SUM(U45)-SUM(U6:U42)</f>
        <v>3510006.149000043</v>
      </c>
      <c r="V43" s="236">
        <f t="shared" si="8"/>
        <v>8944404.1970000993</v>
      </c>
      <c r="W43" s="96">
        <f t="shared" ref="W43" si="21">SUM(W45)-SUM(W6:W42)</f>
        <v>7405302</v>
      </c>
      <c r="X43" s="96">
        <f t="shared" ref="X43" si="22">SUM(X45)-SUM(X6:X42)</f>
        <v>2777940.6785000004</v>
      </c>
      <c r="Y43" s="96">
        <f t="shared" ref="Y43:AJ43" si="23">SUM(Y45)-SUM(Y6:Y42)</f>
        <v>2356087.2249999996</v>
      </c>
      <c r="Z43" s="239">
        <f t="shared" si="23"/>
        <v>12539329.973000005</v>
      </c>
      <c r="AA43" s="96">
        <f t="shared" si="23"/>
        <v>3079958.4855000004</v>
      </c>
      <c r="AB43" s="96">
        <f t="shared" si="23"/>
        <v>2589960.540000001</v>
      </c>
      <c r="AC43" s="96">
        <f t="shared" si="23"/>
        <v>3468233.0659999996</v>
      </c>
      <c r="AD43" s="239">
        <f t="shared" si="23"/>
        <v>9138151.798999995</v>
      </c>
      <c r="AE43" s="96">
        <f t="shared" si="23"/>
        <v>3116080.0660000015</v>
      </c>
      <c r="AF43" s="96">
        <f t="shared" si="23"/>
        <v>2348015.5130000003</v>
      </c>
      <c r="AG43" s="96">
        <f t="shared" si="23"/>
        <v>2026716.0010000002</v>
      </c>
      <c r="AH43" s="239">
        <f t="shared" si="23"/>
        <v>7490811.1745000035</v>
      </c>
      <c r="AI43" s="96">
        <f t="shared" si="23"/>
        <v>8027452.0535000004</v>
      </c>
      <c r="AJ43" s="96">
        <f t="shared" si="23"/>
        <v>2831924.0360000059</v>
      </c>
      <c r="AK43" s="96">
        <f>SUM(AK45)-SUM(AK6:AK42)</f>
        <v>4605253.6500000302</v>
      </c>
      <c r="AL43" s="239">
        <f>SUM(AL45)-SUM(AL6:AL42)</f>
        <v>15464629.579500012</v>
      </c>
      <c r="AM43" s="232">
        <f>SUM(AM45)-SUM(AM6:AM42)</f>
        <v>3812152.9400000535</v>
      </c>
      <c r="AN43" s="96">
        <f t="shared" ref="AN43" si="24">SUM(AN45)-SUM(AN6:AN42)</f>
        <v>3311482.849999994</v>
      </c>
      <c r="AO43" s="96">
        <f>SUM(AO45)-SUM(AO6:AO42)</f>
        <v>3603987.2499999981</v>
      </c>
      <c r="AP43" s="236">
        <f t="shared" si="12"/>
        <v>10727623.040000046</v>
      </c>
      <c r="AQ43" s="96">
        <f>SUM(AQ45)-SUM(AQ6:AQ42)</f>
        <v>3101457.2199999988</v>
      </c>
      <c r="AR43" s="96">
        <f>SUM(AR45)-SUM(AR6:AR42)</f>
        <v>2964323.7399999872</v>
      </c>
      <c r="AS43" s="96">
        <f t="shared" ref="AS43" si="25">SUM(AS45)-SUM(AS6:AS42)</f>
        <v>2246579.3400000073</v>
      </c>
      <c r="AT43" s="236">
        <f t="shared" si="13"/>
        <v>8312360.2999999933</v>
      </c>
      <c r="AU43" s="96">
        <f>SUM(AU45)-SUM(AU6:AU42)</f>
        <v>1283681.8599999994</v>
      </c>
      <c r="AV43" s="96">
        <f t="shared" ref="AV43:AW43" si="26">SUM(AV45)-SUM(AV6:AV42)</f>
        <v>1955034.6799999969</v>
      </c>
      <c r="AW43" s="96">
        <f t="shared" si="26"/>
        <v>2561435.0699999798</v>
      </c>
      <c r="AX43" s="236">
        <f t="shared" si="14"/>
        <v>5800151.6099999761</v>
      </c>
      <c r="AY43" s="96">
        <f t="shared" ref="AY43:BA43" si="27">SUM(AY45)-SUM(AY6:AY42)</f>
        <v>2682318.3800000045</v>
      </c>
      <c r="AZ43" s="96">
        <f t="shared" si="27"/>
        <v>1808048.7800000012</v>
      </c>
      <c r="BA43" s="96">
        <f t="shared" si="27"/>
        <v>2689600.6900000051</v>
      </c>
      <c r="BB43" s="236">
        <f t="shared" si="15"/>
        <v>7179967.8500000108</v>
      </c>
      <c r="BC43" s="232">
        <v>1842917.93</v>
      </c>
      <c r="BD43" s="312">
        <v>2112946.96</v>
      </c>
      <c r="BE43" s="312">
        <v>2312463.1500000004</v>
      </c>
      <c r="BF43" s="236">
        <f t="shared" si="19"/>
        <v>6268328.04</v>
      </c>
      <c r="BG43" s="96">
        <v>2261351.5700000012</v>
      </c>
      <c r="BH43" s="96">
        <v>2906452.7600000021</v>
      </c>
      <c r="BI43" s="96">
        <v>4424144.59</v>
      </c>
      <c r="BJ43" s="236">
        <f t="shared" si="16"/>
        <v>9591948.9200000037</v>
      </c>
      <c r="BK43" s="96">
        <v>3713892.5400000033</v>
      </c>
      <c r="BL43" s="96">
        <v>3186134.73</v>
      </c>
      <c r="BM43" s="96">
        <v>4036484.6199999992</v>
      </c>
      <c r="BN43" s="236">
        <f t="shared" si="17"/>
        <v>10936511.890000002</v>
      </c>
      <c r="BO43" s="232">
        <v>3396079.0700000031</v>
      </c>
      <c r="BP43" s="232">
        <v>4367246.1899999995</v>
      </c>
      <c r="BQ43" s="232">
        <v>3476489.2200000007</v>
      </c>
      <c r="BR43" s="364">
        <f t="shared" si="18"/>
        <v>11239814.480000004</v>
      </c>
    </row>
    <row r="44" spans="1:70" s="73" customFormat="1" x14ac:dyDescent="0.3">
      <c r="B44" s="81"/>
      <c r="C44" s="74" t="s">
        <v>54</v>
      </c>
      <c r="D44" s="295"/>
      <c r="E44" s="295"/>
      <c r="F44" s="294"/>
      <c r="G44" s="96"/>
      <c r="H44" s="74"/>
      <c r="I44" s="74"/>
      <c r="J44" s="236"/>
      <c r="K44" s="74"/>
      <c r="L44" s="74"/>
      <c r="M44" s="74"/>
      <c r="N44" s="236"/>
      <c r="O44" s="74"/>
      <c r="P44" s="74"/>
      <c r="Q44" s="74"/>
      <c r="R44" s="236"/>
      <c r="S44" s="74"/>
      <c r="T44" s="74"/>
      <c r="U44" s="74"/>
      <c r="V44" s="236"/>
      <c r="W44" s="74"/>
      <c r="X44" s="74"/>
      <c r="Y44" s="74"/>
      <c r="Z44" s="236"/>
      <c r="AA44" s="96"/>
      <c r="AB44" s="96"/>
      <c r="AC44" s="96"/>
      <c r="AD44" s="239"/>
      <c r="AE44" s="96"/>
      <c r="AF44" s="96"/>
      <c r="AG44" s="96"/>
      <c r="AH44" s="239"/>
      <c r="AI44" s="96"/>
      <c r="AJ44" s="96"/>
      <c r="AK44" s="96"/>
      <c r="AL44" s="240"/>
      <c r="AM44" s="228"/>
      <c r="AN44" s="74"/>
      <c r="AO44" s="74"/>
      <c r="AP44" s="236"/>
      <c r="AQ44" s="96"/>
      <c r="AR44" s="96"/>
      <c r="AS44" s="96"/>
      <c r="AT44" s="236"/>
      <c r="AU44" s="96"/>
      <c r="AV44" s="96"/>
      <c r="AW44" s="96"/>
      <c r="AX44" s="236"/>
      <c r="AY44" s="96"/>
      <c r="AZ44" s="96"/>
      <c r="BA44" s="96"/>
      <c r="BB44" s="236"/>
      <c r="BC44" s="228"/>
      <c r="BD44" s="295"/>
      <c r="BE44" s="295"/>
      <c r="BF44" s="236"/>
      <c r="BG44" s="96"/>
      <c r="BH44" s="96"/>
      <c r="BI44" s="96"/>
      <c r="BJ44" s="236"/>
      <c r="BK44" s="96"/>
      <c r="BL44" s="96"/>
      <c r="BM44" s="96"/>
      <c r="BN44" s="236"/>
      <c r="BO44" s="232"/>
      <c r="BP44" s="232"/>
      <c r="BQ44" s="232"/>
      <c r="BR44" s="364"/>
    </row>
    <row r="45" spans="1:70" s="73" customFormat="1" x14ac:dyDescent="0.3">
      <c r="A45" s="73" t="s">
        <v>165</v>
      </c>
      <c r="B45" s="96">
        <v>181533148.28250235</v>
      </c>
      <c r="C45" s="74">
        <f>J45+N45+R45+V45</f>
        <v>176295443.62349996</v>
      </c>
      <c r="D45" s="295">
        <f t="shared" si="3"/>
        <v>192698709</v>
      </c>
      <c r="E45" s="295">
        <f t="shared" si="4"/>
        <v>149489531.30000001</v>
      </c>
      <c r="F45" s="295">
        <f t="shared" si="1"/>
        <v>156013601.61000001</v>
      </c>
      <c r="G45" s="96">
        <v>9016883.8094999995</v>
      </c>
      <c r="H45" s="96">
        <v>13527780.418</v>
      </c>
      <c r="I45" s="96">
        <v>17111059.139000088</v>
      </c>
      <c r="J45" s="236">
        <f t="shared" si="5"/>
        <v>39655723.366500087</v>
      </c>
      <c r="K45" s="96">
        <v>14258574.597999999</v>
      </c>
      <c r="L45" s="96">
        <v>16048618.126</v>
      </c>
      <c r="M45" s="96">
        <v>14540279.954999974</v>
      </c>
      <c r="N45" s="236">
        <f t="shared" si="6"/>
        <v>44847472.678999975</v>
      </c>
      <c r="O45" s="96">
        <v>19527608.867499836</v>
      </c>
      <c r="P45" s="96">
        <v>12585529.435999975</v>
      </c>
      <c r="Q45" s="195">
        <v>12522725.934999986</v>
      </c>
      <c r="R45" s="236">
        <f t="shared" si="7"/>
        <v>44635864.238499798</v>
      </c>
      <c r="S45" s="96">
        <v>15269108.761999965</v>
      </c>
      <c r="T45" s="96">
        <v>18689037.964000087</v>
      </c>
      <c r="U45" s="96">
        <v>13198236.613500042</v>
      </c>
      <c r="V45" s="236">
        <f t="shared" si="8"/>
        <v>47156383.339500099</v>
      </c>
      <c r="W45" s="74">
        <v>19849732.093999997</v>
      </c>
      <c r="X45" s="74">
        <v>12781851.513500003</v>
      </c>
      <c r="Y45" s="74">
        <v>17325856.323000003</v>
      </c>
      <c r="Z45" s="236">
        <v>49957440</v>
      </c>
      <c r="AA45" s="96">
        <v>15181286.953499999</v>
      </c>
      <c r="AB45" s="96">
        <v>15279987.463000003</v>
      </c>
      <c r="AC45" s="96">
        <v>13975885.875999998</v>
      </c>
      <c r="AD45" s="239">
        <v>44437160</v>
      </c>
      <c r="AE45" s="96">
        <v>16779771.302000001</v>
      </c>
      <c r="AF45" s="96">
        <v>15017855.025500001</v>
      </c>
      <c r="AG45" s="96">
        <v>13647735.078</v>
      </c>
      <c r="AH45" s="239">
        <v>45445361</v>
      </c>
      <c r="AI45" s="96">
        <v>18792222.737499997</v>
      </c>
      <c r="AJ45" s="96">
        <v>13388791.912500003</v>
      </c>
      <c r="AK45" s="195">
        <v>20677733.510000031</v>
      </c>
      <c r="AL45" s="239">
        <v>52858748</v>
      </c>
      <c r="AM45" s="228">
        <v>16657984.100000052</v>
      </c>
      <c r="AN45" s="74">
        <v>14917001.859999994</v>
      </c>
      <c r="AO45" s="74">
        <v>14034476</v>
      </c>
      <c r="AP45" s="236">
        <f t="shared" si="12"/>
        <v>45609461.960000046</v>
      </c>
      <c r="AQ45" s="96">
        <v>15206856</v>
      </c>
      <c r="AR45" s="96">
        <v>11240057.539999986</v>
      </c>
      <c r="AS45" s="96">
        <v>9335876.8200000059</v>
      </c>
      <c r="AT45" s="236">
        <f t="shared" si="13"/>
        <v>35782790.359999992</v>
      </c>
      <c r="AU45" s="96">
        <v>6337811.8599999985</v>
      </c>
      <c r="AV45" s="96">
        <v>9897058.8999999966</v>
      </c>
      <c r="AW45" s="96">
        <v>18837557.46999998</v>
      </c>
      <c r="AX45" s="236">
        <f t="shared" si="14"/>
        <v>35072428.229999974</v>
      </c>
      <c r="AY45" s="96">
        <v>12962528.010000004</v>
      </c>
      <c r="AZ45" s="96">
        <v>8447958.8400000017</v>
      </c>
      <c r="BA45" s="195">
        <v>11614363.900000004</v>
      </c>
      <c r="BB45" s="236">
        <f t="shared" si="15"/>
        <v>33024850.750000007</v>
      </c>
      <c r="BC45" s="228">
        <f>SUM(BC6:BC43)</f>
        <v>9167594.4100000001</v>
      </c>
      <c r="BD45" s="313">
        <f>SUM(BD6:BD43)</f>
        <v>9260743.3300000001</v>
      </c>
      <c r="BE45" s="313">
        <f>SUM(BE6:BE43)</f>
        <v>9870063.5899999999</v>
      </c>
      <c r="BF45" s="236">
        <f>SUM(BC45:BE45)</f>
        <v>28298401.330000002</v>
      </c>
      <c r="BG45" s="96">
        <f>SUM(BG6:BG43)</f>
        <v>12368191.580000002</v>
      </c>
      <c r="BH45" s="96">
        <f>SUM(BH6:BH43)</f>
        <v>10657877.050000001</v>
      </c>
      <c r="BI45" s="96">
        <f>SUM(BI6:BI43)</f>
        <v>14509591.549999999</v>
      </c>
      <c r="BJ45" s="239">
        <f t="shared" ref="BJ45" si="28">SUM(BJ6:BJ43)</f>
        <v>37535660.180000007</v>
      </c>
      <c r="BK45" s="96">
        <f>SUM(BK6:BK43)</f>
        <v>13959546.720000003</v>
      </c>
      <c r="BL45" s="96">
        <f>SUM(BL6:BL43)</f>
        <v>22348563.460000005</v>
      </c>
      <c r="BM45" s="96">
        <f>SUM(BM6:BM43)</f>
        <v>11865811.83</v>
      </c>
      <c r="BN45" s="236">
        <f t="shared" ref="BN45" si="29">SUM(BK45:BM45)</f>
        <v>48173922.010000005</v>
      </c>
      <c r="BO45" s="232">
        <f>SUM(BO6:BO43)</f>
        <v>11966107.700000003</v>
      </c>
      <c r="BP45" s="232">
        <f>SUM(BP6:BP43)</f>
        <v>15831249.680000002</v>
      </c>
      <c r="BQ45" s="232">
        <f>SUM(BQ6:BQ43)</f>
        <v>14208260.710000001</v>
      </c>
      <c r="BR45" s="364">
        <f t="shared" ref="BR45" si="30">SUM(BO45:BQ45)</f>
        <v>42005618.090000004</v>
      </c>
    </row>
    <row r="46" spans="1:70" x14ac:dyDescent="0.3">
      <c r="A46" s="73"/>
      <c r="B46" s="12"/>
      <c r="C46" s="74"/>
      <c r="D46" s="108"/>
      <c r="E46" s="108"/>
      <c r="F46" s="108"/>
      <c r="G46" s="74"/>
      <c r="H46" s="74"/>
      <c r="I46" s="74"/>
      <c r="J46" s="74"/>
      <c r="K46" s="74"/>
      <c r="L46" s="74"/>
      <c r="M46" s="74"/>
      <c r="N46" s="74"/>
      <c r="O46" s="74"/>
      <c r="P46" s="74"/>
      <c r="Q46" s="74"/>
      <c r="R46" s="74"/>
      <c r="S46" s="74"/>
      <c r="T46" s="74"/>
      <c r="U46" s="74"/>
      <c r="V46" s="74"/>
      <c r="W46" s="13"/>
      <c r="X46" s="13"/>
      <c r="Y46" s="13"/>
      <c r="Z46" s="13"/>
      <c r="AA46" s="12"/>
      <c r="AB46" s="12"/>
      <c r="AC46" s="12"/>
      <c r="AD46" s="12"/>
      <c r="AE46" s="12"/>
      <c r="AF46" s="12"/>
      <c r="AG46" s="12"/>
      <c r="AH46" s="12"/>
      <c r="AI46" s="12"/>
      <c r="AJ46" s="12"/>
      <c r="AK46" s="12"/>
      <c r="AM46" s="12"/>
      <c r="AN46" s="12"/>
      <c r="AO46" s="12"/>
      <c r="AP46" s="12"/>
      <c r="AT46" s="12"/>
      <c r="AU46" s="12"/>
      <c r="AV46" s="12"/>
      <c r="AW46" s="12"/>
      <c r="AX46" s="12"/>
      <c r="AY46" s="12"/>
      <c r="AZ46" s="12"/>
      <c r="BA46" s="12"/>
      <c r="BB46" s="12"/>
      <c r="BC46" s="12"/>
      <c r="BD46" s="108"/>
      <c r="BE46" s="108"/>
      <c r="BF46" s="12"/>
      <c r="BG46" s="12"/>
      <c r="BH46" s="12"/>
      <c r="BI46" s="12"/>
      <c r="BJ46" s="12"/>
      <c r="BK46" s="12"/>
    </row>
    <row r="47" spans="1:70" ht="13.5" x14ac:dyDescent="0.35">
      <c r="A47" s="75" t="s">
        <v>124</v>
      </c>
      <c r="B47" s="12"/>
      <c r="C47" s="13"/>
      <c r="D47" s="294"/>
      <c r="E47" s="294"/>
      <c r="F47" s="294"/>
      <c r="I47" s="12"/>
      <c r="J47" s="12"/>
      <c r="K47" s="12"/>
      <c r="L47" s="12"/>
      <c r="M47" s="12"/>
      <c r="N47" s="12"/>
      <c r="O47" s="12"/>
      <c r="P47" s="12"/>
      <c r="Q47" s="194"/>
      <c r="R47" s="194"/>
      <c r="V47" s="12"/>
      <c r="W47" s="12"/>
      <c r="X47" s="12"/>
      <c r="Y47" s="12"/>
      <c r="Z47" s="12"/>
      <c r="AA47" s="12"/>
      <c r="AB47" s="12"/>
      <c r="AC47" s="12"/>
      <c r="AD47" s="12"/>
      <c r="AE47" s="12"/>
      <c r="AF47" s="12"/>
      <c r="AG47" s="12"/>
      <c r="AH47" s="12"/>
      <c r="AI47" s="12"/>
      <c r="AJ47" s="12"/>
      <c r="AK47" s="194"/>
      <c r="AN47" s="12"/>
      <c r="AT47" s="12"/>
      <c r="AU47" s="12"/>
      <c r="AV47" s="12"/>
      <c r="AW47" s="12"/>
      <c r="AX47" s="12"/>
      <c r="AY47" s="12"/>
      <c r="AZ47" s="12"/>
      <c r="BA47" s="12"/>
      <c r="BB47" s="12"/>
      <c r="BC47" s="12"/>
      <c r="BD47" s="108"/>
      <c r="BE47" s="108"/>
      <c r="BF47" s="12"/>
      <c r="BG47" s="12"/>
      <c r="BH47" s="12"/>
      <c r="BI47" s="12"/>
      <c r="BJ47" s="12"/>
      <c r="BK47" s="12"/>
    </row>
    <row r="48" spans="1:70" x14ac:dyDescent="0.3">
      <c r="A48" s="429" t="s">
        <v>125</v>
      </c>
      <c r="B48" s="429"/>
      <c r="C48" s="196"/>
      <c r="D48" s="296"/>
      <c r="E48" s="296"/>
      <c r="F48" s="296"/>
      <c r="G48" s="70"/>
      <c r="H48" s="70"/>
      <c r="I48" s="70"/>
      <c r="J48" s="70"/>
      <c r="K48" s="70"/>
      <c r="L48" s="70"/>
      <c r="M48" s="70"/>
      <c r="N48" s="70"/>
      <c r="O48" s="70"/>
      <c r="P48" s="70"/>
      <c r="Q48" s="70"/>
      <c r="R48" s="70"/>
      <c r="S48" s="70"/>
      <c r="T48" s="70"/>
      <c r="U48" s="70"/>
      <c r="V48" s="70"/>
      <c r="W48" s="12"/>
      <c r="X48" s="12"/>
      <c r="Y48" s="12"/>
      <c r="Z48" s="12"/>
      <c r="AA48" s="12"/>
      <c r="AB48" s="12"/>
      <c r="AC48" s="12"/>
      <c r="AD48" s="12"/>
      <c r="AE48" s="12"/>
      <c r="AF48" s="12"/>
      <c r="AG48" s="12"/>
      <c r="AH48" s="12"/>
      <c r="AI48" s="12"/>
      <c r="AJ48" s="12"/>
    </row>
    <row r="49" spans="1:31" x14ac:dyDescent="0.3">
      <c r="A49" s="431" t="s">
        <v>126</v>
      </c>
      <c r="B49" s="431"/>
      <c r="H49" s="70"/>
      <c r="I49" s="70"/>
      <c r="J49" s="70"/>
      <c r="K49" s="70"/>
      <c r="L49" s="70"/>
      <c r="M49" s="70"/>
      <c r="N49" s="70"/>
      <c r="O49" s="70"/>
      <c r="P49" s="70"/>
      <c r="Q49" s="70"/>
      <c r="R49" s="70"/>
      <c r="S49" s="70"/>
      <c r="T49" s="70"/>
      <c r="U49" s="70"/>
      <c r="V49" s="70"/>
      <c r="W49" s="70"/>
      <c r="X49" s="70"/>
      <c r="Y49" s="70"/>
      <c r="Z49" s="70"/>
      <c r="AE49" s="12"/>
    </row>
    <row r="50" spans="1:31" x14ac:dyDescent="0.3">
      <c r="A50" s="431" t="s">
        <v>127</v>
      </c>
      <c r="B50" s="431"/>
      <c r="H50" s="70"/>
      <c r="I50" s="70"/>
      <c r="J50" s="70"/>
      <c r="K50" s="70"/>
      <c r="L50" s="70"/>
      <c r="M50" s="70"/>
      <c r="N50" s="70"/>
      <c r="O50" s="70"/>
      <c r="P50" s="70"/>
      <c r="Q50" s="70"/>
      <c r="R50" s="70"/>
      <c r="S50" s="70"/>
      <c r="T50" s="70"/>
      <c r="U50" s="70"/>
      <c r="V50" s="70"/>
      <c r="W50" s="70"/>
      <c r="X50" s="70"/>
      <c r="Y50" s="70"/>
      <c r="Z50" s="70"/>
      <c r="AE50" s="12"/>
    </row>
    <row r="51" spans="1:31" x14ac:dyDescent="0.3">
      <c r="A51" s="429" t="s">
        <v>128</v>
      </c>
      <c r="B51" s="429"/>
      <c r="H51" s="70"/>
      <c r="I51" s="70"/>
      <c r="J51" s="70"/>
      <c r="K51" s="70"/>
      <c r="L51" s="70"/>
      <c r="M51" s="70"/>
      <c r="N51" s="70"/>
      <c r="O51" s="70"/>
      <c r="P51" s="70"/>
      <c r="Q51" s="70"/>
      <c r="R51" s="70"/>
      <c r="S51" s="70"/>
      <c r="T51" s="70"/>
      <c r="U51" s="70"/>
      <c r="V51" s="70"/>
      <c r="W51" s="70"/>
      <c r="X51" s="70"/>
      <c r="Y51" s="70"/>
      <c r="Z51" s="70"/>
      <c r="AE51" s="12"/>
    </row>
    <row r="52" spans="1:31" x14ac:dyDescent="0.3">
      <c r="A52" s="429" t="s">
        <v>129</v>
      </c>
      <c r="B52" s="429"/>
      <c r="H52" s="70"/>
      <c r="I52" s="70"/>
      <c r="J52" s="70"/>
      <c r="K52" s="70"/>
      <c r="L52" s="70"/>
      <c r="M52" s="70"/>
      <c r="N52" s="70"/>
      <c r="O52" s="70"/>
      <c r="P52" s="70"/>
      <c r="Q52" s="70"/>
      <c r="R52" s="70"/>
      <c r="S52" s="70"/>
      <c r="T52" s="70"/>
      <c r="U52" s="70"/>
      <c r="V52" s="70"/>
      <c r="W52" s="70"/>
      <c r="X52" s="70"/>
      <c r="Y52" s="70"/>
      <c r="Z52" s="70"/>
      <c r="AE52" s="12"/>
    </row>
    <row r="53" spans="1:31" x14ac:dyDescent="0.3">
      <c r="AE53" s="12"/>
    </row>
    <row r="54" spans="1:31" x14ac:dyDescent="0.3">
      <c r="AE54" s="12"/>
    </row>
    <row r="55" spans="1:31" x14ac:dyDescent="0.3">
      <c r="AE55" s="12"/>
    </row>
    <row r="56" spans="1:31" x14ac:dyDescent="0.3">
      <c r="AE56" s="12"/>
    </row>
    <row r="57" spans="1:31" x14ac:dyDescent="0.3">
      <c r="AE57" s="12"/>
    </row>
    <row r="58" spans="1:31" x14ac:dyDescent="0.3">
      <c r="AE58" s="12"/>
    </row>
    <row r="59" spans="1:31" x14ac:dyDescent="0.3">
      <c r="AE59" s="12"/>
    </row>
    <row r="60" spans="1:31" x14ac:dyDescent="0.3">
      <c r="AE60" s="12"/>
    </row>
    <row r="61" spans="1:31" x14ac:dyDescent="0.3">
      <c r="AE61" s="12"/>
    </row>
  </sheetData>
  <mergeCells count="14">
    <mergeCell ref="BC4:BR4"/>
    <mergeCell ref="A1:A2"/>
    <mergeCell ref="W4:AL4"/>
    <mergeCell ref="AM4:BB4"/>
    <mergeCell ref="G4:V4"/>
    <mergeCell ref="B3:F3"/>
    <mergeCell ref="B1:BR1"/>
    <mergeCell ref="B2:BR2"/>
    <mergeCell ref="G3:BR3"/>
    <mergeCell ref="A48:B48"/>
    <mergeCell ref="A49:B49"/>
    <mergeCell ref="A50:B50"/>
    <mergeCell ref="A51:B51"/>
    <mergeCell ref="A52:B52"/>
  </mergeCells>
  <pageMargins left="0.70866141732283472" right="0.70866141732283472" top="0.74803149606299213" bottom="0.74803149606299213" header="0.31496062992125984" footer="0.31496062992125984"/>
  <pageSetup paperSize="9" scale="95"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U68"/>
  <sheetViews>
    <sheetView topLeftCell="C3" zoomScaleNormal="100" workbookViewId="0">
      <selection activeCell="C3" sqref="C3:G3"/>
    </sheetView>
  </sheetViews>
  <sheetFormatPr defaultRowHeight="13" x14ac:dyDescent="0.3"/>
  <cols>
    <col min="1" max="1" width="23.81640625" style="69" customWidth="1"/>
    <col min="2" max="2" width="13.1796875" style="17" customWidth="1"/>
    <col min="3" max="3" width="12.81640625" style="17" customWidth="1"/>
    <col min="4" max="6" width="12.81640625" style="67" customWidth="1"/>
    <col min="7" max="7" width="12.81640625" style="20" customWidth="1"/>
    <col min="8" max="8" width="10.453125" style="67" customWidth="1"/>
    <col min="9" max="23" width="11.54296875" style="67" customWidth="1"/>
    <col min="24" max="39" width="12" style="67" customWidth="1"/>
    <col min="40" max="40" width="15" style="67" customWidth="1"/>
    <col min="41" max="45" width="12" style="67" customWidth="1"/>
    <col min="46" max="46" width="10.81640625" style="67" customWidth="1"/>
    <col min="47" max="47" width="12" style="67" customWidth="1"/>
    <col min="48" max="49" width="10.81640625" style="67" customWidth="1"/>
    <col min="50" max="52" width="12" style="67" customWidth="1"/>
    <col min="53" max="53" width="10.81640625" style="67" customWidth="1"/>
    <col min="54" max="55" width="12" style="67" customWidth="1"/>
    <col min="56" max="56" width="11.7265625" style="230" customWidth="1"/>
    <col min="57" max="57" width="11.54296875" style="320" customWidth="1"/>
    <col min="58" max="58" width="11.26953125" style="320" customWidth="1"/>
    <col min="59" max="69" width="12.7265625" style="230" customWidth="1"/>
    <col min="70" max="71" width="12.7265625" style="230" bestFit="1" customWidth="1"/>
    <col min="72" max="72" width="9.26953125" style="67"/>
    <col min="73" max="73" width="9.81640625" style="67" bestFit="1" customWidth="1"/>
    <col min="74" max="194" width="9.26953125" style="67"/>
    <col min="195" max="195" width="16.7265625" style="67" customWidth="1"/>
    <col min="196" max="219" width="9.26953125" style="67" customWidth="1"/>
    <col min="220" max="220" width="9.7265625" style="67" customWidth="1"/>
    <col min="221" max="221" width="10.26953125" style="67" customWidth="1"/>
    <col min="222" max="222" width="10.7265625" style="67" customWidth="1"/>
    <col min="223" max="223" width="10" style="67" customWidth="1"/>
    <col min="224" max="224" width="10.26953125" style="67" customWidth="1"/>
    <col min="225" max="225" width="12" style="67" customWidth="1"/>
    <col min="226" max="227" width="9.26953125" style="67" customWidth="1"/>
    <col min="228" max="229" width="9.26953125" style="67"/>
    <col min="230" max="230" width="10.453125" style="67" customWidth="1"/>
    <col min="231" max="450" width="9.26953125" style="67"/>
    <col min="451" max="451" width="16.7265625" style="67" customWidth="1"/>
    <col min="452" max="475" width="9.26953125" style="67" customWidth="1"/>
    <col min="476" max="476" width="9.7265625" style="67" customWidth="1"/>
    <col min="477" max="477" width="10.26953125" style="67" customWidth="1"/>
    <col min="478" max="478" width="10.7265625" style="67" customWidth="1"/>
    <col min="479" max="479" width="10" style="67" customWidth="1"/>
    <col min="480" max="480" width="10.26953125" style="67" customWidth="1"/>
    <col min="481" max="481" width="12" style="67" customWidth="1"/>
    <col min="482" max="483" width="9.26953125" style="67" customWidth="1"/>
    <col min="484" max="485" width="9.26953125" style="67"/>
    <col min="486" max="486" width="10.453125" style="67" customWidth="1"/>
    <col min="487" max="706" width="9.26953125" style="67"/>
    <col min="707" max="707" width="16.7265625" style="67" customWidth="1"/>
    <col min="708" max="731" width="9.26953125" style="67" customWidth="1"/>
    <col min="732" max="732" width="9.7265625" style="67" customWidth="1"/>
    <col min="733" max="733" width="10.26953125" style="67" customWidth="1"/>
    <col min="734" max="734" width="10.7265625" style="67" customWidth="1"/>
    <col min="735" max="735" width="10" style="67" customWidth="1"/>
    <col min="736" max="736" width="10.26953125" style="67" customWidth="1"/>
    <col min="737" max="737" width="12" style="67" customWidth="1"/>
    <col min="738" max="739" width="9.26953125" style="67" customWidth="1"/>
    <col min="740" max="741" width="9.26953125" style="67"/>
    <col min="742" max="742" width="10.453125" style="67" customWidth="1"/>
    <col min="743" max="962" width="9.26953125" style="67"/>
    <col min="963" max="963" width="16.7265625" style="67" customWidth="1"/>
    <col min="964" max="987" width="9.26953125" style="67" customWidth="1"/>
    <col min="988" max="988" width="9.7265625" style="67" customWidth="1"/>
    <col min="989" max="989" width="10.26953125" style="67" customWidth="1"/>
    <col min="990" max="990" width="10.7265625" style="67" customWidth="1"/>
    <col min="991" max="991" width="10" style="67" customWidth="1"/>
    <col min="992" max="992" width="10.26953125" style="67" customWidth="1"/>
    <col min="993" max="993" width="12" style="67" customWidth="1"/>
    <col min="994" max="995" width="9.26953125" style="67" customWidth="1"/>
    <col min="996" max="997" width="9.26953125" style="67"/>
    <col min="998" max="998" width="10.453125" style="67" customWidth="1"/>
    <col min="999" max="1218" width="9.26953125" style="67"/>
    <col min="1219" max="1219" width="16.7265625" style="67" customWidth="1"/>
    <col min="1220" max="1243" width="9.26953125" style="67" customWidth="1"/>
    <col min="1244" max="1244" width="9.7265625" style="67" customWidth="1"/>
    <col min="1245" max="1245" width="10.26953125" style="67" customWidth="1"/>
    <col min="1246" max="1246" width="10.7265625" style="67" customWidth="1"/>
    <col min="1247" max="1247" width="10" style="67" customWidth="1"/>
    <col min="1248" max="1248" width="10.26953125" style="67" customWidth="1"/>
    <col min="1249" max="1249" width="12" style="67" customWidth="1"/>
    <col min="1250" max="1251" width="9.26953125" style="67" customWidth="1"/>
    <col min="1252" max="1253" width="9.26953125" style="67"/>
    <col min="1254" max="1254" width="10.453125" style="67" customWidth="1"/>
    <col min="1255" max="1474" width="9.26953125" style="67"/>
    <col min="1475" max="1475" width="16.7265625" style="67" customWidth="1"/>
    <col min="1476" max="1499" width="9.26953125" style="67" customWidth="1"/>
    <col min="1500" max="1500" width="9.7265625" style="67" customWidth="1"/>
    <col min="1501" max="1501" width="10.26953125" style="67" customWidth="1"/>
    <col min="1502" max="1502" width="10.7265625" style="67" customWidth="1"/>
    <col min="1503" max="1503" width="10" style="67" customWidth="1"/>
    <col min="1504" max="1504" width="10.26953125" style="67" customWidth="1"/>
    <col min="1505" max="1505" width="12" style="67" customWidth="1"/>
    <col min="1506" max="1507" width="9.26953125" style="67" customWidth="1"/>
    <col min="1508" max="1509" width="9.26953125" style="67"/>
    <col min="1510" max="1510" width="10.453125" style="67" customWidth="1"/>
    <col min="1511" max="1730" width="9.26953125" style="67"/>
    <col min="1731" max="1731" width="16.7265625" style="67" customWidth="1"/>
    <col min="1732" max="1755" width="9.26953125" style="67" customWidth="1"/>
    <col min="1756" max="1756" width="9.7265625" style="67" customWidth="1"/>
    <col min="1757" max="1757" width="10.26953125" style="67" customWidth="1"/>
    <col min="1758" max="1758" width="10.7265625" style="67" customWidth="1"/>
    <col min="1759" max="1759" width="10" style="67" customWidth="1"/>
    <col min="1760" max="1760" width="10.26953125" style="67" customWidth="1"/>
    <col min="1761" max="1761" width="12" style="67" customWidth="1"/>
    <col min="1762" max="1763" width="9.26953125" style="67" customWidth="1"/>
    <col min="1764" max="1765" width="9.26953125" style="67"/>
    <col min="1766" max="1766" width="10.453125" style="67" customWidth="1"/>
    <col min="1767" max="1986" width="9.26953125" style="67"/>
    <col min="1987" max="1987" width="16.7265625" style="67" customWidth="1"/>
    <col min="1988" max="2011" width="9.26953125" style="67" customWidth="1"/>
    <col min="2012" max="2012" width="9.7265625" style="67" customWidth="1"/>
    <col min="2013" max="2013" width="10.26953125" style="67" customWidth="1"/>
    <col min="2014" max="2014" width="10.7265625" style="67" customWidth="1"/>
    <col min="2015" max="2015" width="10" style="67" customWidth="1"/>
    <col min="2016" max="2016" width="10.26953125" style="67" customWidth="1"/>
    <col min="2017" max="2017" width="12" style="67" customWidth="1"/>
    <col min="2018" max="2019" width="9.26953125" style="67" customWidth="1"/>
    <col min="2020" max="2021" width="9.26953125" style="67"/>
    <col min="2022" max="2022" width="10.453125" style="67" customWidth="1"/>
    <col min="2023" max="2242" width="9.26953125" style="67"/>
    <col min="2243" max="2243" width="16.7265625" style="67" customWidth="1"/>
    <col min="2244" max="2267" width="9.26953125" style="67" customWidth="1"/>
    <col min="2268" max="2268" width="9.7265625" style="67" customWidth="1"/>
    <col min="2269" max="2269" width="10.26953125" style="67" customWidth="1"/>
    <col min="2270" max="2270" width="10.7265625" style="67" customWidth="1"/>
    <col min="2271" max="2271" width="10" style="67" customWidth="1"/>
    <col min="2272" max="2272" width="10.26953125" style="67" customWidth="1"/>
    <col min="2273" max="2273" width="12" style="67" customWidth="1"/>
    <col min="2274" max="2275" width="9.26953125" style="67" customWidth="1"/>
    <col min="2276" max="2277" width="9.26953125" style="67"/>
    <col min="2278" max="2278" width="10.453125" style="67" customWidth="1"/>
    <col min="2279" max="2498" width="9.26953125" style="67"/>
    <col min="2499" max="2499" width="16.7265625" style="67" customWidth="1"/>
    <col min="2500" max="2523" width="9.26953125" style="67" customWidth="1"/>
    <col min="2524" max="2524" width="9.7265625" style="67" customWidth="1"/>
    <col min="2525" max="2525" width="10.26953125" style="67" customWidth="1"/>
    <col min="2526" max="2526" width="10.7265625" style="67" customWidth="1"/>
    <col min="2527" max="2527" width="10" style="67" customWidth="1"/>
    <col min="2528" max="2528" width="10.26953125" style="67" customWidth="1"/>
    <col min="2529" max="2529" width="12" style="67" customWidth="1"/>
    <col min="2530" max="2531" width="9.26953125" style="67" customWidth="1"/>
    <col min="2532" max="2533" width="9.26953125" style="67"/>
    <col min="2534" max="2534" width="10.453125" style="67" customWidth="1"/>
    <col min="2535" max="2754" width="9.26953125" style="67"/>
    <col min="2755" max="2755" width="16.7265625" style="67" customWidth="1"/>
    <col min="2756" max="2779" width="9.26953125" style="67" customWidth="1"/>
    <col min="2780" max="2780" width="9.7265625" style="67" customWidth="1"/>
    <col min="2781" max="2781" width="10.26953125" style="67" customWidth="1"/>
    <col min="2782" max="2782" width="10.7265625" style="67" customWidth="1"/>
    <col min="2783" max="2783" width="10" style="67" customWidth="1"/>
    <col min="2784" max="2784" width="10.26953125" style="67" customWidth="1"/>
    <col min="2785" max="2785" width="12" style="67" customWidth="1"/>
    <col min="2786" max="2787" width="9.26953125" style="67" customWidth="1"/>
    <col min="2788" max="2789" width="9.26953125" style="67"/>
    <col min="2790" max="2790" width="10.453125" style="67" customWidth="1"/>
    <col min="2791" max="3010" width="9.26953125" style="67"/>
    <col min="3011" max="3011" width="16.7265625" style="67" customWidth="1"/>
    <col min="3012" max="3035" width="9.26953125" style="67" customWidth="1"/>
    <col min="3036" max="3036" width="9.7265625" style="67" customWidth="1"/>
    <col min="3037" max="3037" width="10.26953125" style="67" customWidth="1"/>
    <col min="3038" max="3038" width="10.7265625" style="67" customWidth="1"/>
    <col min="3039" max="3039" width="10" style="67" customWidth="1"/>
    <col min="3040" max="3040" width="10.26953125" style="67" customWidth="1"/>
    <col min="3041" max="3041" width="12" style="67" customWidth="1"/>
    <col min="3042" max="3043" width="9.26953125" style="67" customWidth="1"/>
    <col min="3044" max="3045" width="9.26953125" style="67"/>
    <col min="3046" max="3046" width="10.453125" style="67" customWidth="1"/>
    <col min="3047" max="3266" width="9.26953125" style="67"/>
    <col min="3267" max="3267" width="16.7265625" style="67" customWidth="1"/>
    <col min="3268" max="3291" width="9.26953125" style="67" customWidth="1"/>
    <col min="3292" max="3292" width="9.7265625" style="67" customWidth="1"/>
    <col min="3293" max="3293" width="10.26953125" style="67" customWidth="1"/>
    <col min="3294" max="3294" width="10.7265625" style="67" customWidth="1"/>
    <col min="3295" max="3295" width="10" style="67" customWidth="1"/>
    <col min="3296" max="3296" width="10.26953125" style="67" customWidth="1"/>
    <col min="3297" max="3297" width="12" style="67" customWidth="1"/>
    <col min="3298" max="3299" width="9.26953125" style="67" customWidth="1"/>
    <col min="3300" max="3301" width="9.26953125" style="67"/>
    <col min="3302" max="3302" width="10.453125" style="67" customWidth="1"/>
    <col min="3303" max="3522" width="9.26953125" style="67"/>
    <col min="3523" max="3523" width="16.7265625" style="67" customWidth="1"/>
    <col min="3524" max="3547" width="9.26953125" style="67" customWidth="1"/>
    <col min="3548" max="3548" width="9.7265625" style="67" customWidth="1"/>
    <col min="3549" max="3549" width="10.26953125" style="67" customWidth="1"/>
    <col min="3550" max="3550" width="10.7265625" style="67" customWidth="1"/>
    <col min="3551" max="3551" width="10" style="67" customWidth="1"/>
    <col min="3552" max="3552" width="10.26953125" style="67" customWidth="1"/>
    <col min="3553" max="3553" width="12" style="67" customWidth="1"/>
    <col min="3554" max="3555" width="9.26953125" style="67" customWidth="1"/>
    <col min="3556" max="3557" width="9.26953125" style="67"/>
    <col min="3558" max="3558" width="10.453125" style="67" customWidth="1"/>
    <col min="3559" max="3778" width="9.26953125" style="67"/>
    <col min="3779" max="3779" width="16.7265625" style="67" customWidth="1"/>
    <col min="3780" max="3803" width="9.26953125" style="67" customWidth="1"/>
    <col min="3804" max="3804" width="9.7265625" style="67" customWidth="1"/>
    <col min="3805" max="3805" width="10.26953125" style="67" customWidth="1"/>
    <col min="3806" max="3806" width="10.7265625" style="67" customWidth="1"/>
    <col min="3807" max="3807" width="10" style="67" customWidth="1"/>
    <col min="3808" max="3808" width="10.26953125" style="67" customWidth="1"/>
    <col min="3809" max="3809" width="12" style="67" customWidth="1"/>
    <col min="3810" max="3811" width="9.26953125" style="67" customWidth="1"/>
    <col min="3812" max="3813" width="9.26953125" style="67"/>
    <col min="3814" max="3814" width="10.453125" style="67" customWidth="1"/>
    <col min="3815" max="4034" width="9.26953125" style="67"/>
    <col min="4035" max="4035" width="16.7265625" style="67" customWidth="1"/>
    <col min="4036" max="4059" width="9.26953125" style="67" customWidth="1"/>
    <col min="4060" max="4060" width="9.7265625" style="67" customWidth="1"/>
    <col min="4061" max="4061" width="10.26953125" style="67" customWidth="1"/>
    <col min="4062" max="4062" width="10.7265625" style="67" customWidth="1"/>
    <col min="4063" max="4063" width="10" style="67" customWidth="1"/>
    <col min="4064" max="4064" width="10.26953125" style="67" customWidth="1"/>
    <col min="4065" max="4065" width="12" style="67" customWidth="1"/>
    <col min="4066" max="4067" width="9.26953125" style="67" customWidth="1"/>
    <col min="4068" max="4069" width="9.26953125" style="67"/>
    <col min="4070" max="4070" width="10.453125" style="67" customWidth="1"/>
    <col min="4071" max="4290" width="9.26953125" style="67"/>
    <col min="4291" max="4291" width="16.7265625" style="67" customWidth="1"/>
    <col min="4292" max="4315" width="9.26953125" style="67" customWidth="1"/>
    <col min="4316" max="4316" width="9.7265625" style="67" customWidth="1"/>
    <col min="4317" max="4317" width="10.26953125" style="67" customWidth="1"/>
    <col min="4318" max="4318" width="10.7265625" style="67" customWidth="1"/>
    <col min="4319" max="4319" width="10" style="67" customWidth="1"/>
    <col min="4320" max="4320" width="10.26953125" style="67" customWidth="1"/>
    <col min="4321" max="4321" width="12" style="67" customWidth="1"/>
    <col min="4322" max="4323" width="9.26953125" style="67" customWidth="1"/>
    <col min="4324" max="4325" width="9.26953125" style="67"/>
    <col min="4326" max="4326" width="10.453125" style="67" customWidth="1"/>
    <col min="4327" max="4546" width="9.26953125" style="67"/>
    <col min="4547" max="4547" width="16.7265625" style="67" customWidth="1"/>
    <col min="4548" max="4571" width="9.26953125" style="67" customWidth="1"/>
    <col min="4572" max="4572" width="9.7265625" style="67" customWidth="1"/>
    <col min="4573" max="4573" width="10.26953125" style="67" customWidth="1"/>
    <col min="4574" max="4574" width="10.7265625" style="67" customWidth="1"/>
    <col min="4575" max="4575" width="10" style="67" customWidth="1"/>
    <col min="4576" max="4576" width="10.26953125" style="67" customWidth="1"/>
    <col min="4577" max="4577" width="12" style="67" customWidth="1"/>
    <col min="4578" max="4579" width="9.26953125" style="67" customWidth="1"/>
    <col min="4580" max="4581" width="9.26953125" style="67"/>
    <col min="4582" max="4582" width="10.453125" style="67" customWidth="1"/>
    <col min="4583" max="4802" width="9.26953125" style="67"/>
    <col min="4803" max="4803" width="16.7265625" style="67" customWidth="1"/>
    <col min="4804" max="4827" width="9.26953125" style="67" customWidth="1"/>
    <col min="4828" max="4828" width="9.7265625" style="67" customWidth="1"/>
    <col min="4829" max="4829" width="10.26953125" style="67" customWidth="1"/>
    <col min="4830" max="4830" width="10.7265625" style="67" customWidth="1"/>
    <col min="4831" max="4831" width="10" style="67" customWidth="1"/>
    <col min="4832" max="4832" width="10.26953125" style="67" customWidth="1"/>
    <col min="4833" max="4833" width="12" style="67" customWidth="1"/>
    <col min="4834" max="4835" width="9.26953125" style="67" customWidth="1"/>
    <col min="4836" max="4837" width="9.26953125" style="67"/>
    <col min="4838" max="4838" width="10.453125" style="67" customWidth="1"/>
    <col min="4839" max="5058" width="9.26953125" style="67"/>
    <col min="5059" max="5059" width="16.7265625" style="67" customWidth="1"/>
    <col min="5060" max="5083" width="9.26953125" style="67" customWidth="1"/>
    <col min="5084" max="5084" width="9.7265625" style="67" customWidth="1"/>
    <col min="5085" max="5085" width="10.26953125" style="67" customWidth="1"/>
    <col min="5086" max="5086" width="10.7265625" style="67" customWidth="1"/>
    <col min="5087" max="5087" width="10" style="67" customWidth="1"/>
    <col min="5088" max="5088" width="10.26953125" style="67" customWidth="1"/>
    <col min="5089" max="5089" width="12" style="67" customWidth="1"/>
    <col min="5090" max="5091" width="9.26953125" style="67" customWidth="1"/>
    <col min="5092" max="5093" width="9.26953125" style="67"/>
    <col min="5094" max="5094" width="10.453125" style="67" customWidth="1"/>
    <col min="5095" max="5314" width="9.26953125" style="67"/>
    <col min="5315" max="5315" width="16.7265625" style="67" customWidth="1"/>
    <col min="5316" max="5339" width="9.26953125" style="67" customWidth="1"/>
    <col min="5340" max="5340" width="9.7265625" style="67" customWidth="1"/>
    <col min="5341" max="5341" width="10.26953125" style="67" customWidth="1"/>
    <col min="5342" max="5342" width="10.7265625" style="67" customWidth="1"/>
    <col min="5343" max="5343" width="10" style="67" customWidth="1"/>
    <col min="5344" max="5344" width="10.26953125" style="67" customWidth="1"/>
    <col min="5345" max="5345" width="12" style="67" customWidth="1"/>
    <col min="5346" max="5347" width="9.26953125" style="67" customWidth="1"/>
    <col min="5348" max="5349" width="9.26953125" style="67"/>
    <col min="5350" max="5350" width="10.453125" style="67" customWidth="1"/>
    <col min="5351" max="5570" width="9.26953125" style="67"/>
    <col min="5571" max="5571" width="16.7265625" style="67" customWidth="1"/>
    <col min="5572" max="5595" width="9.26953125" style="67" customWidth="1"/>
    <col min="5596" max="5596" width="9.7265625" style="67" customWidth="1"/>
    <col min="5597" max="5597" width="10.26953125" style="67" customWidth="1"/>
    <col min="5598" max="5598" width="10.7265625" style="67" customWidth="1"/>
    <col min="5599" max="5599" width="10" style="67" customWidth="1"/>
    <col min="5600" max="5600" width="10.26953125" style="67" customWidth="1"/>
    <col min="5601" max="5601" width="12" style="67" customWidth="1"/>
    <col min="5602" max="5603" width="9.26953125" style="67" customWidth="1"/>
    <col min="5604" max="5605" width="9.26953125" style="67"/>
    <col min="5606" max="5606" width="10.453125" style="67" customWidth="1"/>
    <col min="5607" max="5826" width="9.26953125" style="67"/>
    <col min="5827" max="5827" width="16.7265625" style="67" customWidth="1"/>
    <col min="5828" max="5851" width="9.26953125" style="67" customWidth="1"/>
    <col min="5852" max="5852" width="9.7265625" style="67" customWidth="1"/>
    <col min="5853" max="5853" width="10.26953125" style="67" customWidth="1"/>
    <col min="5854" max="5854" width="10.7265625" style="67" customWidth="1"/>
    <col min="5855" max="5855" width="10" style="67" customWidth="1"/>
    <col min="5856" max="5856" width="10.26953125" style="67" customWidth="1"/>
    <col min="5857" max="5857" width="12" style="67" customWidth="1"/>
    <col min="5858" max="5859" width="9.26953125" style="67" customWidth="1"/>
    <col min="5860" max="5861" width="9.26953125" style="67"/>
    <col min="5862" max="5862" width="10.453125" style="67" customWidth="1"/>
    <col min="5863" max="6082" width="9.26953125" style="67"/>
    <col min="6083" max="6083" width="16.7265625" style="67" customWidth="1"/>
    <col min="6084" max="6107" width="9.26953125" style="67" customWidth="1"/>
    <col min="6108" max="6108" width="9.7265625" style="67" customWidth="1"/>
    <col min="6109" max="6109" width="10.26953125" style="67" customWidth="1"/>
    <col min="6110" max="6110" width="10.7265625" style="67" customWidth="1"/>
    <col min="6111" max="6111" width="10" style="67" customWidth="1"/>
    <col min="6112" max="6112" width="10.26953125" style="67" customWidth="1"/>
    <col min="6113" max="6113" width="12" style="67" customWidth="1"/>
    <col min="6114" max="6115" width="9.26953125" style="67" customWidth="1"/>
    <col min="6116" max="6117" width="9.26953125" style="67"/>
    <col min="6118" max="6118" width="10.453125" style="67" customWidth="1"/>
    <col min="6119" max="6338" width="9.26953125" style="67"/>
    <col min="6339" max="6339" width="16.7265625" style="67" customWidth="1"/>
    <col min="6340" max="6363" width="9.26953125" style="67" customWidth="1"/>
    <col min="6364" max="6364" width="9.7265625" style="67" customWidth="1"/>
    <col min="6365" max="6365" width="10.26953125" style="67" customWidth="1"/>
    <col min="6366" max="6366" width="10.7265625" style="67" customWidth="1"/>
    <col min="6367" max="6367" width="10" style="67" customWidth="1"/>
    <col min="6368" max="6368" width="10.26953125" style="67" customWidth="1"/>
    <col min="6369" max="6369" width="12" style="67" customWidth="1"/>
    <col min="6370" max="6371" width="9.26953125" style="67" customWidth="1"/>
    <col min="6372" max="6373" width="9.26953125" style="67"/>
    <col min="6374" max="6374" width="10.453125" style="67" customWidth="1"/>
    <col min="6375" max="6594" width="9.26953125" style="67"/>
    <col min="6595" max="6595" width="16.7265625" style="67" customWidth="1"/>
    <col min="6596" max="6619" width="9.26953125" style="67" customWidth="1"/>
    <col min="6620" max="6620" width="9.7265625" style="67" customWidth="1"/>
    <col min="6621" max="6621" width="10.26953125" style="67" customWidth="1"/>
    <col min="6622" max="6622" width="10.7265625" style="67" customWidth="1"/>
    <col min="6623" max="6623" width="10" style="67" customWidth="1"/>
    <col min="6624" max="6624" width="10.26953125" style="67" customWidth="1"/>
    <col min="6625" max="6625" width="12" style="67" customWidth="1"/>
    <col min="6626" max="6627" width="9.26953125" style="67" customWidth="1"/>
    <col min="6628" max="6629" width="9.26953125" style="67"/>
    <col min="6630" max="6630" width="10.453125" style="67" customWidth="1"/>
    <col min="6631" max="6850" width="9.26953125" style="67"/>
    <col min="6851" max="6851" width="16.7265625" style="67" customWidth="1"/>
    <col min="6852" max="6875" width="9.26953125" style="67" customWidth="1"/>
    <col min="6876" max="6876" width="9.7265625" style="67" customWidth="1"/>
    <col min="6877" max="6877" width="10.26953125" style="67" customWidth="1"/>
    <col min="6878" max="6878" width="10.7265625" style="67" customWidth="1"/>
    <col min="6879" max="6879" width="10" style="67" customWidth="1"/>
    <col min="6880" max="6880" width="10.26953125" style="67" customWidth="1"/>
    <col min="6881" max="6881" width="12" style="67" customWidth="1"/>
    <col min="6882" max="6883" width="9.26953125" style="67" customWidth="1"/>
    <col min="6884" max="6885" width="9.26953125" style="67"/>
    <col min="6886" max="6886" width="10.453125" style="67" customWidth="1"/>
    <col min="6887" max="7106" width="9.26953125" style="67"/>
    <col min="7107" max="7107" width="16.7265625" style="67" customWidth="1"/>
    <col min="7108" max="7131" width="9.26953125" style="67" customWidth="1"/>
    <col min="7132" max="7132" width="9.7265625" style="67" customWidth="1"/>
    <col min="7133" max="7133" width="10.26953125" style="67" customWidth="1"/>
    <col min="7134" max="7134" width="10.7265625" style="67" customWidth="1"/>
    <col min="7135" max="7135" width="10" style="67" customWidth="1"/>
    <col min="7136" max="7136" width="10.26953125" style="67" customWidth="1"/>
    <col min="7137" max="7137" width="12" style="67" customWidth="1"/>
    <col min="7138" max="7139" width="9.26953125" style="67" customWidth="1"/>
    <col min="7140" max="7141" width="9.26953125" style="67"/>
    <col min="7142" max="7142" width="10.453125" style="67" customWidth="1"/>
    <col min="7143" max="7362" width="9.26953125" style="67"/>
    <col min="7363" max="7363" width="16.7265625" style="67" customWidth="1"/>
    <col min="7364" max="7387" width="9.26953125" style="67" customWidth="1"/>
    <col min="7388" max="7388" width="9.7265625" style="67" customWidth="1"/>
    <col min="7389" max="7389" width="10.26953125" style="67" customWidth="1"/>
    <col min="7390" max="7390" width="10.7265625" style="67" customWidth="1"/>
    <col min="7391" max="7391" width="10" style="67" customWidth="1"/>
    <col min="7392" max="7392" width="10.26953125" style="67" customWidth="1"/>
    <col min="7393" max="7393" width="12" style="67" customWidth="1"/>
    <col min="7394" max="7395" width="9.26953125" style="67" customWidth="1"/>
    <col min="7396" max="7397" width="9.26953125" style="67"/>
    <col min="7398" max="7398" width="10.453125" style="67" customWidth="1"/>
    <col min="7399" max="7618" width="9.26953125" style="67"/>
    <col min="7619" max="7619" width="16.7265625" style="67" customWidth="1"/>
    <col min="7620" max="7643" width="9.26953125" style="67" customWidth="1"/>
    <col min="7644" max="7644" width="9.7265625" style="67" customWidth="1"/>
    <col min="7645" max="7645" width="10.26953125" style="67" customWidth="1"/>
    <col min="7646" max="7646" width="10.7265625" style="67" customWidth="1"/>
    <col min="7647" max="7647" width="10" style="67" customWidth="1"/>
    <col min="7648" max="7648" width="10.26953125" style="67" customWidth="1"/>
    <col min="7649" max="7649" width="12" style="67" customWidth="1"/>
    <col min="7650" max="7651" width="9.26953125" style="67" customWidth="1"/>
    <col min="7652" max="7653" width="9.26953125" style="67"/>
    <col min="7654" max="7654" width="10.453125" style="67" customWidth="1"/>
    <col min="7655" max="7874" width="9.26953125" style="67"/>
    <col min="7875" max="7875" width="16.7265625" style="67" customWidth="1"/>
    <col min="7876" max="7899" width="9.26953125" style="67" customWidth="1"/>
    <col min="7900" max="7900" width="9.7265625" style="67" customWidth="1"/>
    <col min="7901" max="7901" width="10.26953125" style="67" customWidth="1"/>
    <col min="7902" max="7902" width="10.7265625" style="67" customWidth="1"/>
    <col min="7903" max="7903" width="10" style="67" customWidth="1"/>
    <col min="7904" max="7904" width="10.26953125" style="67" customWidth="1"/>
    <col min="7905" max="7905" width="12" style="67" customWidth="1"/>
    <col min="7906" max="7907" width="9.26953125" style="67" customWidth="1"/>
    <col min="7908" max="7909" width="9.26953125" style="67"/>
    <col min="7910" max="7910" width="10.453125" style="67" customWidth="1"/>
    <col min="7911" max="8130" width="9.26953125" style="67"/>
    <col min="8131" max="8131" width="16.7265625" style="67" customWidth="1"/>
    <col min="8132" max="8155" width="9.26953125" style="67" customWidth="1"/>
    <col min="8156" max="8156" width="9.7265625" style="67" customWidth="1"/>
    <col min="8157" max="8157" width="10.26953125" style="67" customWidth="1"/>
    <col min="8158" max="8158" width="10.7265625" style="67" customWidth="1"/>
    <col min="8159" max="8159" width="10" style="67" customWidth="1"/>
    <col min="8160" max="8160" width="10.26953125" style="67" customWidth="1"/>
    <col min="8161" max="8161" width="12" style="67" customWidth="1"/>
    <col min="8162" max="8163" width="9.26953125" style="67" customWidth="1"/>
    <col min="8164" max="8165" width="9.26953125" style="67"/>
    <col min="8166" max="8166" width="10.453125" style="67" customWidth="1"/>
    <col min="8167" max="8386" width="9.26953125" style="67"/>
    <col min="8387" max="8387" width="16.7265625" style="67" customWidth="1"/>
    <col min="8388" max="8411" width="9.26953125" style="67" customWidth="1"/>
    <col min="8412" max="8412" width="9.7265625" style="67" customWidth="1"/>
    <col min="8413" max="8413" width="10.26953125" style="67" customWidth="1"/>
    <col min="8414" max="8414" width="10.7265625" style="67" customWidth="1"/>
    <col min="8415" max="8415" width="10" style="67" customWidth="1"/>
    <col min="8416" max="8416" width="10.26953125" style="67" customWidth="1"/>
    <col min="8417" max="8417" width="12" style="67" customWidth="1"/>
    <col min="8418" max="8419" width="9.26953125" style="67" customWidth="1"/>
    <col min="8420" max="8421" width="9.26953125" style="67"/>
    <col min="8422" max="8422" width="10.453125" style="67" customWidth="1"/>
    <col min="8423" max="8642" width="9.26953125" style="67"/>
    <col min="8643" max="8643" width="16.7265625" style="67" customWidth="1"/>
    <col min="8644" max="8667" width="9.26953125" style="67" customWidth="1"/>
    <col min="8668" max="8668" width="9.7265625" style="67" customWidth="1"/>
    <col min="8669" max="8669" width="10.26953125" style="67" customWidth="1"/>
    <col min="8670" max="8670" width="10.7265625" style="67" customWidth="1"/>
    <col min="8671" max="8671" width="10" style="67" customWidth="1"/>
    <col min="8672" max="8672" width="10.26953125" style="67" customWidth="1"/>
    <col min="8673" max="8673" width="12" style="67" customWidth="1"/>
    <col min="8674" max="8675" width="9.26953125" style="67" customWidth="1"/>
    <col min="8676" max="8677" width="9.26953125" style="67"/>
    <col min="8678" max="8678" width="10.453125" style="67" customWidth="1"/>
    <col min="8679" max="8898" width="9.26953125" style="67"/>
    <col min="8899" max="8899" width="16.7265625" style="67" customWidth="1"/>
    <col min="8900" max="8923" width="9.26953125" style="67" customWidth="1"/>
    <col min="8924" max="8924" width="9.7265625" style="67" customWidth="1"/>
    <col min="8925" max="8925" width="10.26953125" style="67" customWidth="1"/>
    <col min="8926" max="8926" width="10.7265625" style="67" customWidth="1"/>
    <col min="8927" max="8927" width="10" style="67" customWidth="1"/>
    <col min="8928" max="8928" width="10.26953125" style="67" customWidth="1"/>
    <col min="8929" max="8929" width="12" style="67" customWidth="1"/>
    <col min="8930" max="8931" width="9.26953125" style="67" customWidth="1"/>
    <col min="8932" max="8933" width="9.26953125" style="67"/>
    <col min="8934" max="8934" width="10.453125" style="67" customWidth="1"/>
    <col min="8935" max="9154" width="9.26953125" style="67"/>
    <col min="9155" max="9155" width="16.7265625" style="67" customWidth="1"/>
    <col min="9156" max="9179" width="9.26953125" style="67" customWidth="1"/>
    <col min="9180" max="9180" width="9.7265625" style="67" customWidth="1"/>
    <col min="9181" max="9181" width="10.26953125" style="67" customWidth="1"/>
    <col min="9182" max="9182" width="10.7265625" style="67" customWidth="1"/>
    <col min="9183" max="9183" width="10" style="67" customWidth="1"/>
    <col min="9184" max="9184" width="10.26953125" style="67" customWidth="1"/>
    <col min="9185" max="9185" width="12" style="67" customWidth="1"/>
    <col min="9186" max="9187" width="9.26953125" style="67" customWidth="1"/>
    <col min="9188" max="9189" width="9.26953125" style="67"/>
    <col min="9190" max="9190" width="10.453125" style="67" customWidth="1"/>
    <col min="9191" max="9410" width="9.26953125" style="67"/>
    <col min="9411" max="9411" width="16.7265625" style="67" customWidth="1"/>
    <col min="9412" max="9435" width="9.26953125" style="67" customWidth="1"/>
    <col min="9436" max="9436" width="9.7265625" style="67" customWidth="1"/>
    <col min="9437" max="9437" width="10.26953125" style="67" customWidth="1"/>
    <col min="9438" max="9438" width="10.7265625" style="67" customWidth="1"/>
    <col min="9439" max="9439" width="10" style="67" customWidth="1"/>
    <col min="9440" max="9440" width="10.26953125" style="67" customWidth="1"/>
    <col min="9441" max="9441" width="12" style="67" customWidth="1"/>
    <col min="9442" max="9443" width="9.26953125" style="67" customWidth="1"/>
    <col min="9444" max="9445" width="9.26953125" style="67"/>
    <col min="9446" max="9446" width="10.453125" style="67" customWidth="1"/>
    <col min="9447" max="9666" width="9.26953125" style="67"/>
    <col min="9667" max="9667" width="16.7265625" style="67" customWidth="1"/>
    <col min="9668" max="9691" width="9.26953125" style="67" customWidth="1"/>
    <col min="9692" max="9692" width="9.7265625" style="67" customWidth="1"/>
    <col min="9693" max="9693" width="10.26953125" style="67" customWidth="1"/>
    <col min="9694" max="9694" width="10.7265625" style="67" customWidth="1"/>
    <col min="9695" max="9695" width="10" style="67" customWidth="1"/>
    <col min="9696" max="9696" width="10.26953125" style="67" customWidth="1"/>
    <col min="9697" max="9697" width="12" style="67" customWidth="1"/>
    <col min="9698" max="9699" width="9.26953125" style="67" customWidth="1"/>
    <col min="9700" max="9701" width="9.26953125" style="67"/>
    <col min="9702" max="9702" width="10.453125" style="67" customWidth="1"/>
    <col min="9703" max="9922" width="9.26953125" style="67"/>
    <col min="9923" max="9923" width="16.7265625" style="67" customWidth="1"/>
    <col min="9924" max="9947" width="9.26953125" style="67" customWidth="1"/>
    <col min="9948" max="9948" width="9.7265625" style="67" customWidth="1"/>
    <col min="9949" max="9949" width="10.26953125" style="67" customWidth="1"/>
    <col min="9950" max="9950" width="10.7265625" style="67" customWidth="1"/>
    <col min="9951" max="9951" width="10" style="67" customWidth="1"/>
    <col min="9952" max="9952" width="10.26953125" style="67" customWidth="1"/>
    <col min="9953" max="9953" width="12" style="67" customWidth="1"/>
    <col min="9954" max="9955" width="9.26953125" style="67" customWidth="1"/>
    <col min="9956" max="9957" width="9.26953125" style="67"/>
    <col min="9958" max="9958" width="10.453125" style="67" customWidth="1"/>
    <col min="9959" max="10178" width="9.26953125" style="67"/>
    <col min="10179" max="10179" width="16.7265625" style="67" customWidth="1"/>
    <col min="10180" max="10203" width="9.26953125" style="67" customWidth="1"/>
    <col min="10204" max="10204" width="9.7265625" style="67" customWidth="1"/>
    <col min="10205" max="10205" width="10.26953125" style="67" customWidth="1"/>
    <col min="10206" max="10206" width="10.7265625" style="67" customWidth="1"/>
    <col min="10207" max="10207" width="10" style="67" customWidth="1"/>
    <col min="10208" max="10208" width="10.26953125" style="67" customWidth="1"/>
    <col min="10209" max="10209" width="12" style="67" customWidth="1"/>
    <col min="10210" max="10211" width="9.26953125" style="67" customWidth="1"/>
    <col min="10212" max="10213" width="9.26953125" style="67"/>
    <col min="10214" max="10214" width="10.453125" style="67" customWidth="1"/>
    <col min="10215" max="10434" width="9.26953125" style="67"/>
    <col min="10435" max="10435" width="16.7265625" style="67" customWidth="1"/>
    <col min="10436" max="10459" width="9.26953125" style="67" customWidth="1"/>
    <col min="10460" max="10460" width="9.7265625" style="67" customWidth="1"/>
    <col min="10461" max="10461" width="10.26953125" style="67" customWidth="1"/>
    <col min="10462" max="10462" width="10.7265625" style="67" customWidth="1"/>
    <col min="10463" max="10463" width="10" style="67" customWidth="1"/>
    <col min="10464" max="10464" width="10.26953125" style="67" customWidth="1"/>
    <col min="10465" max="10465" width="12" style="67" customWidth="1"/>
    <col min="10466" max="10467" width="9.26953125" style="67" customWidth="1"/>
    <col min="10468" max="10469" width="9.26953125" style="67"/>
    <col min="10470" max="10470" width="10.453125" style="67" customWidth="1"/>
    <col min="10471" max="10690" width="9.26953125" style="67"/>
    <col min="10691" max="10691" width="16.7265625" style="67" customWidth="1"/>
    <col min="10692" max="10715" width="9.26953125" style="67" customWidth="1"/>
    <col min="10716" max="10716" width="9.7265625" style="67" customWidth="1"/>
    <col min="10717" max="10717" width="10.26953125" style="67" customWidth="1"/>
    <col min="10718" max="10718" width="10.7265625" style="67" customWidth="1"/>
    <col min="10719" max="10719" width="10" style="67" customWidth="1"/>
    <col min="10720" max="10720" width="10.26953125" style="67" customWidth="1"/>
    <col min="10721" max="10721" width="12" style="67" customWidth="1"/>
    <col min="10722" max="10723" width="9.26953125" style="67" customWidth="1"/>
    <col min="10724" max="10725" width="9.26953125" style="67"/>
    <col min="10726" max="10726" width="10.453125" style="67" customWidth="1"/>
    <col min="10727" max="10946" width="9.26953125" style="67"/>
    <col min="10947" max="10947" width="16.7265625" style="67" customWidth="1"/>
    <col min="10948" max="10971" width="9.26953125" style="67" customWidth="1"/>
    <col min="10972" max="10972" width="9.7265625" style="67" customWidth="1"/>
    <col min="10973" max="10973" width="10.26953125" style="67" customWidth="1"/>
    <col min="10974" max="10974" width="10.7265625" style="67" customWidth="1"/>
    <col min="10975" max="10975" width="10" style="67" customWidth="1"/>
    <col min="10976" max="10976" width="10.26953125" style="67" customWidth="1"/>
    <col min="10977" max="10977" width="12" style="67" customWidth="1"/>
    <col min="10978" max="10979" width="9.26953125" style="67" customWidth="1"/>
    <col min="10980" max="10981" width="9.26953125" style="67"/>
    <col min="10982" max="10982" width="10.453125" style="67" customWidth="1"/>
    <col min="10983" max="11202" width="9.26953125" style="67"/>
    <col min="11203" max="11203" width="16.7265625" style="67" customWidth="1"/>
    <col min="11204" max="11227" width="9.26953125" style="67" customWidth="1"/>
    <col min="11228" max="11228" width="9.7265625" style="67" customWidth="1"/>
    <col min="11229" max="11229" width="10.26953125" style="67" customWidth="1"/>
    <col min="11230" max="11230" width="10.7265625" style="67" customWidth="1"/>
    <col min="11231" max="11231" width="10" style="67" customWidth="1"/>
    <col min="11232" max="11232" width="10.26953125" style="67" customWidth="1"/>
    <col min="11233" max="11233" width="12" style="67" customWidth="1"/>
    <col min="11234" max="11235" width="9.26953125" style="67" customWidth="1"/>
    <col min="11236" max="11237" width="9.26953125" style="67"/>
    <col min="11238" max="11238" width="10.453125" style="67" customWidth="1"/>
    <col min="11239" max="11458" width="9.26953125" style="67"/>
    <col min="11459" max="11459" width="16.7265625" style="67" customWidth="1"/>
    <col min="11460" max="11483" width="9.26953125" style="67" customWidth="1"/>
    <col min="11484" max="11484" width="9.7265625" style="67" customWidth="1"/>
    <col min="11485" max="11485" width="10.26953125" style="67" customWidth="1"/>
    <col min="11486" max="11486" width="10.7265625" style="67" customWidth="1"/>
    <col min="11487" max="11487" width="10" style="67" customWidth="1"/>
    <col min="11488" max="11488" width="10.26953125" style="67" customWidth="1"/>
    <col min="11489" max="11489" width="12" style="67" customWidth="1"/>
    <col min="11490" max="11491" width="9.26953125" style="67" customWidth="1"/>
    <col min="11492" max="11493" width="9.26953125" style="67"/>
    <col min="11494" max="11494" width="10.453125" style="67" customWidth="1"/>
    <col min="11495" max="11714" width="9.26953125" style="67"/>
    <col min="11715" max="11715" width="16.7265625" style="67" customWidth="1"/>
    <col min="11716" max="11739" width="9.26953125" style="67" customWidth="1"/>
    <col min="11740" max="11740" width="9.7265625" style="67" customWidth="1"/>
    <col min="11741" max="11741" width="10.26953125" style="67" customWidth="1"/>
    <col min="11742" max="11742" width="10.7265625" style="67" customWidth="1"/>
    <col min="11743" max="11743" width="10" style="67" customWidth="1"/>
    <col min="11744" max="11744" width="10.26953125" style="67" customWidth="1"/>
    <col min="11745" max="11745" width="12" style="67" customWidth="1"/>
    <col min="11746" max="11747" width="9.26953125" style="67" customWidth="1"/>
    <col min="11748" max="11749" width="9.26953125" style="67"/>
    <col min="11750" max="11750" width="10.453125" style="67" customWidth="1"/>
    <col min="11751" max="11970" width="9.26953125" style="67"/>
    <col min="11971" max="11971" width="16.7265625" style="67" customWidth="1"/>
    <col min="11972" max="11995" width="9.26953125" style="67" customWidth="1"/>
    <col min="11996" max="11996" width="9.7265625" style="67" customWidth="1"/>
    <col min="11997" max="11997" width="10.26953125" style="67" customWidth="1"/>
    <col min="11998" max="11998" width="10.7265625" style="67" customWidth="1"/>
    <col min="11999" max="11999" width="10" style="67" customWidth="1"/>
    <col min="12000" max="12000" width="10.26953125" style="67" customWidth="1"/>
    <col min="12001" max="12001" width="12" style="67" customWidth="1"/>
    <col min="12002" max="12003" width="9.26953125" style="67" customWidth="1"/>
    <col min="12004" max="12005" width="9.26953125" style="67"/>
    <col min="12006" max="12006" width="10.453125" style="67" customWidth="1"/>
    <col min="12007" max="12226" width="9.26953125" style="67"/>
    <col min="12227" max="12227" width="16.7265625" style="67" customWidth="1"/>
    <col min="12228" max="12251" width="9.26953125" style="67" customWidth="1"/>
    <col min="12252" max="12252" width="9.7265625" style="67" customWidth="1"/>
    <col min="12253" max="12253" width="10.26953125" style="67" customWidth="1"/>
    <col min="12254" max="12254" width="10.7265625" style="67" customWidth="1"/>
    <col min="12255" max="12255" width="10" style="67" customWidth="1"/>
    <col min="12256" max="12256" width="10.26953125" style="67" customWidth="1"/>
    <col min="12257" max="12257" width="12" style="67" customWidth="1"/>
    <col min="12258" max="12259" width="9.26953125" style="67" customWidth="1"/>
    <col min="12260" max="12261" width="9.26953125" style="67"/>
    <col min="12262" max="12262" width="10.453125" style="67" customWidth="1"/>
    <col min="12263" max="12482" width="9.26953125" style="67"/>
    <col min="12483" max="12483" width="16.7265625" style="67" customWidth="1"/>
    <col min="12484" max="12507" width="9.26953125" style="67" customWidth="1"/>
    <col min="12508" max="12508" width="9.7265625" style="67" customWidth="1"/>
    <col min="12509" max="12509" width="10.26953125" style="67" customWidth="1"/>
    <col min="12510" max="12510" width="10.7265625" style="67" customWidth="1"/>
    <col min="12511" max="12511" width="10" style="67" customWidth="1"/>
    <col min="12512" max="12512" width="10.26953125" style="67" customWidth="1"/>
    <col min="12513" max="12513" width="12" style="67" customWidth="1"/>
    <col min="12514" max="12515" width="9.26953125" style="67" customWidth="1"/>
    <col min="12516" max="12517" width="9.26953125" style="67"/>
    <col min="12518" max="12518" width="10.453125" style="67" customWidth="1"/>
    <col min="12519" max="12738" width="9.26953125" style="67"/>
    <col min="12739" max="12739" width="16.7265625" style="67" customWidth="1"/>
    <col min="12740" max="12763" width="9.26953125" style="67" customWidth="1"/>
    <col min="12764" max="12764" width="9.7265625" style="67" customWidth="1"/>
    <col min="12765" max="12765" width="10.26953125" style="67" customWidth="1"/>
    <col min="12766" max="12766" width="10.7265625" style="67" customWidth="1"/>
    <col min="12767" max="12767" width="10" style="67" customWidth="1"/>
    <col min="12768" max="12768" width="10.26953125" style="67" customWidth="1"/>
    <col min="12769" max="12769" width="12" style="67" customWidth="1"/>
    <col min="12770" max="12771" width="9.26953125" style="67" customWidth="1"/>
    <col min="12772" max="12773" width="9.26953125" style="67"/>
    <col min="12774" max="12774" width="10.453125" style="67" customWidth="1"/>
    <col min="12775" max="12994" width="9.26953125" style="67"/>
    <col min="12995" max="12995" width="16.7265625" style="67" customWidth="1"/>
    <col min="12996" max="13019" width="9.26953125" style="67" customWidth="1"/>
    <col min="13020" max="13020" width="9.7265625" style="67" customWidth="1"/>
    <col min="13021" max="13021" width="10.26953125" style="67" customWidth="1"/>
    <col min="13022" max="13022" width="10.7265625" style="67" customWidth="1"/>
    <col min="13023" max="13023" width="10" style="67" customWidth="1"/>
    <col min="13024" max="13024" width="10.26953125" style="67" customWidth="1"/>
    <col min="13025" max="13025" width="12" style="67" customWidth="1"/>
    <col min="13026" max="13027" width="9.26953125" style="67" customWidth="1"/>
    <col min="13028" max="13029" width="9.26953125" style="67"/>
    <col min="13030" max="13030" width="10.453125" style="67" customWidth="1"/>
    <col min="13031" max="13250" width="9.26953125" style="67"/>
    <col min="13251" max="13251" width="16.7265625" style="67" customWidth="1"/>
    <col min="13252" max="13275" width="9.26953125" style="67" customWidth="1"/>
    <col min="13276" max="13276" width="9.7265625" style="67" customWidth="1"/>
    <col min="13277" max="13277" width="10.26953125" style="67" customWidth="1"/>
    <col min="13278" max="13278" width="10.7265625" style="67" customWidth="1"/>
    <col min="13279" max="13279" width="10" style="67" customWidth="1"/>
    <col min="13280" max="13280" width="10.26953125" style="67" customWidth="1"/>
    <col min="13281" max="13281" width="12" style="67" customWidth="1"/>
    <col min="13282" max="13283" width="9.26953125" style="67" customWidth="1"/>
    <col min="13284" max="13285" width="9.26953125" style="67"/>
    <col min="13286" max="13286" width="10.453125" style="67" customWidth="1"/>
    <col min="13287" max="13506" width="9.26953125" style="67"/>
    <col min="13507" max="13507" width="16.7265625" style="67" customWidth="1"/>
    <col min="13508" max="13531" width="9.26953125" style="67" customWidth="1"/>
    <col min="13532" max="13532" width="9.7265625" style="67" customWidth="1"/>
    <col min="13533" max="13533" width="10.26953125" style="67" customWidth="1"/>
    <col min="13534" max="13534" width="10.7265625" style="67" customWidth="1"/>
    <col min="13535" max="13535" width="10" style="67" customWidth="1"/>
    <col min="13536" max="13536" width="10.26953125" style="67" customWidth="1"/>
    <col min="13537" max="13537" width="12" style="67" customWidth="1"/>
    <col min="13538" max="13539" width="9.26953125" style="67" customWidth="1"/>
    <col min="13540" max="13541" width="9.26953125" style="67"/>
    <col min="13542" max="13542" width="10.453125" style="67" customWidth="1"/>
    <col min="13543" max="13762" width="9.26953125" style="67"/>
    <col min="13763" max="13763" width="16.7265625" style="67" customWidth="1"/>
    <col min="13764" max="13787" width="9.26953125" style="67" customWidth="1"/>
    <col min="13788" max="13788" width="9.7265625" style="67" customWidth="1"/>
    <col min="13789" max="13789" width="10.26953125" style="67" customWidth="1"/>
    <col min="13790" max="13790" width="10.7265625" style="67" customWidth="1"/>
    <col min="13791" max="13791" width="10" style="67" customWidth="1"/>
    <col min="13792" max="13792" width="10.26953125" style="67" customWidth="1"/>
    <col min="13793" max="13793" width="12" style="67" customWidth="1"/>
    <col min="13794" max="13795" width="9.26953125" style="67" customWidth="1"/>
    <col min="13796" max="13797" width="9.26953125" style="67"/>
    <col min="13798" max="13798" width="10.453125" style="67" customWidth="1"/>
    <col min="13799" max="14018" width="9.26953125" style="67"/>
    <col min="14019" max="14019" width="16.7265625" style="67" customWidth="1"/>
    <col min="14020" max="14043" width="9.26953125" style="67" customWidth="1"/>
    <col min="14044" max="14044" width="9.7265625" style="67" customWidth="1"/>
    <col min="14045" max="14045" width="10.26953125" style="67" customWidth="1"/>
    <col min="14046" max="14046" width="10.7265625" style="67" customWidth="1"/>
    <col min="14047" max="14047" width="10" style="67" customWidth="1"/>
    <col min="14048" max="14048" width="10.26953125" style="67" customWidth="1"/>
    <col min="14049" max="14049" width="12" style="67" customWidth="1"/>
    <col min="14050" max="14051" width="9.26953125" style="67" customWidth="1"/>
    <col min="14052" max="14053" width="9.26953125" style="67"/>
    <col min="14054" max="14054" width="10.453125" style="67" customWidth="1"/>
    <col min="14055" max="14274" width="9.26953125" style="67"/>
    <col min="14275" max="14275" width="16.7265625" style="67" customWidth="1"/>
    <col min="14276" max="14299" width="9.26953125" style="67" customWidth="1"/>
    <col min="14300" max="14300" width="9.7265625" style="67" customWidth="1"/>
    <col min="14301" max="14301" width="10.26953125" style="67" customWidth="1"/>
    <col min="14302" max="14302" width="10.7265625" style="67" customWidth="1"/>
    <col min="14303" max="14303" width="10" style="67" customWidth="1"/>
    <col min="14304" max="14304" width="10.26953125" style="67" customWidth="1"/>
    <col min="14305" max="14305" width="12" style="67" customWidth="1"/>
    <col min="14306" max="14307" width="9.26953125" style="67" customWidth="1"/>
    <col min="14308" max="14309" width="9.26953125" style="67"/>
    <col min="14310" max="14310" width="10.453125" style="67" customWidth="1"/>
    <col min="14311" max="14530" width="9.26953125" style="67"/>
    <col min="14531" max="14531" width="16.7265625" style="67" customWidth="1"/>
    <col min="14532" max="14555" width="9.26953125" style="67" customWidth="1"/>
    <col min="14556" max="14556" width="9.7265625" style="67" customWidth="1"/>
    <col min="14557" max="14557" width="10.26953125" style="67" customWidth="1"/>
    <col min="14558" max="14558" width="10.7265625" style="67" customWidth="1"/>
    <col min="14559" max="14559" width="10" style="67" customWidth="1"/>
    <col min="14560" max="14560" width="10.26953125" style="67" customWidth="1"/>
    <col min="14561" max="14561" width="12" style="67" customWidth="1"/>
    <col min="14562" max="14563" width="9.26953125" style="67" customWidth="1"/>
    <col min="14564" max="14565" width="9.26953125" style="67"/>
    <col min="14566" max="14566" width="10.453125" style="67" customWidth="1"/>
    <col min="14567" max="14786" width="9.26953125" style="67"/>
    <col min="14787" max="14787" width="16.7265625" style="67" customWidth="1"/>
    <col min="14788" max="14811" width="9.26953125" style="67" customWidth="1"/>
    <col min="14812" max="14812" width="9.7265625" style="67" customWidth="1"/>
    <col min="14813" max="14813" width="10.26953125" style="67" customWidth="1"/>
    <col min="14814" max="14814" width="10.7265625" style="67" customWidth="1"/>
    <col min="14815" max="14815" width="10" style="67" customWidth="1"/>
    <col min="14816" max="14816" width="10.26953125" style="67" customWidth="1"/>
    <col min="14817" max="14817" width="12" style="67" customWidth="1"/>
    <col min="14818" max="14819" width="9.26953125" style="67" customWidth="1"/>
    <col min="14820" max="14821" width="9.26953125" style="67"/>
    <col min="14822" max="14822" width="10.453125" style="67" customWidth="1"/>
    <col min="14823" max="15042" width="9.26953125" style="67"/>
    <col min="15043" max="15043" width="16.7265625" style="67" customWidth="1"/>
    <col min="15044" max="15067" width="9.26953125" style="67" customWidth="1"/>
    <col min="15068" max="15068" width="9.7265625" style="67" customWidth="1"/>
    <col min="15069" max="15069" width="10.26953125" style="67" customWidth="1"/>
    <col min="15070" max="15070" width="10.7265625" style="67" customWidth="1"/>
    <col min="15071" max="15071" width="10" style="67" customWidth="1"/>
    <col min="15072" max="15072" width="10.26953125" style="67" customWidth="1"/>
    <col min="15073" max="15073" width="12" style="67" customWidth="1"/>
    <col min="15074" max="15075" width="9.26953125" style="67" customWidth="1"/>
    <col min="15076" max="15077" width="9.26953125" style="67"/>
    <col min="15078" max="15078" width="10.453125" style="67" customWidth="1"/>
    <col min="15079" max="15298" width="9.26953125" style="67"/>
    <col min="15299" max="15299" width="16.7265625" style="67" customWidth="1"/>
    <col min="15300" max="15323" width="9.26953125" style="67" customWidth="1"/>
    <col min="15324" max="15324" width="9.7265625" style="67" customWidth="1"/>
    <col min="15325" max="15325" width="10.26953125" style="67" customWidth="1"/>
    <col min="15326" max="15326" width="10.7265625" style="67" customWidth="1"/>
    <col min="15327" max="15327" width="10" style="67" customWidth="1"/>
    <col min="15328" max="15328" width="10.26953125" style="67" customWidth="1"/>
    <col min="15329" max="15329" width="12" style="67" customWidth="1"/>
    <col min="15330" max="15331" width="9.26953125" style="67" customWidth="1"/>
    <col min="15332" max="15333" width="9.26953125" style="67"/>
    <col min="15334" max="15334" width="10.453125" style="67" customWidth="1"/>
    <col min="15335" max="15554" width="9.26953125" style="67"/>
    <col min="15555" max="15555" width="16.7265625" style="67" customWidth="1"/>
    <col min="15556" max="15579" width="9.26953125" style="67" customWidth="1"/>
    <col min="15580" max="15580" width="9.7265625" style="67" customWidth="1"/>
    <col min="15581" max="15581" width="10.26953125" style="67" customWidth="1"/>
    <col min="15582" max="15582" width="10.7265625" style="67" customWidth="1"/>
    <col min="15583" max="15583" width="10" style="67" customWidth="1"/>
    <col min="15584" max="15584" width="10.26953125" style="67" customWidth="1"/>
    <col min="15585" max="15585" width="12" style="67" customWidth="1"/>
    <col min="15586" max="15587" width="9.26953125" style="67" customWidth="1"/>
    <col min="15588" max="15589" width="9.26953125" style="67"/>
    <col min="15590" max="15590" width="10.453125" style="67" customWidth="1"/>
    <col min="15591" max="15810" width="9.26953125" style="67"/>
    <col min="15811" max="15811" width="16.7265625" style="67" customWidth="1"/>
    <col min="15812" max="15835" width="9.26953125" style="67" customWidth="1"/>
    <col min="15836" max="15836" width="9.7265625" style="67" customWidth="1"/>
    <col min="15837" max="15837" width="10.26953125" style="67" customWidth="1"/>
    <col min="15838" max="15838" width="10.7265625" style="67" customWidth="1"/>
    <col min="15839" max="15839" width="10" style="67" customWidth="1"/>
    <col min="15840" max="15840" width="10.26953125" style="67" customWidth="1"/>
    <col min="15841" max="15841" width="12" style="67" customWidth="1"/>
    <col min="15842" max="15843" width="9.26953125" style="67" customWidth="1"/>
    <col min="15844" max="15845" width="9.26953125" style="67"/>
    <col min="15846" max="15846" width="10.453125" style="67" customWidth="1"/>
    <col min="15847" max="16066" width="9.26953125" style="67"/>
    <col min="16067" max="16067" width="16.7265625" style="67" customWidth="1"/>
    <col min="16068" max="16091" width="9.26953125" style="67" customWidth="1"/>
    <col min="16092" max="16092" width="9.7265625" style="67" customWidth="1"/>
    <col min="16093" max="16093" width="10.26953125" style="67" customWidth="1"/>
    <col min="16094" max="16094" width="10.7265625" style="67" customWidth="1"/>
    <col min="16095" max="16095" width="10" style="67" customWidth="1"/>
    <col min="16096" max="16096" width="10.26953125" style="67" customWidth="1"/>
    <col min="16097" max="16097" width="12" style="67" customWidth="1"/>
    <col min="16098" max="16099" width="9.26953125" style="67" customWidth="1"/>
    <col min="16100" max="16101" width="9.26953125" style="67"/>
    <col min="16102" max="16102" width="10.453125" style="67" customWidth="1"/>
    <col min="16103" max="16375" width="9.26953125" style="67"/>
    <col min="16376" max="16384" width="9.26953125" style="67" customWidth="1"/>
  </cols>
  <sheetData>
    <row r="1" spans="1:71" s="9" customFormat="1" ht="17.5" x14ac:dyDescent="0.35">
      <c r="A1" s="459" t="s">
        <v>48</v>
      </c>
      <c r="B1" s="433" t="s">
        <v>72</v>
      </c>
      <c r="C1" s="434"/>
      <c r="D1" s="434"/>
      <c r="E1" s="434"/>
      <c r="F1" s="434"/>
      <c r="G1" s="434"/>
      <c r="H1" s="434"/>
      <c r="I1" s="434"/>
      <c r="J1" s="434"/>
      <c r="K1" s="434"/>
      <c r="L1" s="434"/>
      <c r="M1" s="434"/>
      <c r="N1" s="434"/>
      <c r="O1" s="434"/>
      <c r="P1" s="434"/>
      <c r="Q1" s="434"/>
      <c r="R1" s="434"/>
      <c r="S1" s="434"/>
      <c r="T1" s="434"/>
      <c r="U1" s="434"/>
      <c r="V1" s="434"/>
      <c r="W1" s="434"/>
      <c r="X1" s="434"/>
      <c r="Y1" s="434"/>
      <c r="Z1" s="434"/>
      <c r="AA1" s="434"/>
      <c r="AB1" s="434"/>
      <c r="AC1" s="434"/>
      <c r="AD1" s="434"/>
      <c r="AE1" s="434"/>
      <c r="AF1" s="434"/>
      <c r="AG1" s="434"/>
      <c r="AH1" s="434"/>
      <c r="AI1" s="434"/>
      <c r="AJ1" s="434"/>
      <c r="AK1" s="434"/>
      <c r="AL1" s="434"/>
      <c r="AM1" s="434"/>
      <c r="AN1" s="434"/>
      <c r="AO1" s="434"/>
      <c r="AP1" s="434"/>
      <c r="AQ1" s="434"/>
      <c r="AR1" s="434"/>
      <c r="AS1" s="434"/>
      <c r="AT1" s="434"/>
      <c r="AU1" s="434"/>
      <c r="AV1" s="434"/>
      <c r="AW1" s="434"/>
      <c r="AX1" s="434"/>
      <c r="AY1" s="434"/>
      <c r="AZ1" s="434"/>
      <c r="BA1" s="434"/>
      <c r="BB1" s="434"/>
      <c r="BC1" s="434"/>
      <c r="BD1" s="434"/>
      <c r="BE1" s="434"/>
      <c r="BF1" s="434"/>
      <c r="BG1" s="434"/>
      <c r="BH1" s="434"/>
      <c r="BI1" s="434"/>
      <c r="BJ1" s="434"/>
      <c r="BK1" s="434"/>
      <c r="BL1" s="434"/>
      <c r="BM1" s="434"/>
      <c r="BN1" s="434"/>
      <c r="BO1" s="434"/>
      <c r="BP1" s="434"/>
      <c r="BQ1" s="434"/>
      <c r="BR1" s="434"/>
      <c r="BS1" s="435"/>
    </row>
    <row r="2" spans="1:71" s="9" customFormat="1" ht="17.5" x14ac:dyDescent="0.35">
      <c r="A2" s="459"/>
      <c r="B2" s="433" t="s">
        <v>219</v>
      </c>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c r="AK2" s="434"/>
      <c r="AL2" s="434"/>
      <c r="AM2" s="434"/>
      <c r="AN2" s="434"/>
      <c r="AO2" s="434"/>
      <c r="AP2" s="434"/>
      <c r="AQ2" s="434"/>
      <c r="AR2" s="434"/>
      <c r="AS2" s="434"/>
      <c r="AT2" s="434"/>
      <c r="AU2" s="434"/>
      <c r="AV2" s="434"/>
      <c r="AW2" s="434"/>
      <c r="AX2" s="434"/>
      <c r="AY2" s="434"/>
      <c r="AZ2" s="434"/>
      <c r="BA2" s="434"/>
      <c r="BB2" s="434"/>
      <c r="BC2" s="434"/>
      <c r="BD2" s="434"/>
      <c r="BE2" s="434"/>
      <c r="BF2" s="434"/>
      <c r="BG2" s="434"/>
      <c r="BH2" s="434"/>
      <c r="BI2" s="434"/>
      <c r="BJ2" s="434"/>
      <c r="BK2" s="434"/>
      <c r="BL2" s="434"/>
      <c r="BM2" s="434"/>
      <c r="BN2" s="434"/>
      <c r="BO2" s="434"/>
      <c r="BP2" s="434"/>
      <c r="BQ2" s="434"/>
      <c r="BR2" s="434"/>
      <c r="BS2" s="435"/>
    </row>
    <row r="3" spans="1:71" s="58" customFormat="1" ht="16.149999999999999" customHeight="1" x14ac:dyDescent="0.3">
      <c r="A3" s="85" t="s">
        <v>97</v>
      </c>
      <c r="B3" s="210"/>
      <c r="C3" s="450" t="s">
        <v>151</v>
      </c>
      <c r="D3" s="451"/>
      <c r="E3" s="451"/>
      <c r="F3" s="451"/>
      <c r="G3" s="452"/>
      <c r="H3" s="453" t="s">
        <v>253</v>
      </c>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4"/>
      <c r="AZ3" s="454"/>
      <c r="BA3" s="454"/>
      <c r="BB3" s="454"/>
      <c r="BC3" s="454"/>
      <c r="BD3" s="454"/>
      <c r="BE3" s="454"/>
      <c r="BF3" s="454"/>
      <c r="BG3" s="454"/>
      <c r="BH3" s="454"/>
      <c r="BI3" s="454"/>
      <c r="BJ3" s="454"/>
      <c r="BK3" s="454"/>
      <c r="BL3" s="454"/>
      <c r="BM3" s="454"/>
      <c r="BN3" s="454"/>
      <c r="BO3" s="454"/>
      <c r="BP3" s="454"/>
      <c r="BQ3" s="454"/>
      <c r="BR3" s="454"/>
      <c r="BS3" s="455"/>
    </row>
    <row r="4" spans="1:71" s="77" customFormat="1" ht="18.649999999999999" customHeight="1" x14ac:dyDescent="0.35">
      <c r="A4" s="86"/>
      <c r="B4" s="87"/>
      <c r="C4" s="210"/>
      <c r="G4" s="321"/>
      <c r="H4" s="460">
        <v>2018</v>
      </c>
      <c r="I4" s="460"/>
      <c r="J4" s="460"/>
      <c r="K4" s="460"/>
      <c r="L4" s="460"/>
      <c r="M4" s="460"/>
      <c r="N4" s="460"/>
      <c r="O4" s="460"/>
      <c r="P4" s="460"/>
      <c r="Q4" s="460"/>
      <c r="R4" s="460"/>
      <c r="S4" s="460"/>
      <c r="T4" s="460"/>
      <c r="U4" s="460"/>
      <c r="V4" s="460"/>
      <c r="W4" s="460"/>
      <c r="X4" s="460">
        <v>2019</v>
      </c>
      <c r="Y4" s="460"/>
      <c r="Z4" s="460"/>
      <c r="AA4" s="460"/>
      <c r="AB4" s="432"/>
      <c r="AC4" s="432"/>
      <c r="AD4" s="432"/>
      <c r="AE4" s="432"/>
      <c r="AF4" s="432"/>
      <c r="AG4" s="432"/>
      <c r="AH4" s="432"/>
      <c r="AI4" s="432"/>
      <c r="AJ4" s="432"/>
      <c r="AK4" s="432"/>
      <c r="AL4" s="432"/>
      <c r="AM4" s="432"/>
      <c r="AN4" s="450">
        <v>2020</v>
      </c>
      <c r="AO4" s="451"/>
      <c r="AP4" s="451"/>
      <c r="AQ4" s="451"/>
      <c r="AR4" s="451"/>
      <c r="AS4" s="451"/>
      <c r="AT4" s="451"/>
      <c r="AU4" s="451"/>
      <c r="AV4" s="451"/>
      <c r="AW4" s="451"/>
      <c r="AX4" s="451"/>
      <c r="AY4" s="451"/>
      <c r="AZ4" s="451"/>
      <c r="BA4" s="451"/>
      <c r="BB4" s="451"/>
      <c r="BC4" s="452"/>
      <c r="BD4" s="447">
        <v>2021</v>
      </c>
      <c r="BE4" s="448"/>
      <c r="BF4" s="448"/>
      <c r="BG4" s="448"/>
      <c r="BH4" s="448"/>
      <c r="BI4" s="448"/>
      <c r="BJ4" s="448"/>
      <c r="BK4" s="448"/>
      <c r="BL4" s="448"/>
      <c r="BM4" s="448"/>
      <c r="BN4" s="448"/>
      <c r="BO4" s="448"/>
      <c r="BP4" s="448"/>
      <c r="BQ4" s="448"/>
      <c r="BR4" s="448"/>
      <c r="BS4" s="449"/>
    </row>
    <row r="5" spans="1:71" s="58" customFormat="1" ht="23.5" customHeight="1" x14ac:dyDescent="0.35">
      <c r="A5" s="88"/>
      <c r="B5" s="87"/>
      <c r="C5" s="90" t="s">
        <v>200</v>
      </c>
      <c r="D5" s="90" t="s">
        <v>201</v>
      </c>
      <c r="E5" s="145">
        <v>2019</v>
      </c>
      <c r="F5" s="145">
        <v>2020</v>
      </c>
      <c r="G5" s="285">
        <v>2021</v>
      </c>
      <c r="H5" s="91" t="s">
        <v>152</v>
      </c>
      <c r="I5" s="91" t="s">
        <v>153</v>
      </c>
      <c r="J5" s="91" t="s">
        <v>154</v>
      </c>
      <c r="K5" s="249" t="s">
        <v>245</v>
      </c>
      <c r="L5" s="91" t="s">
        <v>155</v>
      </c>
      <c r="M5" s="91" t="s">
        <v>156</v>
      </c>
      <c r="N5" s="91" t="s">
        <v>157</v>
      </c>
      <c r="O5" s="249" t="s">
        <v>246</v>
      </c>
      <c r="P5" s="91" t="s">
        <v>158</v>
      </c>
      <c r="Q5" s="92" t="s">
        <v>89</v>
      </c>
      <c r="R5" s="92" t="s">
        <v>90</v>
      </c>
      <c r="S5" s="249" t="s">
        <v>247</v>
      </c>
      <c r="T5" s="92" t="s">
        <v>159</v>
      </c>
      <c r="U5" s="92" t="s">
        <v>160</v>
      </c>
      <c r="V5" s="93" t="s">
        <v>93</v>
      </c>
      <c r="W5" s="249" t="s">
        <v>248</v>
      </c>
      <c r="X5" s="91" t="s">
        <v>152</v>
      </c>
      <c r="Y5" s="91" t="s">
        <v>153</v>
      </c>
      <c r="Z5" s="91" t="s">
        <v>154</v>
      </c>
      <c r="AA5" s="249" t="s">
        <v>245</v>
      </c>
      <c r="AB5" s="91" t="s">
        <v>155</v>
      </c>
      <c r="AC5" s="91" t="s">
        <v>156</v>
      </c>
      <c r="AD5" s="91" t="s">
        <v>157</v>
      </c>
      <c r="AE5" s="249" t="s">
        <v>246</v>
      </c>
      <c r="AF5" s="91" t="s">
        <v>158</v>
      </c>
      <c r="AG5" s="92" t="s">
        <v>89</v>
      </c>
      <c r="AH5" s="92" t="s">
        <v>90</v>
      </c>
      <c r="AI5" s="249" t="s">
        <v>247</v>
      </c>
      <c r="AJ5" s="92" t="s">
        <v>159</v>
      </c>
      <c r="AK5" s="92" t="s">
        <v>160</v>
      </c>
      <c r="AL5" s="93" t="s">
        <v>93</v>
      </c>
      <c r="AM5" s="249" t="s">
        <v>248</v>
      </c>
      <c r="AN5" s="117" t="s">
        <v>152</v>
      </c>
      <c r="AO5" s="117" t="s">
        <v>153</v>
      </c>
      <c r="AP5" s="117" t="s">
        <v>154</v>
      </c>
      <c r="AQ5" s="217" t="s">
        <v>245</v>
      </c>
      <c r="AR5" s="117" t="s">
        <v>155</v>
      </c>
      <c r="AS5" s="117" t="s">
        <v>156</v>
      </c>
      <c r="AT5" s="117" t="s">
        <v>157</v>
      </c>
      <c r="AU5" s="217" t="s">
        <v>246</v>
      </c>
      <c r="AV5" s="117" t="s">
        <v>158</v>
      </c>
      <c r="AW5" s="118" t="s">
        <v>89</v>
      </c>
      <c r="AX5" s="118" t="s">
        <v>90</v>
      </c>
      <c r="AY5" s="217" t="s">
        <v>247</v>
      </c>
      <c r="AZ5" s="118" t="s">
        <v>159</v>
      </c>
      <c r="BA5" s="118" t="s">
        <v>160</v>
      </c>
      <c r="BB5" s="119" t="s">
        <v>93</v>
      </c>
      <c r="BC5" s="217" t="s">
        <v>248</v>
      </c>
      <c r="BD5" s="305" t="s">
        <v>152</v>
      </c>
      <c r="BE5" s="316" t="s">
        <v>153</v>
      </c>
      <c r="BF5" s="316" t="s">
        <v>154</v>
      </c>
      <c r="BG5" s="307" t="s">
        <v>245</v>
      </c>
      <c r="BH5" s="305" t="s">
        <v>155</v>
      </c>
      <c r="BI5" s="305" t="s">
        <v>156</v>
      </c>
      <c r="BJ5" s="305" t="s">
        <v>157</v>
      </c>
      <c r="BK5" s="307" t="s">
        <v>246</v>
      </c>
      <c r="BL5" s="305" t="s">
        <v>158</v>
      </c>
      <c r="BM5" s="305" t="s">
        <v>89</v>
      </c>
      <c r="BN5" s="305" t="s">
        <v>90</v>
      </c>
      <c r="BO5" s="307" t="s">
        <v>247</v>
      </c>
      <c r="BP5" s="305" t="s">
        <v>159</v>
      </c>
      <c r="BQ5" s="305" t="s">
        <v>160</v>
      </c>
      <c r="BR5" s="308" t="s">
        <v>93</v>
      </c>
      <c r="BS5" s="307" t="s">
        <v>248</v>
      </c>
    </row>
    <row r="6" spans="1:71" s="5" customFormat="1" ht="14" x14ac:dyDescent="0.3">
      <c r="A6" s="18" t="s">
        <v>74</v>
      </c>
      <c r="B6" s="16" t="s">
        <v>51</v>
      </c>
      <c r="C6" s="4">
        <v>534390</v>
      </c>
      <c r="D6" s="4">
        <f>K6+O6+S6+W6</f>
        <v>1760</v>
      </c>
      <c r="E6" s="4">
        <f>AA6+AE6+AI6+AM6</f>
        <v>0</v>
      </c>
      <c r="F6" s="4">
        <f>AQ6+AU6+AY6+BC6</f>
        <v>970.79</v>
      </c>
      <c r="G6" s="288">
        <f>SUM(BG6,BK6,BO6,BS6)</f>
        <v>30000</v>
      </c>
      <c r="H6" s="4">
        <v>0</v>
      </c>
      <c r="I6" s="4">
        <v>0</v>
      </c>
      <c r="J6" s="55">
        <v>1760</v>
      </c>
      <c r="K6" s="250">
        <f>SUM(H6:J6)</f>
        <v>1760</v>
      </c>
      <c r="L6" s="4">
        <v>0</v>
      </c>
      <c r="M6" s="4">
        <v>0</v>
      </c>
      <c r="N6" s="4">
        <v>0</v>
      </c>
      <c r="O6" s="250">
        <f>SUM(L6:N6)</f>
        <v>0</v>
      </c>
      <c r="P6" s="4">
        <v>0</v>
      </c>
      <c r="Q6" s="4">
        <v>0</v>
      </c>
      <c r="R6" s="4">
        <v>0</v>
      </c>
      <c r="S6" s="250">
        <f>SUM(P6:R6)</f>
        <v>0</v>
      </c>
      <c r="T6" s="4">
        <v>0</v>
      </c>
      <c r="U6" s="4">
        <v>0</v>
      </c>
      <c r="V6" s="4">
        <v>0</v>
      </c>
      <c r="W6" s="250">
        <f>SUM(T6:V6)</f>
        <v>0</v>
      </c>
      <c r="X6" s="2">
        <v>0</v>
      </c>
      <c r="Y6" s="2">
        <v>0</v>
      </c>
      <c r="Z6" s="2">
        <v>0</v>
      </c>
      <c r="AA6" s="224">
        <f>SUM(X6:Z6)</f>
        <v>0</v>
      </c>
      <c r="AB6" s="2">
        <v>0</v>
      </c>
      <c r="AC6" s="2">
        <v>0</v>
      </c>
      <c r="AD6" s="2">
        <v>0</v>
      </c>
      <c r="AE6" s="224">
        <f>SUM(AB6:AD6)</f>
        <v>0</v>
      </c>
      <c r="AF6" s="2">
        <v>0</v>
      </c>
      <c r="AG6" s="2">
        <v>0</v>
      </c>
      <c r="AH6" s="2">
        <v>0</v>
      </c>
      <c r="AI6" s="224">
        <f>SUM(AF6:AH6)</f>
        <v>0</v>
      </c>
      <c r="AJ6" s="2">
        <v>0</v>
      </c>
      <c r="AK6" s="2">
        <v>0</v>
      </c>
      <c r="AL6" s="2">
        <v>0</v>
      </c>
      <c r="AM6" s="224">
        <f>SUM(AJ6:AL6)</f>
        <v>0</v>
      </c>
      <c r="AN6" s="241">
        <v>0</v>
      </c>
      <c r="AO6" s="2">
        <v>970.79</v>
      </c>
      <c r="AP6" s="2">
        <v>0</v>
      </c>
      <c r="AQ6" s="224">
        <f>SUM(AN6:AP6)</f>
        <v>970.79</v>
      </c>
      <c r="AR6" s="2">
        <v>0</v>
      </c>
      <c r="AS6" s="2">
        <v>0</v>
      </c>
      <c r="AT6" s="2">
        <v>0</v>
      </c>
      <c r="AU6" s="224">
        <f>SUM(AR6:AT6)</f>
        <v>0</v>
      </c>
      <c r="AV6" s="2">
        <v>0</v>
      </c>
      <c r="AW6" s="2">
        <v>0</v>
      </c>
      <c r="AX6" s="2">
        <v>0</v>
      </c>
      <c r="AY6" s="224">
        <f>SUM(AV6:AX6)</f>
        <v>0</v>
      </c>
      <c r="AZ6" s="2">
        <v>0</v>
      </c>
      <c r="BA6" s="2">
        <v>0</v>
      </c>
      <c r="BB6" s="2">
        <v>0</v>
      </c>
      <c r="BC6" s="224">
        <f>SUM(AZ6:BB6)</f>
        <v>0</v>
      </c>
      <c r="BD6" s="269">
        <v>0</v>
      </c>
      <c r="BE6" s="317">
        <v>30000</v>
      </c>
      <c r="BF6" s="317">
        <v>0</v>
      </c>
      <c r="BG6" s="309">
        <f>SUM(BD6:BF6)</f>
        <v>30000</v>
      </c>
      <c r="BH6" s="269">
        <v>0</v>
      </c>
      <c r="BI6" s="269">
        <v>0</v>
      </c>
      <c r="BJ6" s="269">
        <v>0</v>
      </c>
      <c r="BK6" s="309">
        <f>SUM(BH6:BJ6)</f>
        <v>0</v>
      </c>
      <c r="BL6" s="269">
        <v>0</v>
      </c>
      <c r="BM6" s="269">
        <v>0</v>
      </c>
      <c r="BN6" s="269">
        <v>0</v>
      </c>
      <c r="BO6" s="309">
        <f>SUM(BL6:BN6)</f>
        <v>0</v>
      </c>
      <c r="BP6" s="269">
        <v>0</v>
      </c>
      <c r="BQ6" s="269">
        <v>0</v>
      </c>
      <c r="BR6" s="269">
        <v>0</v>
      </c>
      <c r="BS6" s="309">
        <f>SUM(BP6:BR6)</f>
        <v>0</v>
      </c>
    </row>
    <row r="7" spans="1:71" s="5" customFormat="1" ht="14" x14ac:dyDescent="0.3">
      <c r="A7" s="18"/>
      <c r="B7" s="16" t="s">
        <v>52</v>
      </c>
      <c r="C7" s="2">
        <v>2172489.8169999979</v>
      </c>
      <c r="D7" s="4">
        <f t="shared" ref="D7:D53" si="0">K7+O7+S7+W7</f>
        <v>1968439.9284999999</v>
      </c>
      <c r="E7" s="4">
        <f t="shared" ref="E7:E53" si="1">AA7+AE7+AI7+AM7</f>
        <v>1035812.8765000001</v>
      </c>
      <c r="F7" s="4">
        <f t="shared" ref="F7:F53" si="2">AQ7+AU7+AY7+BC7</f>
        <v>1354419.1099999999</v>
      </c>
      <c r="G7" s="288">
        <f t="shared" ref="G7:G53" si="3">SUM(BG7,BK7,BO7,BS7)</f>
        <v>1116486.18</v>
      </c>
      <c r="H7" s="4">
        <v>211659</v>
      </c>
      <c r="I7" s="55">
        <v>70291.599499999997</v>
      </c>
      <c r="J7" s="55">
        <v>221084.30299999999</v>
      </c>
      <c r="K7" s="250">
        <f t="shared" ref="K7:K53" si="4">SUM(H7:J7)</f>
        <v>503034.90249999997</v>
      </c>
      <c r="L7" s="55">
        <v>176567.7225</v>
      </c>
      <c r="M7" s="55">
        <v>257192.22149999999</v>
      </c>
      <c r="N7" s="55">
        <v>37292.970500000003</v>
      </c>
      <c r="O7" s="250">
        <f t="shared" ref="O7:O53" si="5">SUM(L7:N7)</f>
        <v>471052.91450000001</v>
      </c>
      <c r="P7" s="55">
        <v>441053.49699999997</v>
      </c>
      <c r="Q7" s="55">
        <v>72370.247500000012</v>
      </c>
      <c r="R7" s="54">
        <v>83078.472499999989</v>
      </c>
      <c r="S7" s="250">
        <f t="shared" ref="S7:S53" si="6">SUM(P7:R7)</f>
        <v>596502.21699999995</v>
      </c>
      <c r="T7" s="55">
        <v>257590.7885</v>
      </c>
      <c r="U7" s="54">
        <v>4750.1324999999997</v>
      </c>
      <c r="V7" s="54">
        <v>135508.97350000002</v>
      </c>
      <c r="W7" s="250">
        <f t="shared" ref="W7:W53" si="7">SUM(T7:V7)</f>
        <v>397849.89449999999</v>
      </c>
      <c r="X7" s="2">
        <v>62820</v>
      </c>
      <c r="Y7" s="2">
        <v>43266.680000000008</v>
      </c>
      <c r="Z7" s="2">
        <v>28659.241999999998</v>
      </c>
      <c r="AA7" s="224">
        <f t="shared" ref="AA7:AA47" si="8">SUM(X7:Z7)</f>
        <v>134745.92200000002</v>
      </c>
      <c r="AB7" s="2">
        <v>2708.7674999999999</v>
      </c>
      <c r="AC7" s="2">
        <v>30729.736499999995</v>
      </c>
      <c r="AD7" s="2">
        <v>436071.72000000009</v>
      </c>
      <c r="AE7" s="224">
        <f t="shared" ref="AE7:AE50" si="9">SUM(AB7:AD7)</f>
        <v>469510.2240000001</v>
      </c>
      <c r="AF7" s="54">
        <v>219947.42450000005</v>
      </c>
      <c r="AG7" s="54">
        <v>2474.0065</v>
      </c>
      <c r="AH7" s="54">
        <v>207.78199999999998</v>
      </c>
      <c r="AI7" s="224">
        <f t="shared" ref="AI7:AI50" si="10">SUM(AF7:AH7)</f>
        <v>222629.21300000005</v>
      </c>
      <c r="AJ7" s="54">
        <v>51635.643999999993</v>
      </c>
      <c r="AK7" s="54">
        <v>59449.583499999979</v>
      </c>
      <c r="AL7" s="54">
        <v>97842.290000000008</v>
      </c>
      <c r="AM7" s="224">
        <f t="shared" ref="AM7:AM50" si="11">SUM(AJ7:AL7)</f>
        <v>208927.51749999999</v>
      </c>
      <c r="AN7" s="241">
        <v>94980.41</v>
      </c>
      <c r="AO7" s="2">
        <v>192627.21</v>
      </c>
      <c r="AP7" s="2">
        <v>67654.28</v>
      </c>
      <c r="AQ7" s="224">
        <f t="shared" ref="AQ7:AQ53" si="12">SUM(AN7:AP7)</f>
        <v>355261.9</v>
      </c>
      <c r="AR7" s="2">
        <v>91376.41</v>
      </c>
      <c r="AS7" s="2">
        <v>108054.09</v>
      </c>
      <c r="AT7" s="2">
        <v>131758.57</v>
      </c>
      <c r="AU7" s="224">
        <f>SUM(AR7:AT7)</f>
        <v>331189.07</v>
      </c>
      <c r="AV7" s="54">
        <v>17314.66</v>
      </c>
      <c r="AW7" s="54">
        <v>93086.189999999988</v>
      </c>
      <c r="AX7" s="54">
        <v>116624.18999999999</v>
      </c>
      <c r="AY7" s="224">
        <f t="shared" ref="AY7:AY53" si="13">SUM(AV7:AX7)</f>
        <v>227025.03999999998</v>
      </c>
      <c r="AZ7" s="54">
        <v>78946.709999999992</v>
      </c>
      <c r="BA7" s="54">
        <v>123396.03</v>
      </c>
      <c r="BB7" s="54">
        <v>238600.35999999996</v>
      </c>
      <c r="BC7" s="224">
        <f t="shared" ref="BC7:BC53" si="14">SUM(AZ7:BB7)</f>
        <v>440943.1</v>
      </c>
      <c r="BD7" s="269">
        <v>31442.149999999998</v>
      </c>
      <c r="BE7" s="317">
        <v>121674.73000000001</v>
      </c>
      <c r="BF7" s="317">
        <v>124670.26999999999</v>
      </c>
      <c r="BG7" s="309">
        <f t="shared" ref="BG7:BG53" si="15">SUM(BD7:BF7)</f>
        <v>277787.15000000002</v>
      </c>
      <c r="BH7" s="269">
        <v>69415.78</v>
      </c>
      <c r="BI7" s="269">
        <v>66699.270000000019</v>
      </c>
      <c r="BJ7" s="269">
        <v>48579.059999999983</v>
      </c>
      <c r="BK7" s="309">
        <f t="shared" ref="BK7:BK53" si="16">SUM(BH7:BJ7)</f>
        <v>184694.11</v>
      </c>
      <c r="BL7" s="269">
        <v>226831.2</v>
      </c>
      <c r="BM7" s="269">
        <v>55681.780000000021</v>
      </c>
      <c r="BN7" s="269">
        <v>71.03</v>
      </c>
      <c r="BO7" s="309">
        <f t="shared" ref="BO7:BO53" si="17">SUM(BL7:BN7)</f>
        <v>282584.01000000007</v>
      </c>
      <c r="BP7" s="269">
        <v>61058.709999999992</v>
      </c>
      <c r="BQ7" s="269">
        <v>180257.60999999996</v>
      </c>
      <c r="BR7" s="269">
        <v>130104.59</v>
      </c>
      <c r="BS7" s="309">
        <f t="shared" ref="BS7:BS53" si="18">SUM(BP7:BR7)</f>
        <v>371420.90999999992</v>
      </c>
    </row>
    <row r="8" spans="1:71" s="5" customFormat="1" ht="14" x14ac:dyDescent="0.3">
      <c r="A8" s="18"/>
      <c r="B8" s="16" t="s">
        <v>59</v>
      </c>
      <c r="C8" s="4">
        <f>C6-C7</f>
        <v>-1638099.8169999979</v>
      </c>
      <c r="D8" s="4">
        <f t="shared" si="0"/>
        <v>-1966679.9284999999</v>
      </c>
      <c r="E8" s="4">
        <f t="shared" si="1"/>
        <v>-1035812.8765000001</v>
      </c>
      <c r="F8" s="4">
        <f t="shared" si="2"/>
        <v>-1353448.3199999998</v>
      </c>
      <c r="G8" s="288">
        <f t="shared" si="3"/>
        <v>-1086486.18</v>
      </c>
      <c r="H8" s="4">
        <f t="shared" ref="H8:AD8" si="19">H6-H7</f>
        <v>-211659</v>
      </c>
      <c r="I8" s="4">
        <f t="shared" si="19"/>
        <v>-70291.599499999997</v>
      </c>
      <c r="J8" s="4">
        <f t="shared" si="19"/>
        <v>-219324.30299999999</v>
      </c>
      <c r="K8" s="250">
        <f t="shared" si="4"/>
        <v>-501274.90249999997</v>
      </c>
      <c r="L8" s="4">
        <f t="shared" si="19"/>
        <v>-176567.7225</v>
      </c>
      <c r="M8" s="4">
        <f t="shared" si="19"/>
        <v>-257192.22149999999</v>
      </c>
      <c r="N8" s="4">
        <f t="shared" si="19"/>
        <v>-37292.970500000003</v>
      </c>
      <c r="O8" s="250">
        <f t="shared" si="5"/>
        <v>-471052.91450000001</v>
      </c>
      <c r="P8" s="4">
        <f t="shared" si="19"/>
        <v>-441053.49699999997</v>
      </c>
      <c r="Q8" s="4">
        <f t="shared" si="19"/>
        <v>-72370.247500000012</v>
      </c>
      <c r="R8" s="4">
        <f t="shared" si="19"/>
        <v>-83078.472499999989</v>
      </c>
      <c r="S8" s="250">
        <f t="shared" si="6"/>
        <v>-596502.21699999995</v>
      </c>
      <c r="T8" s="4">
        <f t="shared" si="19"/>
        <v>-257590.7885</v>
      </c>
      <c r="U8" s="4">
        <f t="shared" si="19"/>
        <v>-4750.1324999999997</v>
      </c>
      <c r="V8" s="4">
        <f>V6-V7</f>
        <v>-135508.97350000002</v>
      </c>
      <c r="W8" s="250">
        <f t="shared" si="7"/>
        <v>-397849.89449999999</v>
      </c>
      <c r="X8" s="4">
        <f t="shared" si="19"/>
        <v>-62820</v>
      </c>
      <c r="Y8" s="4">
        <f t="shared" si="19"/>
        <v>-43266.680000000008</v>
      </c>
      <c r="Z8" s="4">
        <f t="shared" si="19"/>
        <v>-28659.241999999998</v>
      </c>
      <c r="AA8" s="224">
        <f t="shared" si="8"/>
        <v>-134745.92200000002</v>
      </c>
      <c r="AB8" s="4">
        <f t="shared" si="19"/>
        <v>-2708.7674999999999</v>
      </c>
      <c r="AC8" s="4">
        <f t="shared" si="19"/>
        <v>-30729.736499999995</v>
      </c>
      <c r="AD8" s="4">
        <f t="shared" si="19"/>
        <v>-436071.72000000009</v>
      </c>
      <c r="AE8" s="224">
        <f t="shared" si="9"/>
        <v>-469510.2240000001</v>
      </c>
      <c r="AF8" s="4">
        <f t="shared" ref="AF8" si="20">AF6-AF7</f>
        <v>-219947.42450000005</v>
      </c>
      <c r="AG8" s="4">
        <f t="shared" ref="AG8" si="21">AG6-AG7</f>
        <v>-2474.0065</v>
      </c>
      <c r="AH8" s="4">
        <f t="shared" ref="AH8" si="22">AH6-AH7</f>
        <v>-207.78199999999998</v>
      </c>
      <c r="AI8" s="224">
        <f t="shared" si="10"/>
        <v>-222629.21300000005</v>
      </c>
      <c r="AJ8" s="4">
        <f t="shared" ref="AJ8" si="23">AJ6-AJ7</f>
        <v>-51635.643999999993</v>
      </c>
      <c r="AK8" s="4">
        <f t="shared" ref="AK8" si="24">AK6-AK7</f>
        <v>-59449.583499999979</v>
      </c>
      <c r="AL8" s="4">
        <f>AL6-AL7</f>
        <v>-97842.290000000008</v>
      </c>
      <c r="AM8" s="224">
        <f t="shared" si="11"/>
        <v>-208927.51749999999</v>
      </c>
      <c r="AN8" s="242">
        <f t="shared" ref="AN8:AP8" si="25">AN6-AN7</f>
        <v>-94980.41</v>
      </c>
      <c r="AO8" s="4">
        <f t="shared" si="25"/>
        <v>-191656.41999999998</v>
      </c>
      <c r="AP8" s="4">
        <f t="shared" si="25"/>
        <v>-67654.28</v>
      </c>
      <c r="AQ8" s="224">
        <f t="shared" si="12"/>
        <v>-354291.11</v>
      </c>
      <c r="AR8" s="4">
        <f>AR6-AR7</f>
        <v>-91376.41</v>
      </c>
      <c r="AS8" s="4">
        <f>AS6-AS7</f>
        <v>-108054.09</v>
      </c>
      <c r="AT8" s="4">
        <f>AT6-AT7</f>
        <v>-131758.57</v>
      </c>
      <c r="AU8" s="224">
        <f t="shared" ref="AU8:AU53" si="26">SUM(AR8:AT8)</f>
        <v>-331189.07</v>
      </c>
      <c r="AV8" s="4">
        <f>AV6-AV7</f>
        <v>-17314.66</v>
      </c>
      <c r="AW8" s="4">
        <f>AW6-AW7</f>
        <v>-93086.189999999988</v>
      </c>
      <c r="AX8" s="4">
        <f>AX6-AX7</f>
        <v>-116624.18999999999</v>
      </c>
      <c r="AY8" s="224">
        <f t="shared" si="13"/>
        <v>-227025.03999999998</v>
      </c>
      <c r="AZ8" s="4">
        <f>AZ6-AZ7</f>
        <v>-78946.709999999992</v>
      </c>
      <c r="BA8" s="4">
        <f>BA6-BA7</f>
        <v>-123396.03</v>
      </c>
      <c r="BB8" s="4">
        <f>BB6-BB7</f>
        <v>-238600.35999999996</v>
      </c>
      <c r="BC8" s="224">
        <f t="shared" si="14"/>
        <v>-440943.1</v>
      </c>
      <c r="BD8" s="270">
        <f>BD6-BD7</f>
        <v>-31442.149999999998</v>
      </c>
      <c r="BE8" s="318">
        <f>BE6-BE7</f>
        <v>-91674.73000000001</v>
      </c>
      <c r="BF8" s="318">
        <f>BF6-BF7</f>
        <v>-124670.26999999999</v>
      </c>
      <c r="BG8" s="309">
        <f t="shared" si="15"/>
        <v>-247787.15</v>
      </c>
      <c r="BH8" s="270">
        <f>BH6-BH7</f>
        <v>-69415.78</v>
      </c>
      <c r="BI8" s="270">
        <f>BI6-BI7</f>
        <v>-66699.270000000019</v>
      </c>
      <c r="BJ8" s="270">
        <f>BJ6-BJ7</f>
        <v>-48579.059999999983</v>
      </c>
      <c r="BK8" s="309">
        <f t="shared" si="16"/>
        <v>-184694.11</v>
      </c>
      <c r="BL8" s="270">
        <f>BL6-BL7</f>
        <v>-226831.2</v>
      </c>
      <c r="BM8" s="270">
        <f>BM6-BM7</f>
        <v>-55681.780000000021</v>
      </c>
      <c r="BN8" s="270">
        <f>BN6-BN7</f>
        <v>-71.03</v>
      </c>
      <c r="BO8" s="309">
        <f t="shared" si="17"/>
        <v>-282584.01000000007</v>
      </c>
      <c r="BP8" s="270">
        <f>BP6-BP7</f>
        <v>-61058.709999999992</v>
      </c>
      <c r="BQ8" s="270">
        <f>BQ6-BQ7</f>
        <v>-180257.60999999996</v>
      </c>
      <c r="BR8" s="270">
        <f>BR6-BR7</f>
        <v>-130104.59</v>
      </c>
      <c r="BS8" s="309">
        <f t="shared" si="18"/>
        <v>-371420.90999999992</v>
      </c>
    </row>
    <row r="9" spans="1:71" s="5" customFormat="1" ht="14" x14ac:dyDescent="0.3">
      <c r="A9" s="18" t="s">
        <v>216</v>
      </c>
      <c r="B9" s="16" t="s">
        <v>51</v>
      </c>
      <c r="C9" s="4">
        <v>0</v>
      </c>
      <c r="D9" s="4">
        <f t="shared" si="0"/>
        <v>0</v>
      </c>
      <c r="E9" s="4">
        <f t="shared" si="1"/>
        <v>0</v>
      </c>
      <c r="F9" s="4">
        <f t="shared" si="2"/>
        <v>0</v>
      </c>
      <c r="G9" s="288">
        <f t="shared" si="3"/>
        <v>0</v>
      </c>
      <c r="H9" s="4">
        <v>0</v>
      </c>
      <c r="I9" s="55">
        <v>0</v>
      </c>
      <c r="J9" s="4">
        <v>0</v>
      </c>
      <c r="K9" s="250">
        <f t="shared" si="4"/>
        <v>0</v>
      </c>
      <c r="L9" s="4">
        <v>0</v>
      </c>
      <c r="M9" s="4">
        <v>0</v>
      </c>
      <c r="N9" s="4">
        <v>0</v>
      </c>
      <c r="O9" s="250">
        <f t="shared" si="5"/>
        <v>0</v>
      </c>
      <c r="P9" s="4">
        <v>0</v>
      </c>
      <c r="Q9" s="4">
        <v>0</v>
      </c>
      <c r="R9" s="4">
        <v>0</v>
      </c>
      <c r="S9" s="250">
        <f t="shared" si="6"/>
        <v>0</v>
      </c>
      <c r="T9" s="4">
        <v>0</v>
      </c>
      <c r="U9" s="4">
        <v>0</v>
      </c>
      <c r="V9" s="4">
        <v>0</v>
      </c>
      <c r="W9" s="250">
        <f t="shared" si="7"/>
        <v>0</v>
      </c>
      <c r="X9" s="2">
        <v>0</v>
      </c>
      <c r="Y9" s="2">
        <v>0</v>
      </c>
      <c r="Z9" s="2">
        <v>0</v>
      </c>
      <c r="AA9" s="224">
        <f t="shared" si="8"/>
        <v>0</v>
      </c>
      <c r="AB9" s="2">
        <v>0</v>
      </c>
      <c r="AC9" s="2">
        <v>0</v>
      </c>
      <c r="AD9" s="2">
        <v>0</v>
      </c>
      <c r="AE9" s="224">
        <f t="shared" si="9"/>
        <v>0</v>
      </c>
      <c r="AF9" s="2">
        <v>0</v>
      </c>
      <c r="AG9" s="2">
        <v>0</v>
      </c>
      <c r="AH9" s="2">
        <v>0</v>
      </c>
      <c r="AI9" s="224">
        <f t="shared" si="10"/>
        <v>0</v>
      </c>
      <c r="AJ9" s="2">
        <v>0</v>
      </c>
      <c r="AK9" s="2">
        <v>0</v>
      </c>
      <c r="AL9" s="2">
        <v>0</v>
      </c>
      <c r="AM9" s="224">
        <f t="shared" si="11"/>
        <v>0</v>
      </c>
      <c r="AN9" s="241">
        <v>0</v>
      </c>
      <c r="AO9" s="2">
        <v>0</v>
      </c>
      <c r="AP9" s="2">
        <v>0</v>
      </c>
      <c r="AQ9" s="224">
        <f t="shared" si="12"/>
        <v>0</v>
      </c>
      <c r="AR9" s="2">
        <v>0</v>
      </c>
      <c r="AS9" s="2">
        <v>0</v>
      </c>
      <c r="AT9" s="2">
        <v>0</v>
      </c>
      <c r="AU9" s="224">
        <f t="shared" si="26"/>
        <v>0</v>
      </c>
      <c r="AV9" s="2">
        <v>0</v>
      </c>
      <c r="AW9" s="2">
        <v>0</v>
      </c>
      <c r="AX9" s="2">
        <v>0</v>
      </c>
      <c r="AY9" s="224">
        <f t="shared" si="13"/>
        <v>0</v>
      </c>
      <c r="AZ9" s="2">
        <v>0</v>
      </c>
      <c r="BA9" s="2">
        <v>0</v>
      </c>
      <c r="BB9" s="2">
        <v>0</v>
      </c>
      <c r="BC9" s="224">
        <f t="shared" si="14"/>
        <v>0</v>
      </c>
      <c r="BD9" s="269">
        <v>0</v>
      </c>
      <c r="BE9" s="317">
        <v>0</v>
      </c>
      <c r="BF9" s="317">
        <v>0</v>
      </c>
      <c r="BG9" s="309">
        <f t="shared" si="15"/>
        <v>0</v>
      </c>
      <c r="BH9" s="269">
        <v>0</v>
      </c>
      <c r="BI9" s="269">
        <v>0</v>
      </c>
      <c r="BJ9" s="269">
        <v>0</v>
      </c>
      <c r="BK9" s="309">
        <f t="shared" si="16"/>
        <v>0</v>
      </c>
      <c r="BL9" s="269">
        <v>0</v>
      </c>
      <c r="BM9" s="269">
        <v>0</v>
      </c>
      <c r="BN9" s="269">
        <v>0</v>
      </c>
      <c r="BO9" s="309">
        <f t="shared" si="17"/>
        <v>0</v>
      </c>
      <c r="BP9" s="269">
        <v>0</v>
      </c>
      <c r="BQ9" s="269">
        <v>0</v>
      </c>
      <c r="BR9" s="269">
        <v>0</v>
      </c>
      <c r="BS9" s="309">
        <f t="shared" si="18"/>
        <v>0</v>
      </c>
    </row>
    <row r="10" spans="1:71" s="5" customFormat="1" ht="14" x14ac:dyDescent="0.3">
      <c r="A10" s="18"/>
      <c r="B10" s="16" t="s">
        <v>52</v>
      </c>
      <c r="C10" s="2">
        <v>177622.7095</v>
      </c>
      <c r="D10" s="4">
        <f t="shared" si="0"/>
        <v>200201.85249999998</v>
      </c>
      <c r="E10" s="4">
        <f t="shared" si="1"/>
        <v>23272.563499999997</v>
      </c>
      <c r="F10" s="4">
        <f t="shared" si="2"/>
        <v>27934.99</v>
      </c>
      <c r="G10" s="288">
        <f t="shared" si="3"/>
        <v>175463.8</v>
      </c>
      <c r="H10" s="4">
        <v>25467</v>
      </c>
      <c r="I10" s="55">
        <v>0</v>
      </c>
      <c r="J10" s="55">
        <v>8469.4969999999994</v>
      </c>
      <c r="K10" s="250">
        <f t="shared" si="4"/>
        <v>33936.497000000003</v>
      </c>
      <c r="L10" s="55">
        <v>29248.835499999997</v>
      </c>
      <c r="M10" s="4">
        <v>0</v>
      </c>
      <c r="N10" s="55">
        <v>75989.492999999988</v>
      </c>
      <c r="O10" s="250">
        <f t="shared" si="5"/>
        <v>105238.32849999999</v>
      </c>
      <c r="P10" s="55">
        <v>22548.05</v>
      </c>
      <c r="Q10" s="55">
        <v>1963.4639999999997</v>
      </c>
      <c r="R10" s="4">
        <v>0</v>
      </c>
      <c r="S10" s="250">
        <f t="shared" si="6"/>
        <v>24511.513999999999</v>
      </c>
      <c r="T10" s="55">
        <v>46.287499999999994</v>
      </c>
      <c r="U10" s="54">
        <v>2119.1624999999999</v>
      </c>
      <c r="V10" s="54">
        <v>34350.062999999995</v>
      </c>
      <c r="W10" s="250">
        <f t="shared" si="7"/>
        <v>36515.512999999992</v>
      </c>
      <c r="X10" s="2">
        <v>0</v>
      </c>
      <c r="Y10" s="2">
        <v>0</v>
      </c>
      <c r="Z10" s="2">
        <v>1148.1599999999999</v>
      </c>
      <c r="AA10" s="224">
        <f t="shared" si="8"/>
        <v>1148.1599999999999</v>
      </c>
      <c r="AB10" s="2">
        <v>0</v>
      </c>
      <c r="AC10" s="2">
        <v>869.21599999999989</v>
      </c>
      <c r="AD10" s="2">
        <v>0</v>
      </c>
      <c r="AE10" s="224">
        <f t="shared" si="9"/>
        <v>869.21599999999989</v>
      </c>
      <c r="AF10" s="2">
        <v>0</v>
      </c>
      <c r="AG10" s="54">
        <v>197.91499999999999</v>
      </c>
      <c r="AH10" s="54">
        <v>68.942499999999995</v>
      </c>
      <c r="AI10" s="224">
        <f t="shared" si="10"/>
        <v>266.85749999999996</v>
      </c>
      <c r="AJ10" s="54">
        <v>20917.12</v>
      </c>
      <c r="AK10" s="2">
        <v>0</v>
      </c>
      <c r="AL10" s="54">
        <v>71.210000000000008</v>
      </c>
      <c r="AM10" s="224">
        <f t="shared" si="11"/>
        <v>20988.329999999998</v>
      </c>
      <c r="AN10" s="241">
        <v>1466.99</v>
      </c>
      <c r="AO10" s="2">
        <v>2430.83</v>
      </c>
      <c r="AP10" s="2">
        <v>2530.59</v>
      </c>
      <c r="AQ10" s="224">
        <f t="shared" si="12"/>
        <v>6428.41</v>
      </c>
      <c r="AR10" s="2">
        <v>0</v>
      </c>
      <c r="AS10" s="2">
        <v>0</v>
      </c>
      <c r="AT10" s="2">
        <v>0</v>
      </c>
      <c r="AU10" s="224">
        <f t="shared" si="26"/>
        <v>0</v>
      </c>
      <c r="AV10" s="2">
        <v>7132.89</v>
      </c>
      <c r="AW10" s="54">
        <v>544.97</v>
      </c>
      <c r="AX10" s="54">
        <v>0</v>
      </c>
      <c r="AY10" s="224">
        <f t="shared" si="13"/>
        <v>7677.8600000000006</v>
      </c>
      <c r="AZ10" s="54">
        <v>0</v>
      </c>
      <c r="BA10" s="2">
        <v>13828.720000000001</v>
      </c>
      <c r="BB10" s="54">
        <v>0</v>
      </c>
      <c r="BC10" s="224">
        <f t="shared" si="14"/>
        <v>13828.720000000001</v>
      </c>
      <c r="BD10" s="269">
        <v>17091.059999999998</v>
      </c>
      <c r="BE10" s="317">
        <v>0</v>
      </c>
      <c r="BF10" s="317">
        <v>0</v>
      </c>
      <c r="BG10" s="309">
        <f t="shared" si="15"/>
        <v>17091.059999999998</v>
      </c>
      <c r="BH10" s="269">
        <v>0</v>
      </c>
      <c r="BI10" s="269">
        <v>53.95</v>
      </c>
      <c r="BJ10" s="269">
        <v>0</v>
      </c>
      <c r="BK10" s="309">
        <f t="shared" si="16"/>
        <v>53.95</v>
      </c>
      <c r="BL10" s="269">
        <v>0</v>
      </c>
      <c r="BM10" s="269">
        <v>78682.8</v>
      </c>
      <c r="BN10" s="269">
        <v>0</v>
      </c>
      <c r="BO10" s="309">
        <f t="shared" si="17"/>
        <v>78682.8</v>
      </c>
      <c r="BP10" s="269">
        <v>177.99</v>
      </c>
      <c r="BQ10" s="269">
        <v>79458</v>
      </c>
      <c r="BR10" s="269">
        <v>0</v>
      </c>
      <c r="BS10" s="309">
        <f t="shared" si="18"/>
        <v>79635.990000000005</v>
      </c>
    </row>
    <row r="11" spans="1:71" s="5" customFormat="1" ht="14" x14ac:dyDescent="0.3">
      <c r="A11" s="18"/>
      <c r="B11" s="16" t="s">
        <v>59</v>
      </c>
      <c r="C11" s="4">
        <f>C9-C10</f>
        <v>-177622.7095</v>
      </c>
      <c r="D11" s="4">
        <f t="shared" si="0"/>
        <v>-200201.85249999998</v>
      </c>
      <c r="E11" s="4">
        <f t="shared" si="1"/>
        <v>-23272.563499999997</v>
      </c>
      <c r="F11" s="4">
        <f t="shared" si="2"/>
        <v>-27934.99</v>
      </c>
      <c r="G11" s="288">
        <f t="shared" si="3"/>
        <v>-175463.8</v>
      </c>
      <c r="H11" s="4">
        <f t="shared" ref="H11:AK12" si="27">H9-H10</f>
        <v>-25467</v>
      </c>
      <c r="I11" s="4">
        <f t="shared" si="27"/>
        <v>0</v>
      </c>
      <c r="J11" s="4">
        <f t="shared" si="27"/>
        <v>-8469.4969999999994</v>
      </c>
      <c r="K11" s="250">
        <f t="shared" si="4"/>
        <v>-33936.497000000003</v>
      </c>
      <c r="L11" s="4">
        <f t="shared" si="27"/>
        <v>-29248.835499999997</v>
      </c>
      <c r="M11" s="4">
        <f t="shared" si="27"/>
        <v>0</v>
      </c>
      <c r="N11" s="4">
        <f t="shared" si="27"/>
        <v>-75989.492999999988</v>
      </c>
      <c r="O11" s="250">
        <f t="shared" si="5"/>
        <v>-105238.32849999999</v>
      </c>
      <c r="P11" s="4">
        <f t="shared" si="27"/>
        <v>-22548.05</v>
      </c>
      <c r="Q11" s="4">
        <f t="shared" si="27"/>
        <v>-1963.4639999999997</v>
      </c>
      <c r="R11" s="4">
        <f t="shared" si="27"/>
        <v>0</v>
      </c>
      <c r="S11" s="250">
        <f t="shared" si="6"/>
        <v>-24511.513999999999</v>
      </c>
      <c r="T11" s="4">
        <f t="shared" si="27"/>
        <v>-46.287499999999994</v>
      </c>
      <c r="U11" s="4">
        <f t="shared" si="27"/>
        <v>-2119.1624999999999</v>
      </c>
      <c r="V11" s="4">
        <f>V9-V10</f>
        <v>-34350.062999999995</v>
      </c>
      <c r="W11" s="250">
        <f t="shared" si="7"/>
        <v>-36515.512999999992</v>
      </c>
      <c r="X11" s="4">
        <f t="shared" si="27"/>
        <v>0</v>
      </c>
      <c r="Y11" s="4">
        <f t="shared" si="27"/>
        <v>0</v>
      </c>
      <c r="Z11" s="4">
        <f t="shared" si="27"/>
        <v>-1148.1599999999999</v>
      </c>
      <c r="AA11" s="224">
        <f t="shared" si="8"/>
        <v>-1148.1599999999999</v>
      </c>
      <c r="AB11" s="4">
        <f t="shared" si="27"/>
        <v>0</v>
      </c>
      <c r="AC11" s="4">
        <f t="shared" si="27"/>
        <v>-869.21599999999989</v>
      </c>
      <c r="AD11" s="4">
        <f t="shared" si="27"/>
        <v>0</v>
      </c>
      <c r="AE11" s="224">
        <f t="shared" si="9"/>
        <v>-869.21599999999989</v>
      </c>
      <c r="AF11" s="4">
        <f t="shared" si="27"/>
        <v>0</v>
      </c>
      <c r="AG11" s="4">
        <f t="shared" si="27"/>
        <v>-197.91499999999999</v>
      </c>
      <c r="AH11" s="4">
        <f t="shared" si="27"/>
        <v>-68.942499999999995</v>
      </c>
      <c r="AI11" s="224">
        <f t="shared" si="10"/>
        <v>-266.85749999999996</v>
      </c>
      <c r="AJ11" s="4">
        <f t="shared" si="27"/>
        <v>-20917.12</v>
      </c>
      <c r="AK11" s="4">
        <f t="shared" si="27"/>
        <v>0</v>
      </c>
      <c r="AL11" s="4">
        <f>AL9-AL10</f>
        <v>-71.210000000000008</v>
      </c>
      <c r="AM11" s="224">
        <f t="shared" si="11"/>
        <v>-20988.329999999998</v>
      </c>
      <c r="AN11" s="242">
        <f>AN9-AN10</f>
        <v>-1466.99</v>
      </c>
      <c r="AO11" s="4">
        <f>AO9-AO10</f>
        <v>-2430.83</v>
      </c>
      <c r="AP11" s="4">
        <f>AP9-AP10</f>
        <v>-2530.59</v>
      </c>
      <c r="AQ11" s="224">
        <f t="shared" si="12"/>
        <v>-6428.41</v>
      </c>
      <c r="AR11" s="4">
        <f>AR9-AR10</f>
        <v>0</v>
      </c>
      <c r="AS11" s="4">
        <f>AS9-AS10</f>
        <v>0</v>
      </c>
      <c r="AT11" s="4">
        <f>AT9-AT10</f>
        <v>0</v>
      </c>
      <c r="AU11" s="224">
        <f t="shared" si="26"/>
        <v>0</v>
      </c>
      <c r="AV11" s="4">
        <f>AV9-AV10</f>
        <v>-7132.89</v>
      </c>
      <c r="AW11" s="4">
        <f>AW9-AW10</f>
        <v>-544.97</v>
      </c>
      <c r="AX11" s="4">
        <f>AX9-AX10</f>
        <v>0</v>
      </c>
      <c r="AY11" s="224">
        <f t="shared" si="13"/>
        <v>-7677.8600000000006</v>
      </c>
      <c r="AZ11" s="4">
        <f>AZ9-AZ10</f>
        <v>0</v>
      </c>
      <c r="BA11" s="4">
        <f>BA9-BA10</f>
        <v>-13828.720000000001</v>
      </c>
      <c r="BB11" s="4">
        <f>BB9-BB10</f>
        <v>0</v>
      </c>
      <c r="BC11" s="224">
        <f t="shared" si="14"/>
        <v>-13828.720000000001</v>
      </c>
      <c r="BD11" s="270">
        <f>BD9-BD10</f>
        <v>-17091.059999999998</v>
      </c>
      <c r="BE11" s="318">
        <f>BE9-BE10</f>
        <v>0</v>
      </c>
      <c r="BF11" s="318">
        <f>BF9-BF10</f>
        <v>0</v>
      </c>
      <c r="BG11" s="309">
        <f t="shared" si="15"/>
        <v>-17091.059999999998</v>
      </c>
      <c r="BH11" s="270">
        <f>BH9-BH10</f>
        <v>0</v>
      </c>
      <c r="BI11" s="270">
        <f>BI9-BI10</f>
        <v>-53.95</v>
      </c>
      <c r="BJ11" s="270">
        <f>BJ9-BJ10</f>
        <v>0</v>
      </c>
      <c r="BK11" s="309">
        <f t="shared" si="16"/>
        <v>-53.95</v>
      </c>
      <c r="BL11" s="270">
        <f>BL9-BL10</f>
        <v>0</v>
      </c>
      <c r="BM11" s="270">
        <f>BM9-BM10</f>
        <v>-78682.8</v>
      </c>
      <c r="BN11" s="270">
        <f>BN9-BN10</f>
        <v>0</v>
      </c>
      <c r="BO11" s="309">
        <f t="shared" si="17"/>
        <v>-78682.8</v>
      </c>
      <c r="BP11" s="270">
        <f>BP9-BP10</f>
        <v>-177.99</v>
      </c>
      <c r="BQ11" s="270">
        <f>BQ9-BQ10</f>
        <v>-79458</v>
      </c>
      <c r="BR11" s="270">
        <f>BR9-BR10</f>
        <v>0</v>
      </c>
      <c r="BS11" s="309">
        <f t="shared" si="18"/>
        <v>-79635.990000000005</v>
      </c>
    </row>
    <row r="12" spans="1:71" s="5" customFormat="1" ht="14" x14ac:dyDescent="0.3">
      <c r="A12" s="89" t="s">
        <v>82</v>
      </c>
      <c r="B12" s="16" t="s">
        <v>51</v>
      </c>
      <c r="C12" s="4">
        <v>13882</v>
      </c>
      <c r="D12" s="4">
        <f t="shared" si="0"/>
        <v>16250</v>
      </c>
      <c r="E12" s="4">
        <f t="shared" si="1"/>
        <v>42510.374999999993</v>
      </c>
      <c r="F12" s="4">
        <f t="shared" si="2"/>
        <v>0</v>
      </c>
      <c r="G12" s="288">
        <f t="shared" si="3"/>
        <v>2.75</v>
      </c>
      <c r="H12" s="4">
        <v>0</v>
      </c>
      <c r="I12" s="55">
        <v>0</v>
      </c>
      <c r="J12" s="55">
        <v>8000</v>
      </c>
      <c r="K12" s="250">
        <f t="shared" si="4"/>
        <v>8000</v>
      </c>
      <c r="L12" s="55">
        <v>2000</v>
      </c>
      <c r="M12" s="4">
        <v>0</v>
      </c>
      <c r="N12" s="4">
        <v>0</v>
      </c>
      <c r="O12" s="250">
        <f t="shared" si="5"/>
        <v>2000</v>
      </c>
      <c r="P12" s="4">
        <v>0</v>
      </c>
      <c r="Q12" s="4">
        <v>0</v>
      </c>
      <c r="R12" s="4">
        <v>0</v>
      </c>
      <c r="S12" s="250">
        <f t="shared" si="6"/>
        <v>0</v>
      </c>
      <c r="T12" s="4">
        <v>0</v>
      </c>
      <c r="U12" s="4">
        <v>0</v>
      </c>
      <c r="V12" s="54">
        <v>6250</v>
      </c>
      <c r="W12" s="250">
        <f t="shared" si="7"/>
        <v>6250</v>
      </c>
      <c r="X12" s="2">
        <v>0</v>
      </c>
      <c r="Y12" s="2">
        <v>0</v>
      </c>
      <c r="Z12" s="2">
        <v>0</v>
      </c>
      <c r="AA12" s="224">
        <f t="shared" si="8"/>
        <v>0</v>
      </c>
      <c r="AB12" s="2">
        <v>0</v>
      </c>
      <c r="AC12" s="2">
        <v>0</v>
      </c>
      <c r="AD12" s="2">
        <v>0</v>
      </c>
      <c r="AE12" s="224">
        <f t="shared" si="9"/>
        <v>0</v>
      </c>
      <c r="AF12" s="4">
        <f t="shared" si="27"/>
        <v>0</v>
      </c>
      <c r="AG12" s="4">
        <f t="shared" si="27"/>
        <v>395.83</v>
      </c>
      <c r="AH12" s="4">
        <f t="shared" si="27"/>
        <v>137.88499999999999</v>
      </c>
      <c r="AI12" s="224">
        <f t="shared" si="10"/>
        <v>533.71499999999992</v>
      </c>
      <c r="AJ12" s="4">
        <f t="shared" si="27"/>
        <v>41834.239999999998</v>
      </c>
      <c r="AK12" s="4">
        <f t="shared" si="27"/>
        <v>0</v>
      </c>
      <c r="AL12" s="4">
        <f>AL10-AL11</f>
        <v>142.42000000000002</v>
      </c>
      <c r="AM12" s="224">
        <f t="shared" si="11"/>
        <v>41976.659999999996</v>
      </c>
      <c r="AN12" s="241">
        <v>0</v>
      </c>
      <c r="AO12" s="2">
        <v>0</v>
      </c>
      <c r="AP12" s="2">
        <v>0</v>
      </c>
      <c r="AQ12" s="224">
        <f t="shared" si="12"/>
        <v>0</v>
      </c>
      <c r="AR12" s="2">
        <v>0</v>
      </c>
      <c r="AS12" s="2">
        <v>0</v>
      </c>
      <c r="AT12" s="2">
        <v>0</v>
      </c>
      <c r="AU12" s="224">
        <f t="shared" si="26"/>
        <v>0</v>
      </c>
      <c r="AV12" s="4">
        <v>0</v>
      </c>
      <c r="AW12" s="4">
        <v>0</v>
      </c>
      <c r="AX12" s="4">
        <v>0</v>
      </c>
      <c r="AY12" s="224">
        <f t="shared" si="13"/>
        <v>0</v>
      </c>
      <c r="AZ12" s="4">
        <v>0</v>
      </c>
      <c r="BA12" s="4">
        <v>0</v>
      </c>
      <c r="BB12" s="4">
        <v>0</v>
      </c>
      <c r="BC12" s="224">
        <f t="shared" si="14"/>
        <v>0</v>
      </c>
      <c r="BD12" s="269">
        <v>0</v>
      </c>
      <c r="BE12" s="317">
        <v>0</v>
      </c>
      <c r="BF12" s="317">
        <v>0</v>
      </c>
      <c r="BG12" s="309">
        <f t="shared" si="15"/>
        <v>0</v>
      </c>
      <c r="BH12" s="269">
        <v>0</v>
      </c>
      <c r="BI12" s="269">
        <v>0</v>
      </c>
      <c r="BJ12" s="269">
        <v>0</v>
      </c>
      <c r="BK12" s="309">
        <f t="shared" si="16"/>
        <v>0</v>
      </c>
      <c r="BL12" s="270">
        <v>0</v>
      </c>
      <c r="BM12" s="270">
        <v>0</v>
      </c>
      <c r="BN12" s="270">
        <v>0</v>
      </c>
      <c r="BO12" s="309">
        <f t="shared" si="17"/>
        <v>0</v>
      </c>
      <c r="BP12" s="270">
        <v>1</v>
      </c>
      <c r="BQ12" s="270">
        <v>1.75</v>
      </c>
      <c r="BR12" s="270">
        <v>0</v>
      </c>
      <c r="BS12" s="309">
        <f t="shared" si="18"/>
        <v>2.75</v>
      </c>
    </row>
    <row r="13" spans="1:71" s="5" customFormat="1" ht="14" x14ac:dyDescent="0.3">
      <c r="A13" s="18"/>
      <c r="B13" s="16" t="s">
        <v>52</v>
      </c>
      <c r="C13" s="2">
        <v>13146694.153999943</v>
      </c>
      <c r="D13" s="4">
        <f t="shared" si="0"/>
        <v>10155200.351499997</v>
      </c>
      <c r="E13" s="4">
        <f t="shared" si="1"/>
        <v>11682841.767500004</v>
      </c>
      <c r="F13" s="4">
        <f t="shared" si="2"/>
        <v>11005723.979999997</v>
      </c>
      <c r="G13" s="288">
        <f t="shared" si="3"/>
        <v>11729225.940000001</v>
      </c>
      <c r="H13" s="4">
        <v>660304</v>
      </c>
      <c r="I13" s="55">
        <v>1026814.5184999997</v>
      </c>
      <c r="J13" s="54">
        <v>468215.30099999969</v>
      </c>
      <c r="K13" s="250">
        <f t="shared" si="4"/>
        <v>2155333.8194999993</v>
      </c>
      <c r="L13" s="55">
        <v>698187.93099999963</v>
      </c>
      <c r="M13" s="55">
        <v>1166916.0400000007</v>
      </c>
      <c r="N13" s="55">
        <v>732858.39550000045</v>
      </c>
      <c r="O13" s="250">
        <f t="shared" si="5"/>
        <v>2597962.3665000009</v>
      </c>
      <c r="P13" s="55">
        <v>1148257.485499999</v>
      </c>
      <c r="Q13" s="54">
        <v>947183.66549999919</v>
      </c>
      <c r="R13" s="54">
        <v>801299.64499999979</v>
      </c>
      <c r="S13" s="250">
        <f t="shared" si="6"/>
        <v>2896740.7959999982</v>
      </c>
      <c r="T13" s="55">
        <v>591127.80699999933</v>
      </c>
      <c r="U13" s="54">
        <v>866187.69349999935</v>
      </c>
      <c r="V13" s="54">
        <v>1047847.8690000002</v>
      </c>
      <c r="W13" s="250">
        <f t="shared" si="7"/>
        <v>2505163.3694999991</v>
      </c>
      <c r="X13" s="2">
        <v>1004324.5665000005</v>
      </c>
      <c r="Y13" s="2">
        <v>626387.43950000044</v>
      </c>
      <c r="Z13" s="2">
        <v>548474</v>
      </c>
      <c r="AA13" s="224">
        <f t="shared" si="8"/>
        <v>2179186.006000001</v>
      </c>
      <c r="AB13" s="2">
        <v>1086033.8490000009</v>
      </c>
      <c r="AC13" s="2">
        <v>949643.1259999983</v>
      </c>
      <c r="AD13" s="2">
        <v>716269</v>
      </c>
      <c r="AE13" s="224">
        <f t="shared" si="9"/>
        <v>2751945.9749999992</v>
      </c>
      <c r="AF13" s="54">
        <v>959879.30900000199</v>
      </c>
      <c r="AG13" s="54">
        <v>841060.50399999949</v>
      </c>
      <c r="AH13" s="54">
        <v>880759.45849999902</v>
      </c>
      <c r="AI13" s="224">
        <f t="shared" si="10"/>
        <v>2681699.2715000007</v>
      </c>
      <c r="AJ13" s="54">
        <v>790577.63149999967</v>
      </c>
      <c r="AK13" s="54">
        <v>1255465.4535000008</v>
      </c>
      <c r="AL13" s="54">
        <v>2023967.4300000016</v>
      </c>
      <c r="AM13" s="224">
        <f t="shared" si="11"/>
        <v>4070010.515000002</v>
      </c>
      <c r="AN13" s="241">
        <v>1852287.9199999969</v>
      </c>
      <c r="AO13" s="2">
        <v>898495.12000000023</v>
      </c>
      <c r="AP13" s="2">
        <v>184278.06999999989</v>
      </c>
      <c r="AQ13" s="224">
        <f t="shared" si="12"/>
        <v>2935061.1099999971</v>
      </c>
      <c r="AR13" s="2">
        <v>939131.44000000006</v>
      </c>
      <c r="AS13" s="2">
        <v>1438759.4700000002</v>
      </c>
      <c r="AT13" s="2">
        <v>905764.00000000151</v>
      </c>
      <c r="AU13" s="224">
        <f t="shared" si="26"/>
        <v>3283654.9100000015</v>
      </c>
      <c r="AV13" s="54">
        <v>465604.8899999999</v>
      </c>
      <c r="AW13" s="54">
        <v>913989.51000000024</v>
      </c>
      <c r="AX13" s="54">
        <v>778178.94000000064</v>
      </c>
      <c r="AY13" s="224">
        <f t="shared" si="13"/>
        <v>2157773.3400000008</v>
      </c>
      <c r="AZ13" s="54">
        <v>601878.91000000061</v>
      </c>
      <c r="BA13" s="54">
        <v>898785.56</v>
      </c>
      <c r="BB13" s="54">
        <v>1128570.1499999978</v>
      </c>
      <c r="BC13" s="224">
        <f t="shared" si="14"/>
        <v>2629234.6199999982</v>
      </c>
      <c r="BD13" s="269">
        <v>874364.21000000008</v>
      </c>
      <c r="BE13" s="317">
        <v>736480.37000000046</v>
      </c>
      <c r="BF13" s="317">
        <v>726377.41999999981</v>
      </c>
      <c r="BG13" s="309">
        <f t="shared" si="15"/>
        <v>2337222.0000000005</v>
      </c>
      <c r="BH13" s="269">
        <v>665371.75999999931</v>
      </c>
      <c r="BI13" s="269">
        <v>676417.99999999988</v>
      </c>
      <c r="BJ13" s="269">
        <v>1181827.3099999998</v>
      </c>
      <c r="BK13" s="309">
        <f t="shared" si="16"/>
        <v>2523617.0699999994</v>
      </c>
      <c r="BL13" s="269">
        <v>1178368.7999999998</v>
      </c>
      <c r="BM13" s="269">
        <v>1308292.9599999997</v>
      </c>
      <c r="BN13" s="269">
        <v>1468827.6099999999</v>
      </c>
      <c r="BO13" s="309">
        <f t="shared" si="17"/>
        <v>3955489.3699999996</v>
      </c>
      <c r="BP13" s="269">
        <v>715599.39000000048</v>
      </c>
      <c r="BQ13" s="269">
        <v>1441574.7700000012</v>
      </c>
      <c r="BR13" s="269">
        <v>755723.34000000067</v>
      </c>
      <c r="BS13" s="309">
        <f t="shared" si="18"/>
        <v>2912897.5000000023</v>
      </c>
    </row>
    <row r="14" spans="1:71" s="5" customFormat="1" ht="14" x14ac:dyDescent="0.3">
      <c r="A14" s="18"/>
      <c r="B14" s="16" t="s">
        <v>59</v>
      </c>
      <c r="C14" s="4">
        <f>C12-C13</f>
        <v>-13132812.153999943</v>
      </c>
      <c r="D14" s="4">
        <f t="shared" si="0"/>
        <v>-10138950.351499997</v>
      </c>
      <c r="E14" s="4">
        <f t="shared" si="1"/>
        <v>-11640331.392500004</v>
      </c>
      <c r="F14" s="4">
        <f t="shared" si="2"/>
        <v>-11005723.979999997</v>
      </c>
      <c r="G14" s="288">
        <f t="shared" si="3"/>
        <v>-11729223.190000001</v>
      </c>
      <c r="H14" s="4">
        <f t="shared" ref="H14:AK14" si="28">H12-H13</f>
        <v>-660304</v>
      </c>
      <c r="I14" s="4">
        <f t="shared" si="28"/>
        <v>-1026814.5184999997</v>
      </c>
      <c r="J14" s="4">
        <f t="shared" si="28"/>
        <v>-460215.30099999969</v>
      </c>
      <c r="K14" s="250">
        <f t="shared" si="4"/>
        <v>-2147333.8194999993</v>
      </c>
      <c r="L14" s="4">
        <f t="shared" si="28"/>
        <v>-696187.93099999963</v>
      </c>
      <c r="M14" s="4">
        <f t="shared" si="28"/>
        <v>-1166916.0400000007</v>
      </c>
      <c r="N14" s="4">
        <f t="shared" si="28"/>
        <v>-732858.39550000045</v>
      </c>
      <c r="O14" s="250">
        <f t="shared" si="5"/>
        <v>-2595962.3665000009</v>
      </c>
      <c r="P14" s="4">
        <f t="shared" si="28"/>
        <v>-1148257.485499999</v>
      </c>
      <c r="Q14" s="4">
        <f t="shared" si="28"/>
        <v>-947183.66549999919</v>
      </c>
      <c r="R14" s="4">
        <f t="shared" si="28"/>
        <v>-801299.64499999979</v>
      </c>
      <c r="S14" s="250">
        <f t="shared" si="6"/>
        <v>-2896740.7959999982</v>
      </c>
      <c r="T14" s="4">
        <f t="shared" si="28"/>
        <v>-591127.80699999933</v>
      </c>
      <c r="U14" s="4">
        <f t="shared" si="28"/>
        <v>-866187.69349999935</v>
      </c>
      <c r="V14" s="4">
        <f>V12-V13</f>
        <v>-1041597.8690000002</v>
      </c>
      <c r="W14" s="250">
        <f t="shared" si="7"/>
        <v>-2498913.3694999991</v>
      </c>
      <c r="X14" s="4">
        <f t="shared" si="28"/>
        <v>-1004324.5665000005</v>
      </c>
      <c r="Y14" s="4">
        <f t="shared" si="28"/>
        <v>-626387.43950000044</v>
      </c>
      <c r="Z14" s="4">
        <f t="shared" si="28"/>
        <v>-548474</v>
      </c>
      <c r="AA14" s="224">
        <f t="shared" si="8"/>
        <v>-2179186.006000001</v>
      </c>
      <c r="AB14" s="4">
        <f t="shared" si="28"/>
        <v>-1086033.8490000009</v>
      </c>
      <c r="AC14" s="4">
        <f t="shared" si="28"/>
        <v>-949643.1259999983</v>
      </c>
      <c r="AD14" s="4">
        <f t="shared" si="28"/>
        <v>-716269</v>
      </c>
      <c r="AE14" s="224">
        <f t="shared" si="9"/>
        <v>-2751945.9749999992</v>
      </c>
      <c r="AF14" s="4">
        <f t="shared" si="28"/>
        <v>-959879.30900000199</v>
      </c>
      <c r="AG14" s="4">
        <f t="shared" si="28"/>
        <v>-840664.67399999953</v>
      </c>
      <c r="AH14" s="4">
        <f t="shared" si="28"/>
        <v>-880621.57349999901</v>
      </c>
      <c r="AI14" s="224">
        <f t="shared" si="10"/>
        <v>-2681165.5565000004</v>
      </c>
      <c r="AJ14" s="4">
        <f t="shared" si="28"/>
        <v>-748743.39149999968</v>
      </c>
      <c r="AK14" s="4">
        <f t="shared" si="28"/>
        <v>-1255465.4535000008</v>
      </c>
      <c r="AL14" s="4">
        <f>AL12-AL13</f>
        <v>-2023825.0100000016</v>
      </c>
      <c r="AM14" s="224">
        <f t="shared" si="11"/>
        <v>-4028033.8550000023</v>
      </c>
      <c r="AN14" s="242">
        <f>AN12-AN13</f>
        <v>-1852287.9199999969</v>
      </c>
      <c r="AO14" s="4">
        <f>AO12-AO13</f>
        <v>-898495.12000000023</v>
      </c>
      <c r="AP14" s="4">
        <f>AP12-AP13</f>
        <v>-184278.06999999989</v>
      </c>
      <c r="AQ14" s="224">
        <f t="shared" si="12"/>
        <v>-2935061.1099999971</v>
      </c>
      <c r="AR14" s="4">
        <f>AR12-AR13</f>
        <v>-939131.44000000006</v>
      </c>
      <c r="AS14" s="4">
        <f>AS12-AS13</f>
        <v>-1438759.4700000002</v>
      </c>
      <c r="AT14" s="4">
        <f>AT12-AT13</f>
        <v>-905764.00000000151</v>
      </c>
      <c r="AU14" s="224">
        <f t="shared" si="26"/>
        <v>-3283654.9100000015</v>
      </c>
      <c r="AV14" s="4">
        <f>AV12-AV13</f>
        <v>-465604.8899999999</v>
      </c>
      <c r="AW14" s="4">
        <f>AW12-AW13</f>
        <v>-913989.51000000024</v>
      </c>
      <c r="AX14" s="4">
        <f>AX12-AX13</f>
        <v>-778178.94000000064</v>
      </c>
      <c r="AY14" s="224">
        <f t="shared" si="13"/>
        <v>-2157773.3400000008</v>
      </c>
      <c r="AZ14" s="4">
        <f>AZ12-AZ13</f>
        <v>-601878.91000000061</v>
      </c>
      <c r="BA14" s="4">
        <f>BA12-BA13</f>
        <v>-898785.56</v>
      </c>
      <c r="BB14" s="4">
        <f>BB12-BB13</f>
        <v>-1128570.1499999978</v>
      </c>
      <c r="BC14" s="224">
        <f t="shared" si="14"/>
        <v>-2629234.6199999982</v>
      </c>
      <c r="BD14" s="270">
        <f>BD12-BD13</f>
        <v>-874364.21000000008</v>
      </c>
      <c r="BE14" s="318">
        <f>BE12-BE13</f>
        <v>-736480.37000000046</v>
      </c>
      <c r="BF14" s="318">
        <f>BF12-BF13</f>
        <v>-726377.41999999981</v>
      </c>
      <c r="BG14" s="309">
        <f t="shared" si="15"/>
        <v>-2337222.0000000005</v>
      </c>
      <c r="BH14" s="270">
        <f>BH12-BH13</f>
        <v>-665371.75999999931</v>
      </c>
      <c r="BI14" s="270">
        <f>BI12-BI13</f>
        <v>-676417.99999999988</v>
      </c>
      <c r="BJ14" s="270">
        <f>BJ12-BJ13</f>
        <v>-1181827.3099999998</v>
      </c>
      <c r="BK14" s="309">
        <f t="shared" si="16"/>
        <v>-2523617.0699999994</v>
      </c>
      <c r="BL14" s="270">
        <f>BL12-BL13</f>
        <v>-1178368.7999999998</v>
      </c>
      <c r="BM14" s="270">
        <f>BM12-BM13</f>
        <v>-1308292.9599999997</v>
      </c>
      <c r="BN14" s="270">
        <f>BN12-BN13</f>
        <v>-1468827.6099999999</v>
      </c>
      <c r="BO14" s="309">
        <f t="shared" si="17"/>
        <v>-3955489.3699999996</v>
      </c>
      <c r="BP14" s="270">
        <f>BP12-BP13</f>
        <v>-715598.39000000048</v>
      </c>
      <c r="BQ14" s="270">
        <f>BQ12-BQ13</f>
        <v>-1441573.0200000012</v>
      </c>
      <c r="BR14" s="270">
        <f>BR12-BR13</f>
        <v>-755723.34000000067</v>
      </c>
      <c r="BS14" s="309">
        <f t="shared" si="18"/>
        <v>-2912894.7500000023</v>
      </c>
    </row>
    <row r="15" spans="1:71" s="5" customFormat="1" ht="14.5" x14ac:dyDescent="0.35">
      <c r="A15" s="18" t="s">
        <v>99</v>
      </c>
      <c r="B15" s="16" t="s">
        <v>51</v>
      </c>
      <c r="C15" s="4">
        <v>931878</v>
      </c>
      <c r="D15" s="4">
        <f t="shared" si="0"/>
        <v>536898.04</v>
      </c>
      <c r="E15" s="4">
        <f t="shared" si="1"/>
        <v>308275.31000000006</v>
      </c>
      <c r="F15" s="4">
        <f t="shared" si="2"/>
        <v>230208.28</v>
      </c>
      <c r="G15" s="288">
        <f t="shared" si="3"/>
        <v>227680.68</v>
      </c>
      <c r="H15" s="4">
        <v>77000</v>
      </c>
      <c r="I15" s="55">
        <v>7000</v>
      </c>
      <c r="J15" s="55">
        <v>66518.899999999994</v>
      </c>
      <c r="K15" s="250">
        <f t="shared" si="4"/>
        <v>150518.9</v>
      </c>
      <c r="L15" s="55">
        <v>136235.54</v>
      </c>
      <c r="M15" s="55">
        <v>10000</v>
      </c>
      <c r="N15" s="55">
        <v>44675.6</v>
      </c>
      <c r="O15" s="250">
        <f t="shared" si="5"/>
        <v>190911.14</v>
      </c>
      <c r="P15" s="55">
        <v>18975</v>
      </c>
      <c r="Q15" s="55">
        <v>7920</v>
      </c>
      <c r="R15" s="55">
        <v>1000</v>
      </c>
      <c r="S15" s="250">
        <f t="shared" si="6"/>
        <v>27895</v>
      </c>
      <c r="T15" s="55">
        <v>16000</v>
      </c>
      <c r="U15" s="54">
        <v>110898</v>
      </c>
      <c r="V15" s="54">
        <v>40675</v>
      </c>
      <c r="W15" s="250">
        <f t="shared" si="7"/>
        <v>167573</v>
      </c>
      <c r="X15" s="2">
        <v>48170.33</v>
      </c>
      <c r="Y15" s="2">
        <v>44080.87</v>
      </c>
      <c r="Z15" s="2">
        <v>1080.8699999999999</v>
      </c>
      <c r="AA15" s="224">
        <f t="shared" si="8"/>
        <v>93332.07</v>
      </c>
      <c r="AB15" s="2">
        <v>1080.8699999999999</v>
      </c>
      <c r="AC15" s="2">
        <v>1080.8699999999999</v>
      </c>
      <c r="AD15" s="2">
        <v>0</v>
      </c>
      <c r="AE15" s="224">
        <f t="shared" si="9"/>
        <v>2161.7399999999998</v>
      </c>
      <c r="AF15" s="2">
        <v>0</v>
      </c>
      <c r="AG15" s="2">
        <v>0</v>
      </c>
      <c r="AH15" s="54">
        <v>22772.980000000003</v>
      </c>
      <c r="AI15" s="224">
        <f t="shared" si="10"/>
        <v>22772.980000000003</v>
      </c>
      <c r="AJ15" s="54">
        <v>111955</v>
      </c>
      <c r="AK15" s="54">
        <v>4</v>
      </c>
      <c r="AL15" s="54">
        <v>78049.52</v>
      </c>
      <c r="AM15" s="224">
        <f t="shared" si="11"/>
        <v>190008.52000000002</v>
      </c>
      <c r="AN15" s="241">
        <v>69154.81</v>
      </c>
      <c r="AO15" s="2">
        <v>1000</v>
      </c>
      <c r="AP15" s="2">
        <v>37811</v>
      </c>
      <c r="AQ15" s="224">
        <f t="shared" si="12"/>
        <v>107965.81</v>
      </c>
      <c r="AR15" s="2">
        <v>1000</v>
      </c>
      <c r="AS15" s="2">
        <v>6000</v>
      </c>
      <c r="AT15" s="2">
        <v>6000</v>
      </c>
      <c r="AU15" s="224">
        <f t="shared" si="26"/>
        <v>13000</v>
      </c>
      <c r="AV15" s="2">
        <v>1354.75</v>
      </c>
      <c r="AW15" s="2">
        <v>6000</v>
      </c>
      <c r="AX15" s="54">
        <v>1000</v>
      </c>
      <c r="AY15" s="224">
        <f t="shared" si="13"/>
        <v>8354.75</v>
      </c>
      <c r="AZ15" s="54">
        <v>17000</v>
      </c>
      <c r="BA15" s="54">
        <v>66200</v>
      </c>
      <c r="BB15" s="54">
        <v>17687.72</v>
      </c>
      <c r="BC15" s="224">
        <f t="shared" si="14"/>
        <v>100887.72</v>
      </c>
      <c r="BD15" s="269">
        <v>1000</v>
      </c>
      <c r="BE15" s="317">
        <v>38845</v>
      </c>
      <c r="BF15" s="317">
        <v>58872.68</v>
      </c>
      <c r="BG15" s="309">
        <f t="shared" si="15"/>
        <v>98717.68</v>
      </c>
      <c r="BH15" s="269">
        <v>19703</v>
      </c>
      <c r="BI15" s="269">
        <v>1000</v>
      </c>
      <c r="BJ15" s="269">
        <v>0</v>
      </c>
      <c r="BK15" s="309">
        <f t="shared" si="16"/>
        <v>20703</v>
      </c>
      <c r="BL15" s="360">
        <v>22995</v>
      </c>
      <c r="BM15" s="269">
        <v>13000</v>
      </c>
      <c r="BN15" s="269">
        <v>11890</v>
      </c>
      <c r="BO15" s="309">
        <f t="shared" si="17"/>
        <v>47885</v>
      </c>
      <c r="BP15" s="269">
        <v>18648</v>
      </c>
      <c r="BQ15" s="269">
        <v>18353</v>
      </c>
      <c r="BR15" s="269">
        <v>23374</v>
      </c>
      <c r="BS15" s="309">
        <f t="shared" si="18"/>
        <v>60375</v>
      </c>
    </row>
    <row r="16" spans="1:71" s="5" customFormat="1" ht="14" x14ac:dyDescent="0.3">
      <c r="A16" s="18"/>
      <c r="B16" s="16" t="s">
        <v>52</v>
      </c>
      <c r="C16" s="2">
        <v>7099251.4265000196</v>
      </c>
      <c r="D16" s="4">
        <f t="shared" si="0"/>
        <v>8163693.6610000003</v>
      </c>
      <c r="E16" s="4">
        <f t="shared" si="1"/>
        <v>8186967.7224999983</v>
      </c>
      <c r="F16" s="4">
        <f t="shared" si="2"/>
        <v>11964630.689999998</v>
      </c>
      <c r="G16" s="288">
        <f t="shared" si="3"/>
        <v>6286244.5200000005</v>
      </c>
      <c r="H16" s="4">
        <v>581893</v>
      </c>
      <c r="I16" s="55">
        <v>816693.00450000062</v>
      </c>
      <c r="J16" s="55">
        <v>535932.61399999983</v>
      </c>
      <c r="K16" s="250">
        <f t="shared" si="4"/>
        <v>1934518.6185000006</v>
      </c>
      <c r="L16" s="55">
        <v>670068.55649999995</v>
      </c>
      <c r="M16" s="55">
        <v>714629.71100000001</v>
      </c>
      <c r="N16" s="55">
        <v>938421.2174999998</v>
      </c>
      <c r="O16" s="250">
        <f t="shared" si="5"/>
        <v>2323119.4849999999</v>
      </c>
      <c r="P16" s="55">
        <v>617903.06150000007</v>
      </c>
      <c r="Q16" s="55">
        <v>610309.99099999992</v>
      </c>
      <c r="R16" s="55">
        <v>650961.57099999918</v>
      </c>
      <c r="S16" s="250">
        <f t="shared" si="6"/>
        <v>1879174.6234999993</v>
      </c>
      <c r="T16" s="55">
        <v>850840.95500000019</v>
      </c>
      <c r="U16" s="54">
        <v>464605.3244999997</v>
      </c>
      <c r="V16" s="54">
        <v>711434.65450000018</v>
      </c>
      <c r="W16" s="250">
        <f t="shared" si="7"/>
        <v>2026880.9340000001</v>
      </c>
      <c r="X16" s="2">
        <v>747732.53000000014</v>
      </c>
      <c r="Y16" s="2">
        <v>687237.97600000037</v>
      </c>
      <c r="Z16" s="2">
        <v>471499.57450000005</v>
      </c>
      <c r="AA16" s="224">
        <f t="shared" si="8"/>
        <v>1906470.0805000006</v>
      </c>
      <c r="AB16" s="2">
        <v>874726.30549999897</v>
      </c>
      <c r="AC16" s="2">
        <v>622393.1675000001</v>
      </c>
      <c r="AD16" s="2">
        <v>635590.59050000017</v>
      </c>
      <c r="AE16" s="224">
        <f t="shared" si="9"/>
        <v>2132710.0634999992</v>
      </c>
      <c r="AF16" s="54">
        <v>781672.41099999938</v>
      </c>
      <c r="AG16" s="54">
        <v>925956.29849999899</v>
      </c>
      <c r="AH16" s="54">
        <v>688885.01749999996</v>
      </c>
      <c r="AI16" s="224">
        <f t="shared" si="10"/>
        <v>2396513.7269999986</v>
      </c>
      <c r="AJ16" s="54">
        <v>433532.88799999998</v>
      </c>
      <c r="AK16" s="54">
        <v>603637.40350000013</v>
      </c>
      <c r="AL16" s="54">
        <v>714103.56</v>
      </c>
      <c r="AM16" s="224">
        <f t="shared" si="11"/>
        <v>1751273.8515000001</v>
      </c>
      <c r="AN16" s="241">
        <v>778323.92999999924</v>
      </c>
      <c r="AO16" s="2">
        <v>2082073.4199999983</v>
      </c>
      <c r="AP16" s="2">
        <v>613721.14999999944</v>
      </c>
      <c r="AQ16" s="224">
        <f t="shared" si="12"/>
        <v>3474118.4999999972</v>
      </c>
      <c r="AR16" s="2">
        <v>613211.62</v>
      </c>
      <c r="AS16" s="2">
        <v>0</v>
      </c>
      <c r="AT16" s="2">
        <v>992676.52999999933</v>
      </c>
      <c r="AU16" s="224">
        <f t="shared" si="26"/>
        <v>1605888.1499999994</v>
      </c>
      <c r="AV16" s="54">
        <v>381160.75000000035</v>
      </c>
      <c r="AW16" s="54">
        <v>499112.08999999979</v>
      </c>
      <c r="AX16" s="54">
        <v>4127214.2800000007</v>
      </c>
      <c r="AY16" s="224">
        <f t="shared" si="13"/>
        <v>5007487.120000001</v>
      </c>
      <c r="AZ16" s="54">
        <v>629641.26000000013</v>
      </c>
      <c r="BA16" s="54">
        <v>586436.55000000005</v>
      </c>
      <c r="BB16" s="54">
        <v>661059.11000000022</v>
      </c>
      <c r="BC16" s="224">
        <f t="shared" si="14"/>
        <v>1877136.9200000004</v>
      </c>
      <c r="BD16" s="269">
        <v>347762.26000000036</v>
      </c>
      <c r="BE16" s="317">
        <v>489512.17000000033</v>
      </c>
      <c r="BF16" s="317">
        <v>403202.22000000009</v>
      </c>
      <c r="BG16" s="309">
        <f t="shared" si="15"/>
        <v>1240476.6500000008</v>
      </c>
      <c r="BH16" s="269">
        <v>374570.59000000026</v>
      </c>
      <c r="BI16" s="269">
        <v>518134.23999999982</v>
      </c>
      <c r="BJ16" s="269">
        <v>450067.85999999987</v>
      </c>
      <c r="BK16" s="309">
        <f t="shared" si="16"/>
        <v>1342772.69</v>
      </c>
      <c r="BL16" s="269">
        <v>623438.32999999938</v>
      </c>
      <c r="BM16" s="269">
        <v>625701.07000000007</v>
      </c>
      <c r="BN16" s="269">
        <v>655912.42999999993</v>
      </c>
      <c r="BO16" s="309">
        <f t="shared" si="17"/>
        <v>1905051.8299999994</v>
      </c>
      <c r="BP16" s="269">
        <v>571917.44000000018</v>
      </c>
      <c r="BQ16" s="269">
        <v>604512.66000000015</v>
      </c>
      <c r="BR16" s="269">
        <v>621513.25000000012</v>
      </c>
      <c r="BS16" s="309">
        <f t="shared" si="18"/>
        <v>1797943.3500000006</v>
      </c>
    </row>
    <row r="17" spans="1:73" s="5" customFormat="1" ht="14" x14ac:dyDescent="0.3">
      <c r="A17" s="18"/>
      <c r="B17" s="16" t="s">
        <v>59</v>
      </c>
      <c r="C17" s="4">
        <f>C15-C16</f>
        <v>-6167373.4265000196</v>
      </c>
      <c r="D17" s="4">
        <f t="shared" si="0"/>
        <v>-7626795.6209999993</v>
      </c>
      <c r="E17" s="4">
        <f t="shared" si="1"/>
        <v>-7878692.4124999987</v>
      </c>
      <c r="F17" s="4">
        <f t="shared" si="2"/>
        <v>-11734422.409999996</v>
      </c>
      <c r="G17" s="288">
        <f t="shared" si="3"/>
        <v>-6058563.8400000008</v>
      </c>
      <c r="H17" s="4">
        <f t="shared" ref="H17:AK17" si="29">H15-H16</f>
        <v>-504893</v>
      </c>
      <c r="I17" s="4">
        <f t="shared" si="29"/>
        <v>-809693.00450000062</v>
      </c>
      <c r="J17" s="4">
        <f t="shared" si="29"/>
        <v>-469413.7139999998</v>
      </c>
      <c r="K17" s="250">
        <f t="shared" si="4"/>
        <v>-1783999.7185000004</v>
      </c>
      <c r="L17" s="4">
        <f t="shared" si="29"/>
        <v>-533833.01649999991</v>
      </c>
      <c r="M17" s="4">
        <f t="shared" si="29"/>
        <v>-704629.71100000001</v>
      </c>
      <c r="N17" s="4">
        <f t="shared" si="29"/>
        <v>-893745.61749999982</v>
      </c>
      <c r="O17" s="250">
        <f t="shared" si="5"/>
        <v>-2132208.3449999997</v>
      </c>
      <c r="P17" s="4">
        <f t="shared" si="29"/>
        <v>-598928.06150000007</v>
      </c>
      <c r="Q17" s="4">
        <f t="shared" si="29"/>
        <v>-602389.99099999992</v>
      </c>
      <c r="R17" s="4">
        <f t="shared" si="29"/>
        <v>-649961.57099999918</v>
      </c>
      <c r="S17" s="250">
        <f t="shared" si="6"/>
        <v>-1851279.6234999993</v>
      </c>
      <c r="T17" s="4">
        <f t="shared" si="29"/>
        <v>-834840.95500000019</v>
      </c>
      <c r="U17" s="4">
        <f t="shared" si="29"/>
        <v>-353707.3244999997</v>
      </c>
      <c r="V17" s="4">
        <f>V15-V16</f>
        <v>-670759.65450000018</v>
      </c>
      <c r="W17" s="250">
        <f t="shared" si="7"/>
        <v>-1859307.9340000001</v>
      </c>
      <c r="X17" s="4">
        <f t="shared" si="29"/>
        <v>-699562.20000000019</v>
      </c>
      <c r="Y17" s="4">
        <f t="shared" si="29"/>
        <v>-643157.10600000038</v>
      </c>
      <c r="Z17" s="4">
        <f t="shared" si="29"/>
        <v>-470418.70450000005</v>
      </c>
      <c r="AA17" s="224">
        <f t="shared" si="8"/>
        <v>-1813138.0105000006</v>
      </c>
      <c r="AB17" s="4">
        <f t="shared" si="29"/>
        <v>-873645.43549999897</v>
      </c>
      <c r="AC17" s="4">
        <f t="shared" si="29"/>
        <v>-621312.2975000001</v>
      </c>
      <c r="AD17" s="4">
        <f t="shared" si="29"/>
        <v>-635590.59050000017</v>
      </c>
      <c r="AE17" s="224">
        <f t="shared" si="9"/>
        <v>-2130548.323499999</v>
      </c>
      <c r="AF17" s="4">
        <f t="shared" si="29"/>
        <v>-781672.41099999938</v>
      </c>
      <c r="AG17" s="4">
        <f t="shared" si="29"/>
        <v>-925956.29849999899</v>
      </c>
      <c r="AH17" s="4">
        <f t="shared" si="29"/>
        <v>-666112.03749999998</v>
      </c>
      <c r="AI17" s="224">
        <f t="shared" si="10"/>
        <v>-2373740.7469999986</v>
      </c>
      <c r="AJ17" s="4">
        <f t="shared" si="29"/>
        <v>-321577.88799999998</v>
      </c>
      <c r="AK17" s="4">
        <f t="shared" si="29"/>
        <v>-603633.40350000013</v>
      </c>
      <c r="AL17" s="4">
        <f>AL15-AL16</f>
        <v>-636054.04</v>
      </c>
      <c r="AM17" s="224">
        <f t="shared" si="11"/>
        <v>-1561265.3315000001</v>
      </c>
      <c r="AN17" s="242">
        <f>AN15-AN16</f>
        <v>-709169.11999999918</v>
      </c>
      <c r="AO17" s="4">
        <f>AO15-AO16</f>
        <v>-2081073.4199999983</v>
      </c>
      <c r="AP17" s="4">
        <f>AP15-AP16</f>
        <v>-575910.14999999944</v>
      </c>
      <c r="AQ17" s="224">
        <f t="shared" si="12"/>
        <v>-3366152.6899999967</v>
      </c>
      <c r="AR17" s="4">
        <f>AR15-AR16</f>
        <v>-612211.62</v>
      </c>
      <c r="AS17" s="4">
        <f>AS15-AS16</f>
        <v>6000</v>
      </c>
      <c r="AT17" s="4">
        <f>AT15-AT16</f>
        <v>-986676.52999999933</v>
      </c>
      <c r="AU17" s="224">
        <f t="shared" si="26"/>
        <v>-1592888.1499999994</v>
      </c>
      <c r="AV17" s="4">
        <f>AV15-AV16</f>
        <v>-379806.00000000035</v>
      </c>
      <c r="AW17" s="4">
        <f>AW15-AW16</f>
        <v>-493112.08999999979</v>
      </c>
      <c r="AX17" s="4">
        <f>AX15-AX16</f>
        <v>-4126214.2800000007</v>
      </c>
      <c r="AY17" s="224">
        <f t="shared" si="13"/>
        <v>-4999132.370000001</v>
      </c>
      <c r="AZ17" s="4">
        <f>AZ15-AZ16</f>
        <v>-612641.26000000013</v>
      </c>
      <c r="BA17" s="4">
        <f>BA15-BA16</f>
        <v>-520236.55000000005</v>
      </c>
      <c r="BB17" s="4">
        <f>BB15-BB16</f>
        <v>-643371.39000000025</v>
      </c>
      <c r="BC17" s="224">
        <f t="shared" si="14"/>
        <v>-1776249.2000000002</v>
      </c>
      <c r="BD17" s="270">
        <f>BD15-BD16</f>
        <v>-346762.26000000036</v>
      </c>
      <c r="BE17" s="318">
        <f>BE15-BE16</f>
        <v>-450667.17000000033</v>
      </c>
      <c r="BF17" s="318">
        <f>BF15-BF16</f>
        <v>-344329.5400000001</v>
      </c>
      <c r="BG17" s="309">
        <f t="shared" si="15"/>
        <v>-1141758.9700000007</v>
      </c>
      <c r="BH17" s="270">
        <f>BH15-BH16</f>
        <v>-354867.59000000026</v>
      </c>
      <c r="BI17" s="270">
        <f>BI15-BI16</f>
        <v>-517134.23999999982</v>
      </c>
      <c r="BJ17" s="270">
        <f>BJ15-BJ16</f>
        <v>-450067.85999999987</v>
      </c>
      <c r="BK17" s="309">
        <f t="shared" si="16"/>
        <v>-1322069.69</v>
      </c>
      <c r="BL17" s="270">
        <f>BL15-BL16</f>
        <v>-600443.32999999938</v>
      </c>
      <c r="BM17" s="270">
        <f>BM15-BM16</f>
        <v>-612701.07000000007</v>
      </c>
      <c r="BN17" s="270">
        <f>BN15-BN16</f>
        <v>-644022.42999999993</v>
      </c>
      <c r="BO17" s="309">
        <f t="shared" si="17"/>
        <v>-1857166.8299999994</v>
      </c>
      <c r="BP17" s="270">
        <f>BP15-BP16</f>
        <v>-553269.44000000018</v>
      </c>
      <c r="BQ17" s="270">
        <f>BQ15-BQ16</f>
        <v>-586159.66000000015</v>
      </c>
      <c r="BR17" s="270">
        <f>BR15-BR16</f>
        <v>-598139.25000000012</v>
      </c>
      <c r="BS17" s="309">
        <f t="shared" si="18"/>
        <v>-1737568.3500000006</v>
      </c>
    </row>
    <row r="18" spans="1:73" s="5" customFormat="1" ht="14" x14ac:dyDescent="0.3">
      <c r="A18" s="89" t="s">
        <v>98</v>
      </c>
      <c r="B18" s="16" t="s">
        <v>51</v>
      </c>
      <c r="C18" s="4">
        <v>0</v>
      </c>
      <c r="D18" s="4">
        <f t="shared" si="0"/>
        <v>9437.9</v>
      </c>
      <c r="E18" s="4">
        <f t="shared" si="1"/>
        <v>0</v>
      </c>
      <c r="F18" s="4">
        <f t="shared" si="2"/>
        <v>0</v>
      </c>
      <c r="G18" s="288">
        <f t="shared" si="3"/>
        <v>44812.81</v>
      </c>
      <c r="H18" s="4">
        <v>0</v>
      </c>
      <c r="I18" s="55">
        <v>0</v>
      </c>
      <c r="J18" s="4">
        <v>0</v>
      </c>
      <c r="K18" s="250">
        <f t="shared" si="4"/>
        <v>0</v>
      </c>
      <c r="L18" s="4">
        <v>0</v>
      </c>
      <c r="M18" s="55">
        <v>9437.9</v>
      </c>
      <c r="N18" s="4">
        <v>0</v>
      </c>
      <c r="O18" s="250">
        <f t="shared" si="5"/>
        <v>9437.9</v>
      </c>
      <c r="P18" s="4">
        <v>0</v>
      </c>
      <c r="Q18" s="4">
        <v>0</v>
      </c>
      <c r="R18" s="4">
        <v>0</v>
      </c>
      <c r="S18" s="250">
        <f t="shared" si="6"/>
        <v>0</v>
      </c>
      <c r="T18" s="4">
        <v>0</v>
      </c>
      <c r="U18" s="4">
        <v>0</v>
      </c>
      <c r="V18" s="4">
        <v>0</v>
      </c>
      <c r="W18" s="250">
        <f t="shared" si="7"/>
        <v>0</v>
      </c>
      <c r="X18" s="2">
        <v>0</v>
      </c>
      <c r="Y18" s="2">
        <v>0</v>
      </c>
      <c r="Z18" s="2">
        <v>0</v>
      </c>
      <c r="AA18" s="224">
        <f t="shared" si="8"/>
        <v>0</v>
      </c>
      <c r="AB18" s="2">
        <v>0</v>
      </c>
      <c r="AC18" s="2">
        <v>0</v>
      </c>
      <c r="AD18" s="2">
        <v>0</v>
      </c>
      <c r="AE18" s="224">
        <f t="shared" si="9"/>
        <v>0</v>
      </c>
      <c r="AF18" s="2">
        <v>0</v>
      </c>
      <c r="AG18" s="2">
        <v>0</v>
      </c>
      <c r="AH18" s="2">
        <v>0</v>
      </c>
      <c r="AI18" s="224">
        <f t="shared" si="10"/>
        <v>0</v>
      </c>
      <c r="AJ18" s="2">
        <v>0</v>
      </c>
      <c r="AK18" s="2">
        <v>0</v>
      </c>
      <c r="AL18" s="2">
        <v>0</v>
      </c>
      <c r="AM18" s="224">
        <f t="shared" si="11"/>
        <v>0</v>
      </c>
      <c r="AN18" s="241">
        <v>0</v>
      </c>
      <c r="AO18" s="2">
        <v>0</v>
      </c>
      <c r="AP18" s="2">
        <v>0</v>
      </c>
      <c r="AQ18" s="224">
        <f t="shared" si="12"/>
        <v>0</v>
      </c>
      <c r="AR18" s="2">
        <v>0</v>
      </c>
      <c r="AS18" s="2">
        <v>0</v>
      </c>
      <c r="AT18" s="2">
        <v>0</v>
      </c>
      <c r="AU18" s="224">
        <f t="shared" si="26"/>
        <v>0</v>
      </c>
      <c r="AV18" s="2">
        <v>0</v>
      </c>
      <c r="AW18" s="2">
        <v>0</v>
      </c>
      <c r="AX18" s="2">
        <v>0</v>
      </c>
      <c r="AY18" s="224">
        <f t="shared" si="13"/>
        <v>0</v>
      </c>
      <c r="AZ18" s="2">
        <v>0</v>
      </c>
      <c r="BA18" s="2">
        <v>0</v>
      </c>
      <c r="BB18" s="2">
        <v>0</v>
      </c>
      <c r="BC18" s="224">
        <f t="shared" si="14"/>
        <v>0</v>
      </c>
      <c r="BD18" s="269">
        <v>0</v>
      </c>
      <c r="BE18" s="317">
        <v>0</v>
      </c>
      <c r="BF18" s="317">
        <v>0</v>
      </c>
      <c r="BG18" s="309">
        <f t="shared" si="15"/>
        <v>0</v>
      </c>
      <c r="BH18" s="269">
        <v>0</v>
      </c>
      <c r="BI18" s="269">
        <v>0</v>
      </c>
      <c r="BJ18" s="269">
        <v>878</v>
      </c>
      <c r="BK18" s="309">
        <f t="shared" si="16"/>
        <v>878</v>
      </c>
      <c r="BL18" s="269">
        <v>0</v>
      </c>
      <c r="BM18" s="269">
        <v>43905.7</v>
      </c>
      <c r="BN18" s="269">
        <v>0</v>
      </c>
      <c r="BO18" s="309">
        <f t="shared" si="17"/>
        <v>43905.7</v>
      </c>
      <c r="BP18" s="269">
        <v>29.11</v>
      </c>
      <c r="BQ18" s="269">
        <v>0</v>
      </c>
      <c r="BR18" s="269">
        <v>0</v>
      </c>
      <c r="BS18" s="309">
        <f t="shared" si="18"/>
        <v>29.11</v>
      </c>
    </row>
    <row r="19" spans="1:73" s="5" customFormat="1" ht="14" x14ac:dyDescent="0.3">
      <c r="A19" s="18"/>
      <c r="B19" s="16" t="s">
        <v>52</v>
      </c>
      <c r="C19" s="2">
        <v>3332698.2750000004</v>
      </c>
      <c r="D19" s="4">
        <f t="shared" si="0"/>
        <v>1759324.1129999999</v>
      </c>
      <c r="E19" s="4">
        <f t="shared" si="1"/>
        <v>5969566.500500001</v>
      </c>
      <c r="F19" s="4">
        <f t="shared" si="2"/>
        <v>2190104.8099999996</v>
      </c>
      <c r="G19" s="288">
        <f t="shared" si="3"/>
        <v>1715168.3199999998</v>
      </c>
      <c r="H19" s="4">
        <v>212026</v>
      </c>
      <c r="I19" s="55">
        <v>78932.020999999993</v>
      </c>
      <c r="J19" s="55">
        <v>42217.879999999983</v>
      </c>
      <c r="K19" s="250">
        <f t="shared" si="4"/>
        <v>333175.90100000001</v>
      </c>
      <c r="L19" s="55">
        <v>115850.48250000001</v>
      </c>
      <c r="M19" s="55">
        <v>79254.641999999993</v>
      </c>
      <c r="N19" s="55">
        <v>103542.38899999998</v>
      </c>
      <c r="O19" s="250">
        <f t="shared" si="5"/>
        <v>298647.5135</v>
      </c>
      <c r="P19" s="55">
        <v>676394.84449999989</v>
      </c>
      <c r="Q19" s="55">
        <v>79444.426499999987</v>
      </c>
      <c r="R19" s="55">
        <v>126838.01949999999</v>
      </c>
      <c r="S19" s="250">
        <f t="shared" si="6"/>
        <v>882677.29049999989</v>
      </c>
      <c r="T19" s="55">
        <v>107155.78099999999</v>
      </c>
      <c r="U19" s="54">
        <v>48072.944000000003</v>
      </c>
      <c r="V19" s="54">
        <v>89594.68299999999</v>
      </c>
      <c r="W19" s="250">
        <f t="shared" si="7"/>
        <v>244823.40799999997</v>
      </c>
      <c r="X19" s="2">
        <v>262894.35849999997</v>
      </c>
      <c r="Y19" s="2">
        <v>84616.195000000022</v>
      </c>
      <c r="Z19" s="2">
        <v>89289.737499999988</v>
      </c>
      <c r="AA19" s="224">
        <f t="shared" si="8"/>
        <v>436800.29099999997</v>
      </c>
      <c r="AB19" s="2">
        <v>194534.92000000004</v>
      </c>
      <c r="AC19" s="2">
        <v>322518.77650000004</v>
      </c>
      <c r="AD19" s="2">
        <v>137989.51199999996</v>
      </c>
      <c r="AE19" s="224">
        <f t="shared" si="9"/>
        <v>655043.20850000007</v>
      </c>
      <c r="AF19" s="54">
        <v>84885.708999999988</v>
      </c>
      <c r="AG19" s="54">
        <v>153955.37600000002</v>
      </c>
      <c r="AH19" s="54">
        <v>132069.15100000001</v>
      </c>
      <c r="AI19" s="224">
        <f t="shared" si="10"/>
        <v>370910.23600000003</v>
      </c>
      <c r="AJ19" s="54">
        <v>4126983.0120000001</v>
      </c>
      <c r="AK19" s="54">
        <v>149150.42300000001</v>
      </c>
      <c r="AL19" s="54">
        <v>230679.33000000002</v>
      </c>
      <c r="AM19" s="224">
        <f t="shared" si="11"/>
        <v>4506812.7650000006</v>
      </c>
      <c r="AN19" s="241">
        <v>92603.839999999953</v>
      </c>
      <c r="AO19" s="2">
        <v>160961.96999999994</v>
      </c>
      <c r="AP19" s="2">
        <v>147196.77000000002</v>
      </c>
      <c r="AQ19" s="224">
        <f t="shared" si="12"/>
        <v>400762.5799999999</v>
      </c>
      <c r="AR19" s="2">
        <v>583895.80999999982</v>
      </c>
      <c r="AS19" s="2">
        <v>68125.030000000013</v>
      </c>
      <c r="AT19" s="2">
        <v>290644.91000000009</v>
      </c>
      <c r="AU19" s="224">
        <f t="shared" si="26"/>
        <v>942665.75</v>
      </c>
      <c r="AV19" s="54">
        <v>116209.66000000003</v>
      </c>
      <c r="AW19" s="54">
        <v>187256.16000000003</v>
      </c>
      <c r="AX19" s="54">
        <v>121230.47</v>
      </c>
      <c r="AY19" s="224">
        <f t="shared" si="13"/>
        <v>424696.29000000004</v>
      </c>
      <c r="AZ19" s="54">
        <v>147945.1099999999</v>
      </c>
      <c r="BA19" s="54">
        <v>101365.78000000001</v>
      </c>
      <c r="BB19" s="54">
        <v>172669.30000000002</v>
      </c>
      <c r="BC19" s="224">
        <f t="shared" si="14"/>
        <v>421980.18999999994</v>
      </c>
      <c r="BD19" s="269">
        <v>192811.61000000004</v>
      </c>
      <c r="BE19" s="317">
        <v>115755.72000000002</v>
      </c>
      <c r="BF19" s="317">
        <v>82990.470000000016</v>
      </c>
      <c r="BG19" s="309">
        <f t="shared" si="15"/>
        <v>391557.8000000001</v>
      </c>
      <c r="BH19" s="269">
        <v>130336.61</v>
      </c>
      <c r="BI19" s="269">
        <v>189917.50000000006</v>
      </c>
      <c r="BJ19" s="269">
        <v>58759.69</v>
      </c>
      <c r="BK19" s="309">
        <f t="shared" si="16"/>
        <v>379013.80000000005</v>
      </c>
      <c r="BL19" s="269">
        <v>77202.300000000032</v>
      </c>
      <c r="BM19" s="269">
        <v>78278.989999999976</v>
      </c>
      <c r="BN19" s="269">
        <v>122377.36999999998</v>
      </c>
      <c r="BO19" s="309">
        <f t="shared" si="17"/>
        <v>277858.65999999997</v>
      </c>
      <c r="BP19" s="269">
        <v>230982.67999999996</v>
      </c>
      <c r="BQ19" s="269">
        <v>180822.27000000005</v>
      </c>
      <c r="BR19" s="269">
        <v>254933.10999999987</v>
      </c>
      <c r="BS19" s="309">
        <f t="shared" si="18"/>
        <v>666738.05999999982</v>
      </c>
    </row>
    <row r="20" spans="1:73" s="5" customFormat="1" ht="14" x14ac:dyDescent="0.3">
      <c r="A20" s="18"/>
      <c r="B20" s="16" t="s">
        <v>59</v>
      </c>
      <c r="C20" s="4">
        <f>C18-C19</f>
        <v>-3332698.2750000004</v>
      </c>
      <c r="D20" s="4">
        <f t="shared" si="0"/>
        <v>-1749886.213</v>
      </c>
      <c r="E20" s="4">
        <f t="shared" si="1"/>
        <v>-5969566.500500001</v>
      </c>
      <c r="F20" s="4">
        <f t="shared" si="2"/>
        <v>-2190104.8099999996</v>
      </c>
      <c r="G20" s="288">
        <f t="shared" si="3"/>
        <v>-1670355.51</v>
      </c>
      <c r="H20" s="4">
        <f t="shared" ref="H20:AK20" si="30">H18-H19</f>
        <v>-212026</v>
      </c>
      <c r="I20" s="4">
        <f t="shared" si="30"/>
        <v>-78932.020999999993</v>
      </c>
      <c r="J20" s="4">
        <f t="shared" si="30"/>
        <v>-42217.879999999983</v>
      </c>
      <c r="K20" s="250">
        <f t="shared" si="4"/>
        <v>-333175.90100000001</v>
      </c>
      <c r="L20" s="4">
        <f t="shared" si="30"/>
        <v>-115850.48250000001</v>
      </c>
      <c r="M20" s="4">
        <f t="shared" si="30"/>
        <v>-69816.741999999998</v>
      </c>
      <c r="N20" s="4">
        <f t="shared" si="30"/>
        <v>-103542.38899999998</v>
      </c>
      <c r="O20" s="250">
        <f t="shared" si="5"/>
        <v>-289209.61349999998</v>
      </c>
      <c r="P20" s="4">
        <f t="shared" si="30"/>
        <v>-676394.84449999989</v>
      </c>
      <c r="Q20" s="4">
        <f t="shared" si="30"/>
        <v>-79444.426499999987</v>
      </c>
      <c r="R20" s="4">
        <f t="shared" si="30"/>
        <v>-126838.01949999999</v>
      </c>
      <c r="S20" s="250">
        <f t="shared" si="6"/>
        <v>-882677.29049999989</v>
      </c>
      <c r="T20" s="4">
        <f t="shared" si="30"/>
        <v>-107155.78099999999</v>
      </c>
      <c r="U20" s="4">
        <f t="shared" si="30"/>
        <v>-48072.944000000003</v>
      </c>
      <c r="V20" s="4">
        <f>V18-V19</f>
        <v>-89594.68299999999</v>
      </c>
      <c r="W20" s="250">
        <f t="shared" si="7"/>
        <v>-244823.40799999997</v>
      </c>
      <c r="X20" s="4">
        <f t="shared" si="30"/>
        <v>-262894.35849999997</v>
      </c>
      <c r="Y20" s="4">
        <f t="shared" si="30"/>
        <v>-84616.195000000022</v>
      </c>
      <c r="Z20" s="4">
        <f t="shared" si="30"/>
        <v>-89289.737499999988</v>
      </c>
      <c r="AA20" s="224">
        <f t="shared" si="8"/>
        <v>-436800.29099999997</v>
      </c>
      <c r="AB20" s="4">
        <f t="shared" si="30"/>
        <v>-194534.92000000004</v>
      </c>
      <c r="AC20" s="4">
        <f t="shared" si="30"/>
        <v>-322518.77650000004</v>
      </c>
      <c r="AD20" s="4">
        <f t="shared" si="30"/>
        <v>-137989.51199999996</v>
      </c>
      <c r="AE20" s="224">
        <f t="shared" si="9"/>
        <v>-655043.20850000007</v>
      </c>
      <c r="AF20" s="4">
        <f t="shared" si="30"/>
        <v>-84885.708999999988</v>
      </c>
      <c r="AG20" s="4">
        <f t="shared" si="30"/>
        <v>-153955.37600000002</v>
      </c>
      <c r="AH20" s="4">
        <f t="shared" si="30"/>
        <v>-132069.15100000001</v>
      </c>
      <c r="AI20" s="224">
        <f t="shared" si="10"/>
        <v>-370910.23600000003</v>
      </c>
      <c r="AJ20" s="4">
        <f t="shared" si="30"/>
        <v>-4126983.0120000001</v>
      </c>
      <c r="AK20" s="4">
        <f t="shared" si="30"/>
        <v>-149150.42300000001</v>
      </c>
      <c r="AL20" s="4">
        <f>AL18-AL19</f>
        <v>-230679.33000000002</v>
      </c>
      <c r="AM20" s="224">
        <f t="shared" si="11"/>
        <v>-4506812.7650000006</v>
      </c>
      <c r="AN20" s="242">
        <f>AN18-AN19</f>
        <v>-92603.839999999953</v>
      </c>
      <c r="AO20" s="4">
        <f>AO18-AO19</f>
        <v>-160961.96999999994</v>
      </c>
      <c r="AP20" s="4">
        <f>AP18-AP19</f>
        <v>-147196.77000000002</v>
      </c>
      <c r="AQ20" s="224">
        <f t="shared" si="12"/>
        <v>-400762.5799999999</v>
      </c>
      <c r="AR20" s="4">
        <f>AR18-AR19</f>
        <v>-583895.80999999982</v>
      </c>
      <c r="AS20" s="4">
        <f>AS18-AS19</f>
        <v>-68125.030000000013</v>
      </c>
      <c r="AT20" s="4">
        <f>AT18-AT19</f>
        <v>-290644.91000000009</v>
      </c>
      <c r="AU20" s="224">
        <f t="shared" si="26"/>
        <v>-942665.75</v>
      </c>
      <c r="AV20" s="4">
        <f>AV18-AV19</f>
        <v>-116209.66000000003</v>
      </c>
      <c r="AW20" s="4">
        <f>AW18-AW19</f>
        <v>-187256.16000000003</v>
      </c>
      <c r="AX20" s="4">
        <f>AX18-AX19</f>
        <v>-121230.47</v>
      </c>
      <c r="AY20" s="224">
        <f t="shared" si="13"/>
        <v>-424696.29000000004</v>
      </c>
      <c r="AZ20" s="4">
        <f>AZ18-AZ19</f>
        <v>-147945.1099999999</v>
      </c>
      <c r="BA20" s="4">
        <f>BA18-BA19</f>
        <v>-101365.78000000001</v>
      </c>
      <c r="BB20" s="4">
        <f>BB18-BB19</f>
        <v>-172669.30000000002</v>
      </c>
      <c r="BC20" s="224">
        <f t="shared" si="14"/>
        <v>-421980.18999999994</v>
      </c>
      <c r="BD20" s="270">
        <f>BD18-BD19</f>
        <v>-192811.61000000004</v>
      </c>
      <c r="BE20" s="318">
        <f>BE18-BE19</f>
        <v>-115755.72000000002</v>
      </c>
      <c r="BF20" s="318">
        <f>BF18-BF19</f>
        <v>-82990.470000000016</v>
      </c>
      <c r="BG20" s="309">
        <f t="shared" si="15"/>
        <v>-391557.8000000001</v>
      </c>
      <c r="BH20" s="270">
        <f>BH18-BH19</f>
        <v>-130336.61</v>
      </c>
      <c r="BI20" s="270">
        <f>BI18-BI19</f>
        <v>-189917.50000000006</v>
      </c>
      <c r="BJ20" s="270">
        <f>BJ18-BJ19</f>
        <v>-57881.69</v>
      </c>
      <c r="BK20" s="309">
        <f t="shared" si="16"/>
        <v>-378135.80000000005</v>
      </c>
      <c r="BL20" s="270">
        <f>BL18-BL19</f>
        <v>-77202.300000000032</v>
      </c>
      <c r="BM20" s="270">
        <f>BM18-BM19</f>
        <v>-34373.289999999979</v>
      </c>
      <c r="BN20" s="270">
        <f>BN18-BN19</f>
        <v>-122377.36999999998</v>
      </c>
      <c r="BO20" s="309">
        <f t="shared" si="17"/>
        <v>-233952.96</v>
      </c>
      <c r="BP20" s="270">
        <f>BP18-BP19</f>
        <v>-230953.56999999998</v>
      </c>
      <c r="BQ20" s="270">
        <f>BQ18-BQ19</f>
        <v>-180822.27000000005</v>
      </c>
      <c r="BR20" s="270">
        <f>BR18-BR19</f>
        <v>-254933.10999999987</v>
      </c>
      <c r="BS20" s="309">
        <f t="shared" si="18"/>
        <v>-666708.94999999995</v>
      </c>
    </row>
    <row r="21" spans="1:73" s="5" customFormat="1" ht="14" x14ac:dyDescent="0.3">
      <c r="A21" s="18" t="s">
        <v>94</v>
      </c>
      <c r="B21" s="16" t="s">
        <v>51</v>
      </c>
      <c r="C21" s="4">
        <v>1499109</v>
      </c>
      <c r="D21" s="4">
        <f t="shared" si="0"/>
        <v>1722159.26</v>
      </c>
      <c r="E21" s="4">
        <f t="shared" si="1"/>
        <v>421128.32999999996</v>
      </c>
      <c r="F21" s="4">
        <f t="shared" si="2"/>
        <v>1983077.3399999999</v>
      </c>
      <c r="G21" s="288">
        <f t="shared" si="3"/>
        <v>54507.759999999995</v>
      </c>
      <c r="H21" s="4">
        <v>503908</v>
      </c>
      <c r="I21" s="55">
        <v>0</v>
      </c>
      <c r="J21" s="55">
        <v>73830.539999999994</v>
      </c>
      <c r="K21" s="250">
        <f t="shared" si="4"/>
        <v>577738.54</v>
      </c>
      <c r="L21" s="55">
        <v>2045.28</v>
      </c>
      <c r="M21" s="55">
        <v>29925</v>
      </c>
      <c r="N21" s="55">
        <v>65692.31</v>
      </c>
      <c r="O21" s="250">
        <f t="shared" si="5"/>
        <v>97662.59</v>
      </c>
      <c r="P21" s="55">
        <v>2572.56</v>
      </c>
      <c r="Q21" s="55">
        <v>2500</v>
      </c>
      <c r="R21" s="55">
        <v>5500</v>
      </c>
      <c r="S21" s="250">
        <f t="shared" si="6"/>
        <v>10572.56</v>
      </c>
      <c r="T21" s="55">
        <v>8040.68</v>
      </c>
      <c r="U21" s="54">
        <v>51305.530000000006</v>
      </c>
      <c r="V21" s="54">
        <v>976839.36</v>
      </c>
      <c r="W21" s="250">
        <f t="shared" si="7"/>
        <v>1036185.57</v>
      </c>
      <c r="X21" s="2">
        <v>6059</v>
      </c>
      <c r="Y21" s="2">
        <v>0</v>
      </c>
      <c r="Z21" s="2">
        <v>3636.34</v>
      </c>
      <c r="AA21" s="224">
        <f t="shared" si="8"/>
        <v>9695.34</v>
      </c>
      <c r="AB21" s="2">
        <v>34382.200000000004</v>
      </c>
      <c r="AC21" s="2">
        <v>50627.8</v>
      </c>
      <c r="AD21" s="2">
        <v>0</v>
      </c>
      <c r="AE21" s="224">
        <f t="shared" si="9"/>
        <v>85010</v>
      </c>
      <c r="AF21" s="54">
        <v>2000</v>
      </c>
      <c r="AG21" s="2">
        <v>0</v>
      </c>
      <c r="AH21" s="54">
        <v>1200</v>
      </c>
      <c r="AI21" s="224">
        <f t="shared" si="10"/>
        <v>3200</v>
      </c>
      <c r="AJ21" s="54">
        <v>323222.99</v>
      </c>
      <c r="AK21" s="2">
        <v>0</v>
      </c>
      <c r="AL21" s="2">
        <v>0</v>
      </c>
      <c r="AM21" s="224">
        <f t="shared" si="11"/>
        <v>323222.99</v>
      </c>
      <c r="AN21" s="241">
        <v>0</v>
      </c>
      <c r="AO21" s="2">
        <v>536464.13</v>
      </c>
      <c r="AP21" s="2">
        <v>0</v>
      </c>
      <c r="AQ21" s="224">
        <f t="shared" si="12"/>
        <v>536464.13</v>
      </c>
      <c r="AR21" s="2">
        <v>0</v>
      </c>
      <c r="AS21" s="2">
        <v>0</v>
      </c>
      <c r="AT21" s="2">
        <v>405262.11</v>
      </c>
      <c r="AU21" s="224">
        <f t="shared" si="26"/>
        <v>405262.11</v>
      </c>
      <c r="AV21" s="54">
        <v>0</v>
      </c>
      <c r="AW21" s="2">
        <v>110</v>
      </c>
      <c r="AX21" s="54">
        <v>999921.09999999986</v>
      </c>
      <c r="AY21" s="224">
        <f t="shared" si="13"/>
        <v>1000031.0999999999</v>
      </c>
      <c r="AZ21" s="54">
        <v>29925</v>
      </c>
      <c r="BA21" s="2">
        <v>0</v>
      </c>
      <c r="BB21" s="2">
        <v>11395</v>
      </c>
      <c r="BC21" s="224">
        <f t="shared" si="14"/>
        <v>41320</v>
      </c>
      <c r="BD21" s="269">
        <v>6608.9</v>
      </c>
      <c r="BE21" s="317">
        <v>0</v>
      </c>
      <c r="BF21" s="317">
        <v>680</v>
      </c>
      <c r="BG21" s="309">
        <f t="shared" si="15"/>
        <v>7288.9</v>
      </c>
      <c r="BH21" s="269">
        <v>0</v>
      </c>
      <c r="BI21" s="269">
        <v>6179.9999999999973</v>
      </c>
      <c r="BJ21" s="269">
        <v>3024</v>
      </c>
      <c r="BK21" s="309">
        <f t="shared" si="16"/>
        <v>9203.9999999999964</v>
      </c>
      <c r="BL21" s="269">
        <v>31563</v>
      </c>
      <c r="BM21" s="269">
        <v>0</v>
      </c>
      <c r="BN21" s="269">
        <v>1183</v>
      </c>
      <c r="BO21" s="309">
        <f t="shared" si="17"/>
        <v>32746</v>
      </c>
      <c r="BP21" s="269">
        <v>3095.15</v>
      </c>
      <c r="BQ21" s="269">
        <v>157.70999999999998</v>
      </c>
      <c r="BR21" s="269">
        <v>2016</v>
      </c>
      <c r="BS21" s="309">
        <f t="shared" si="18"/>
        <v>5268.8600000000006</v>
      </c>
    </row>
    <row r="22" spans="1:73" s="5" customFormat="1" ht="14" x14ac:dyDescent="0.3">
      <c r="A22" s="18"/>
      <c r="B22" s="16" t="s">
        <v>52</v>
      </c>
      <c r="C22" s="2">
        <v>22769865.139500022</v>
      </c>
      <c r="D22" s="4">
        <f t="shared" si="0"/>
        <v>17990228.965999998</v>
      </c>
      <c r="E22" s="4">
        <f t="shared" si="1"/>
        <v>18480986.174999993</v>
      </c>
      <c r="F22" s="4">
        <f t="shared" si="2"/>
        <v>19067020.469999999</v>
      </c>
      <c r="G22" s="288">
        <f t="shared" si="3"/>
        <v>10572956.589999998</v>
      </c>
      <c r="H22" s="4">
        <v>551260</v>
      </c>
      <c r="I22" s="55">
        <v>885228.59999999916</v>
      </c>
      <c r="J22" s="55">
        <v>1207216.6745000014</v>
      </c>
      <c r="K22" s="250">
        <f t="shared" si="4"/>
        <v>2643705.2745000003</v>
      </c>
      <c r="L22" s="55">
        <v>1857484.7725000028</v>
      </c>
      <c r="M22" s="55">
        <v>3118938.1609999998</v>
      </c>
      <c r="N22" s="55">
        <v>2148579.2009999999</v>
      </c>
      <c r="O22" s="250">
        <f t="shared" si="5"/>
        <v>7125002.1345000025</v>
      </c>
      <c r="P22" s="55">
        <v>2103801.294499997</v>
      </c>
      <c r="Q22" s="55">
        <v>742327.13900000043</v>
      </c>
      <c r="R22" s="55">
        <v>762530.05150000018</v>
      </c>
      <c r="S22" s="250">
        <f t="shared" si="6"/>
        <v>3608658.4849999975</v>
      </c>
      <c r="T22" s="55">
        <v>1340558.8065000004</v>
      </c>
      <c r="U22" s="54">
        <v>1141626.6544999999</v>
      </c>
      <c r="V22" s="54">
        <v>2130677.6109999996</v>
      </c>
      <c r="W22" s="250">
        <f t="shared" si="7"/>
        <v>4612863.0719999997</v>
      </c>
      <c r="X22" s="2">
        <v>1451141.737</v>
      </c>
      <c r="Y22" s="2">
        <v>671065.97450000001</v>
      </c>
      <c r="Z22" s="2">
        <v>1886302.2314999981</v>
      </c>
      <c r="AA22" s="224">
        <f t="shared" si="8"/>
        <v>4008509.9429999981</v>
      </c>
      <c r="AB22" s="2">
        <v>2693010.4299999969</v>
      </c>
      <c r="AC22" s="2">
        <v>1511752.3145000001</v>
      </c>
      <c r="AD22" s="2">
        <v>1376806.4040000003</v>
      </c>
      <c r="AE22" s="224">
        <f t="shared" si="9"/>
        <v>5581569.1484999973</v>
      </c>
      <c r="AF22" s="54">
        <v>1734980.9419999993</v>
      </c>
      <c r="AG22" s="54">
        <v>1464585.4094999991</v>
      </c>
      <c r="AH22" s="54">
        <v>1272929.4110000001</v>
      </c>
      <c r="AI22" s="224">
        <f t="shared" si="10"/>
        <v>4472495.7624999983</v>
      </c>
      <c r="AJ22" s="54">
        <v>1657790.3199999989</v>
      </c>
      <c r="AK22" s="54">
        <v>1188768.2710000006</v>
      </c>
      <c r="AL22" s="54">
        <v>1571852.7299999997</v>
      </c>
      <c r="AM22" s="224">
        <f t="shared" si="11"/>
        <v>4418411.3209999995</v>
      </c>
      <c r="AN22" s="241">
        <v>2531095.5199999996</v>
      </c>
      <c r="AO22" s="2">
        <v>1595629.2700000005</v>
      </c>
      <c r="AP22" s="2">
        <v>1981801.04</v>
      </c>
      <c r="AQ22" s="224">
        <f t="shared" si="12"/>
        <v>6108525.8300000001</v>
      </c>
      <c r="AR22" s="2">
        <v>2193174.17</v>
      </c>
      <c r="AS22" s="2">
        <v>915698.25000000012</v>
      </c>
      <c r="AT22" s="2">
        <v>1285844.94</v>
      </c>
      <c r="AU22" s="224">
        <f t="shared" si="26"/>
        <v>4394717.3599999994</v>
      </c>
      <c r="AV22" s="54">
        <v>625100.63</v>
      </c>
      <c r="AW22" s="54">
        <v>1443144.9099999988</v>
      </c>
      <c r="AX22" s="54">
        <v>962821.94000000041</v>
      </c>
      <c r="AY22" s="224">
        <f t="shared" si="13"/>
        <v>3031067.4799999991</v>
      </c>
      <c r="AZ22" s="54">
        <v>3254906.450000003</v>
      </c>
      <c r="BA22" s="54">
        <v>1000715.86</v>
      </c>
      <c r="BB22" s="54">
        <v>1277087.4899999993</v>
      </c>
      <c r="BC22" s="224">
        <f t="shared" si="14"/>
        <v>5532709.8000000026</v>
      </c>
      <c r="BD22" s="269">
        <v>398798.5</v>
      </c>
      <c r="BE22" s="317">
        <v>663560.47</v>
      </c>
      <c r="BF22" s="317">
        <v>889566.39999999967</v>
      </c>
      <c r="BG22" s="309">
        <f t="shared" si="15"/>
        <v>1951925.3699999996</v>
      </c>
      <c r="BH22" s="269">
        <v>1064311.2799999998</v>
      </c>
      <c r="BI22" s="269">
        <v>644806.88999999966</v>
      </c>
      <c r="BJ22" s="269">
        <v>918272.94999999972</v>
      </c>
      <c r="BK22" s="309">
        <f t="shared" si="16"/>
        <v>2627391.1199999992</v>
      </c>
      <c r="BL22" s="269">
        <v>1051548.7000000002</v>
      </c>
      <c r="BM22" s="269">
        <v>1001262.2999999993</v>
      </c>
      <c r="BN22" s="269">
        <v>1542473.0599999996</v>
      </c>
      <c r="BO22" s="309">
        <f t="shared" si="17"/>
        <v>3595284.0599999991</v>
      </c>
      <c r="BP22" s="269">
        <v>692352.7799999998</v>
      </c>
      <c r="BQ22" s="269">
        <v>952956.95000000054</v>
      </c>
      <c r="BR22" s="269">
        <v>753046.31000000017</v>
      </c>
      <c r="BS22" s="309">
        <f t="shared" si="18"/>
        <v>2398356.0400000005</v>
      </c>
    </row>
    <row r="23" spans="1:73" s="5" customFormat="1" ht="14" x14ac:dyDescent="0.3">
      <c r="A23" s="18"/>
      <c r="B23" s="16" t="s">
        <v>59</v>
      </c>
      <c r="C23" s="4">
        <f>C21-C22</f>
        <v>-21270756.139500022</v>
      </c>
      <c r="D23" s="4">
        <f t="shared" si="0"/>
        <v>-16268069.706</v>
      </c>
      <c r="E23" s="4">
        <f t="shared" si="1"/>
        <v>-18059857.844999995</v>
      </c>
      <c r="F23" s="4">
        <f t="shared" si="2"/>
        <v>-17083943.130000003</v>
      </c>
      <c r="G23" s="288">
        <f t="shared" si="3"/>
        <v>-10518448.829999998</v>
      </c>
      <c r="H23" s="4">
        <f t="shared" ref="H23:AK23" si="31">H21-H22</f>
        <v>-47352</v>
      </c>
      <c r="I23" s="4">
        <f t="shared" si="31"/>
        <v>-885228.59999999916</v>
      </c>
      <c r="J23" s="4">
        <f t="shared" si="31"/>
        <v>-1133386.1345000013</v>
      </c>
      <c r="K23" s="250">
        <f t="shared" si="4"/>
        <v>-2065966.7345000005</v>
      </c>
      <c r="L23" s="4">
        <f t="shared" si="31"/>
        <v>-1855439.4925000027</v>
      </c>
      <c r="M23" s="4">
        <f t="shared" si="31"/>
        <v>-3089013.1609999998</v>
      </c>
      <c r="N23" s="4">
        <f t="shared" si="31"/>
        <v>-2082886.8909999998</v>
      </c>
      <c r="O23" s="250">
        <f t="shared" si="5"/>
        <v>-7027339.5445000026</v>
      </c>
      <c r="P23" s="4">
        <f t="shared" si="31"/>
        <v>-2101228.734499997</v>
      </c>
      <c r="Q23" s="4">
        <f t="shared" si="31"/>
        <v>-739827.13900000043</v>
      </c>
      <c r="R23" s="4">
        <f t="shared" si="31"/>
        <v>-757030.05150000018</v>
      </c>
      <c r="S23" s="250">
        <f t="shared" si="6"/>
        <v>-3598085.9249999975</v>
      </c>
      <c r="T23" s="4">
        <f t="shared" si="31"/>
        <v>-1332518.1265000005</v>
      </c>
      <c r="U23" s="4">
        <f t="shared" si="31"/>
        <v>-1090321.1244999999</v>
      </c>
      <c r="V23" s="4">
        <f>V21-V22</f>
        <v>-1153838.2509999997</v>
      </c>
      <c r="W23" s="250">
        <f t="shared" si="7"/>
        <v>-3576677.5019999999</v>
      </c>
      <c r="X23" s="4">
        <f t="shared" si="31"/>
        <v>-1445082.737</v>
      </c>
      <c r="Y23" s="4">
        <f t="shared" si="31"/>
        <v>-671065.97450000001</v>
      </c>
      <c r="Z23" s="4">
        <f t="shared" si="31"/>
        <v>-1882665.891499998</v>
      </c>
      <c r="AA23" s="224">
        <f t="shared" si="8"/>
        <v>-3998814.6029999983</v>
      </c>
      <c r="AB23" s="4">
        <f t="shared" si="31"/>
        <v>-2658628.2299999967</v>
      </c>
      <c r="AC23" s="4">
        <f t="shared" si="31"/>
        <v>-1461124.5145</v>
      </c>
      <c r="AD23" s="4">
        <f t="shared" si="31"/>
        <v>-1376806.4040000003</v>
      </c>
      <c r="AE23" s="224">
        <f t="shared" si="9"/>
        <v>-5496559.1484999973</v>
      </c>
      <c r="AF23" s="4">
        <f t="shared" si="31"/>
        <v>-1732980.9419999993</v>
      </c>
      <c r="AG23" s="4">
        <f t="shared" si="31"/>
        <v>-1464585.4094999991</v>
      </c>
      <c r="AH23" s="4">
        <f t="shared" si="31"/>
        <v>-1271729.4110000001</v>
      </c>
      <c r="AI23" s="224">
        <f t="shared" si="10"/>
        <v>-4469295.7624999983</v>
      </c>
      <c r="AJ23" s="4">
        <f t="shared" si="31"/>
        <v>-1334567.3299999989</v>
      </c>
      <c r="AK23" s="4">
        <f t="shared" si="31"/>
        <v>-1188768.2710000006</v>
      </c>
      <c r="AL23" s="4">
        <f>AL21-AL22</f>
        <v>-1571852.7299999997</v>
      </c>
      <c r="AM23" s="224">
        <f t="shared" si="11"/>
        <v>-4095188.3309999993</v>
      </c>
      <c r="AN23" s="242">
        <f>AN21-AN22</f>
        <v>-2531095.5199999996</v>
      </c>
      <c r="AO23" s="4">
        <f>AO21-AO22</f>
        <v>-1059165.1400000006</v>
      </c>
      <c r="AP23" s="4">
        <f>AP21-AP22</f>
        <v>-1981801.04</v>
      </c>
      <c r="AQ23" s="224">
        <f t="shared" si="12"/>
        <v>-5572061.7000000002</v>
      </c>
      <c r="AR23" s="4">
        <f>AR21-AR22</f>
        <v>-2193174.17</v>
      </c>
      <c r="AS23" s="4">
        <f>AS21-AS22</f>
        <v>-915698.25000000012</v>
      </c>
      <c r="AT23" s="4">
        <f>AT21-AT22</f>
        <v>-880582.83</v>
      </c>
      <c r="AU23" s="224">
        <f t="shared" si="26"/>
        <v>-3989455.25</v>
      </c>
      <c r="AV23" s="4">
        <f>AV21-AV22</f>
        <v>-625100.63</v>
      </c>
      <c r="AW23" s="4">
        <f>AW21-AW22</f>
        <v>-1443034.9099999988</v>
      </c>
      <c r="AX23" s="4">
        <f>AX21-AX22</f>
        <v>37099.159999999451</v>
      </c>
      <c r="AY23" s="224">
        <f t="shared" si="13"/>
        <v>-2031036.3799999992</v>
      </c>
      <c r="AZ23" s="4">
        <f>AZ21-AZ22</f>
        <v>-3224981.450000003</v>
      </c>
      <c r="BA23" s="4">
        <f>BA21-BA22</f>
        <v>-1000715.86</v>
      </c>
      <c r="BB23" s="4">
        <f>BB21-BB22</f>
        <v>-1265692.4899999993</v>
      </c>
      <c r="BC23" s="224">
        <f t="shared" si="14"/>
        <v>-5491389.8000000026</v>
      </c>
      <c r="BD23" s="270">
        <f>BD21-BD22</f>
        <v>-392189.6</v>
      </c>
      <c r="BE23" s="318">
        <f>BE21-BE22</f>
        <v>-663560.47</v>
      </c>
      <c r="BF23" s="318">
        <f>BF21-BF22</f>
        <v>-888886.39999999967</v>
      </c>
      <c r="BG23" s="309">
        <f t="shared" si="15"/>
        <v>-1944636.4699999995</v>
      </c>
      <c r="BH23" s="270">
        <f>BH21-BH22</f>
        <v>-1064311.2799999998</v>
      </c>
      <c r="BI23" s="270">
        <f>BI21-BI22</f>
        <v>-638626.88999999966</v>
      </c>
      <c r="BJ23" s="270">
        <f>BJ21-BJ22</f>
        <v>-915248.94999999972</v>
      </c>
      <c r="BK23" s="309">
        <f t="shared" si="16"/>
        <v>-2618187.1199999992</v>
      </c>
      <c r="BL23" s="270">
        <f>BL21-BL22</f>
        <v>-1019985.7000000002</v>
      </c>
      <c r="BM23" s="270">
        <f>BM21-BM22</f>
        <v>-1001262.2999999993</v>
      </c>
      <c r="BN23" s="270">
        <f>BN21-BN22</f>
        <v>-1541290.0599999996</v>
      </c>
      <c r="BO23" s="309">
        <f t="shared" si="17"/>
        <v>-3562538.0599999991</v>
      </c>
      <c r="BP23" s="270">
        <f>BP21-BP22</f>
        <v>-689257.62999999977</v>
      </c>
      <c r="BQ23" s="270">
        <f>BQ21-BQ22</f>
        <v>-952799.24000000057</v>
      </c>
      <c r="BR23" s="270">
        <f>BR21-BR22</f>
        <v>-751030.31000000017</v>
      </c>
      <c r="BS23" s="309">
        <f t="shared" si="18"/>
        <v>-2393087.1800000006</v>
      </c>
    </row>
    <row r="24" spans="1:73" s="5" customFormat="1" ht="14" x14ac:dyDescent="0.3">
      <c r="A24" s="18" t="s">
        <v>95</v>
      </c>
      <c r="B24" s="16" t="s">
        <v>51</v>
      </c>
      <c r="C24" s="4">
        <v>0</v>
      </c>
      <c r="D24" s="4">
        <f t="shared" si="0"/>
        <v>751390.5</v>
      </c>
      <c r="E24" s="4">
        <f t="shared" si="1"/>
        <v>3083001.7800000003</v>
      </c>
      <c r="F24" s="4">
        <f t="shared" si="2"/>
        <v>3214367.3800000004</v>
      </c>
      <c r="G24" s="288">
        <f t="shared" si="3"/>
        <v>29127.79</v>
      </c>
      <c r="H24" s="4">
        <v>0</v>
      </c>
      <c r="I24" s="55">
        <v>0</v>
      </c>
      <c r="J24" s="55">
        <v>4500</v>
      </c>
      <c r="K24" s="250">
        <f t="shared" si="4"/>
        <v>4500</v>
      </c>
      <c r="L24" s="4">
        <v>0</v>
      </c>
      <c r="M24" s="4">
        <v>0</v>
      </c>
      <c r="N24" s="4">
        <v>0</v>
      </c>
      <c r="O24" s="250">
        <f t="shared" si="5"/>
        <v>0</v>
      </c>
      <c r="P24" s="4">
        <v>0</v>
      </c>
      <c r="Q24" s="4">
        <v>0</v>
      </c>
      <c r="R24" s="4">
        <v>0</v>
      </c>
      <c r="S24" s="250">
        <f t="shared" si="6"/>
        <v>0</v>
      </c>
      <c r="T24" s="4">
        <v>0</v>
      </c>
      <c r="U24" s="54">
        <v>2320.5</v>
      </c>
      <c r="V24" s="54">
        <v>744570</v>
      </c>
      <c r="W24" s="250">
        <f t="shared" si="7"/>
        <v>746890.5</v>
      </c>
      <c r="X24" s="2">
        <v>0</v>
      </c>
      <c r="Y24" s="2">
        <v>0</v>
      </c>
      <c r="Z24" s="2">
        <v>0</v>
      </c>
      <c r="AA24" s="224">
        <f t="shared" si="8"/>
        <v>0</v>
      </c>
      <c r="AB24" s="2">
        <v>0</v>
      </c>
      <c r="AC24" s="2">
        <v>0</v>
      </c>
      <c r="AD24" s="2">
        <v>2310</v>
      </c>
      <c r="AE24" s="224">
        <f t="shared" si="9"/>
        <v>2310</v>
      </c>
      <c r="AF24" s="2">
        <v>0</v>
      </c>
      <c r="AG24" s="2">
        <v>0</v>
      </c>
      <c r="AH24" s="2">
        <v>0</v>
      </c>
      <c r="AI24" s="224">
        <f t="shared" si="10"/>
        <v>0</v>
      </c>
      <c r="AJ24" s="2">
        <v>0</v>
      </c>
      <c r="AK24" s="2">
        <v>0</v>
      </c>
      <c r="AL24" s="54">
        <v>3080691.7800000003</v>
      </c>
      <c r="AM24" s="224">
        <f t="shared" si="11"/>
        <v>3080691.7800000003</v>
      </c>
      <c r="AN24" s="241">
        <v>3083891.7800000003</v>
      </c>
      <c r="AO24" s="2">
        <v>41600</v>
      </c>
      <c r="AP24" s="2">
        <v>47480</v>
      </c>
      <c r="AQ24" s="224">
        <f t="shared" si="12"/>
        <v>3172971.7800000003</v>
      </c>
      <c r="AR24" s="2">
        <v>5200</v>
      </c>
      <c r="AS24" s="2">
        <v>10400</v>
      </c>
      <c r="AT24" s="2">
        <v>12630</v>
      </c>
      <c r="AU24" s="224">
        <f t="shared" si="26"/>
        <v>28230</v>
      </c>
      <c r="AV24" s="2">
        <v>0</v>
      </c>
      <c r="AW24" s="2">
        <v>2441</v>
      </c>
      <c r="AX24" s="2">
        <v>8330.6</v>
      </c>
      <c r="AY24" s="224">
        <f t="shared" si="13"/>
        <v>10771.6</v>
      </c>
      <c r="AZ24" s="2">
        <v>2394</v>
      </c>
      <c r="BA24" s="2">
        <v>0</v>
      </c>
      <c r="BB24" s="54">
        <v>0</v>
      </c>
      <c r="BC24" s="224">
        <f t="shared" si="14"/>
        <v>2394</v>
      </c>
      <c r="BD24" s="269">
        <v>0</v>
      </c>
      <c r="BE24" s="317">
        <v>0</v>
      </c>
      <c r="BF24" s="317">
        <v>0</v>
      </c>
      <c r="BG24" s="309">
        <f t="shared" si="15"/>
        <v>0</v>
      </c>
      <c r="BH24" s="269">
        <v>2340.0500000000002</v>
      </c>
      <c r="BI24" s="269">
        <v>4515.68</v>
      </c>
      <c r="BJ24" s="269">
        <v>1880.4</v>
      </c>
      <c r="BK24" s="309">
        <f t="shared" si="16"/>
        <v>8736.130000000001</v>
      </c>
      <c r="BL24" s="269">
        <v>1883.6</v>
      </c>
      <c r="BM24" s="269">
        <v>2812.4</v>
      </c>
      <c r="BN24" s="269">
        <v>1874.4</v>
      </c>
      <c r="BO24" s="309">
        <f t="shared" si="17"/>
        <v>6570.4</v>
      </c>
      <c r="BP24" s="269">
        <v>2792.16</v>
      </c>
      <c r="BQ24" s="269">
        <v>9043.2199999999993</v>
      </c>
      <c r="BR24" s="269">
        <v>1985.88</v>
      </c>
      <c r="BS24" s="309">
        <f t="shared" si="18"/>
        <v>13821.259999999998</v>
      </c>
    </row>
    <row r="25" spans="1:73" s="5" customFormat="1" ht="14" x14ac:dyDescent="0.3">
      <c r="A25" s="18"/>
      <c r="B25" s="16" t="s">
        <v>52</v>
      </c>
      <c r="C25" s="2">
        <v>13273872.366500005</v>
      </c>
      <c r="D25" s="4">
        <f t="shared" si="0"/>
        <v>19074236.431500003</v>
      </c>
      <c r="E25" s="4">
        <f t="shared" si="1"/>
        <v>22485819.980999995</v>
      </c>
      <c r="F25" s="4">
        <f t="shared" si="2"/>
        <v>6916023.2899999991</v>
      </c>
      <c r="G25" s="288">
        <f t="shared" si="3"/>
        <v>17503303.210000001</v>
      </c>
      <c r="H25" s="4">
        <v>290975</v>
      </c>
      <c r="I25" s="55">
        <v>266979.69899999991</v>
      </c>
      <c r="J25" s="55">
        <v>4501204.1439999994</v>
      </c>
      <c r="K25" s="250">
        <f t="shared" si="4"/>
        <v>5059158.8429999994</v>
      </c>
      <c r="L25" s="55">
        <v>447592.82249999995</v>
      </c>
      <c r="M25" s="55">
        <v>552503.94149999984</v>
      </c>
      <c r="N25" s="55">
        <v>564998.8755000002</v>
      </c>
      <c r="O25" s="250">
        <f t="shared" si="5"/>
        <v>1565095.6395</v>
      </c>
      <c r="P25" s="55">
        <v>4853817.1669999994</v>
      </c>
      <c r="Q25" s="55">
        <v>608430.41949999996</v>
      </c>
      <c r="R25" s="55">
        <v>279944.01700000028</v>
      </c>
      <c r="S25" s="250">
        <f t="shared" si="6"/>
        <v>5742191.6034999993</v>
      </c>
      <c r="T25" s="55">
        <v>311723.58849999972</v>
      </c>
      <c r="U25" s="54">
        <v>5146203.8620000025</v>
      </c>
      <c r="V25" s="54">
        <v>1249862.8949999998</v>
      </c>
      <c r="W25" s="250">
        <f t="shared" si="7"/>
        <v>6707790.3455000017</v>
      </c>
      <c r="X25" s="2">
        <v>498180.70149999985</v>
      </c>
      <c r="Y25" s="2">
        <v>572447.65549999976</v>
      </c>
      <c r="Z25" s="2">
        <v>4548853.9225000013</v>
      </c>
      <c r="AA25" s="224">
        <f t="shared" si="8"/>
        <v>5619482.2795000011</v>
      </c>
      <c r="AB25" s="2">
        <v>343293.13550000015</v>
      </c>
      <c r="AC25" s="2">
        <v>270811.38399999996</v>
      </c>
      <c r="AD25" s="2">
        <v>1682214.0659999989</v>
      </c>
      <c r="AE25" s="224">
        <f t="shared" si="9"/>
        <v>2296318.5854999991</v>
      </c>
      <c r="AF25" s="54">
        <v>4413434.7524999995</v>
      </c>
      <c r="AG25" s="54">
        <v>4377043.6119999988</v>
      </c>
      <c r="AH25" s="54">
        <v>496763.67149999988</v>
      </c>
      <c r="AI25" s="224">
        <f t="shared" si="10"/>
        <v>9287242.0359999966</v>
      </c>
      <c r="AJ25" s="54">
        <v>414395.96799999999</v>
      </c>
      <c r="AK25" s="54">
        <v>431063.10200000007</v>
      </c>
      <c r="AL25" s="54">
        <v>4437318.0099999979</v>
      </c>
      <c r="AM25" s="224">
        <f t="shared" si="11"/>
        <v>5282777.0799999982</v>
      </c>
      <c r="AN25" s="241">
        <v>717708.10000000044</v>
      </c>
      <c r="AO25" s="2">
        <v>574779.42000000027</v>
      </c>
      <c r="AP25" s="2">
        <v>991279.41999999911</v>
      </c>
      <c r="AQ25" s="224">
        <f t="shared" si="12"/>
        <v>2283766.94</v>
      </c>
      <c r="AR25" s="2">
        <v>2222003.3299999991</v>
      </c>
      <c r="AS25" s="2">
        <v>183412.65</v>
      </c>
      <c r="AT25" s="2">
        <v>414520.4599999999</v>
      </c>
      <c r="AU25" s="224">
        <f t="shared" si="26"/>
        <v>2819936.439999999</v>
      </c>
      <c r="AV25" s="54">
        <v>81976.139999999985</v>
      </c>
      <c r="AW25" s="54">
        <v>441183.17000000016</v>
      </c>
      <c r="AX25" s="54">
        <v>251612.85000000006</v>
      </c>
      <c r="AY25" s="224">
        <f t="shared" si="13"/>
        <v>774772.16000000027</v>
      </c>
      <c r="AZ25" s="54">
        <v>248280.6699999999</v>
      </c>
      <c r="BA25" s="54">
        <v>317346.78000000003</v>
      </c>
      <c r="BB25" s="54">
        <v>471920.2999999997</v>
      </c>
      <c r="BC25" s="224">
        <f t="shared" si="14"/>
        <v>1037547.7499999997</v>
      </c>
      <c r="BD25" s="269">
        <v>447519.69</v>
      </c>
      <c r="BE25" s="317">
        <v>178995.25999999992</v>
      </c>
      <c r="BF25" s="317">
        <v>426782.52</v>
      </c>
      <c r="BG25" s="309">
        <f t="shared" si="15"/>
        <v>1053297.47</v>
      </c>
      <c r="BH25" s="269">
        <v>3674636.2800000017</v>
      </c>
      <c r="BI25" s="269">
        <v>211854.19000000006</v>
      </c>
      <c r="BJ25" s="269">
        <v>264918.59999999992</v>
      </c>
      <c r="BK25" s="309">
        <f t="shared" si="16"/>
        <v>4151409.0700000017</v>
      </c>
      <c r="BL25" s="269">
        <v>216114.22999999995</v>
      </c>
      <c r="BM25" s="269">
        <v>10212342.929999996</v>
      </c>
      <c r="BN25" s="269">
        <v>454396.90999999974</v>
      </c>
      <c r="BO25" s="309">
        <f t="shared" si="17"/>
        <v>10882854.069999997</v>
      </c>
      <c r="BP25" s="269">
        <v>23719.739999999998</v>
      </c>
      <c r="BQ25" s="269">
        <v>1024408.4399999998</v>
      </c>
      <c r="BR25" s="269">
        <v>367614.42000000004</v>
      </c>
      <c r="BS25" s="309">
        <f t="shared" si="18"/>
        <v>1415742.5999999999</v>
      </c>
    </row>
    <row r="26" spans="1:73" s="5" customFormat="1" ht="14" x14ac:dyDescent="0.3">
      <c r="A26" s="18"/>
      <c r="B26" s="16" t="s">
        <v>59</v>
      </c>
      <c r="C26" s="4">
        <f>C24-C25</f>
        <v>-13273872.366500005</v>
      </c>
      <c r="D26" s="4">
        <f t="shared" si="0"/>
        <v>-18322845.931500003</v>
      </c>
      <c r="E26" s="4">
        <f t="shared" si="1"/>
        <v>-19402818.200999994</v>
      </c>
      <c r="F26" s="4">
        <f t="shared" si="2"/>
        <v>-3701655.9099999988</v>
      </c>
      <c r="G26" s="288">
        <f t="shared" si="3"/>
        <v>-17474175.419999998</v>
      </c>
      <c r="H26" s="4">
        <f t="shared" ref="H26:AK26" si="32">H24-H25</f>
        <v>-290975</v>
      </c>
      <c r="I26" s="4">
        <f t="shared" si="32"/>
        <v>-266979.69899999991</v>
      </c>
      <c r="J26" s="4">
        <f t="shared" si="32"/>
        <v>-4496704.1439999994</v>
      </c>
      <c r="K26" s="250">
        <f t="shared" si="4"/>
        <v>-5054658.8429999994</v>
      </c>
      <c r="L26" s="4">
        <f t="shared" si="32"/>
        <v>-447592.82249999995</v>
      </c>
      <c r="M26" s="4">
        <f t="shared" si="32"/>
        <v>-552503.94149999984</v>
      </c>
      <c r="N26" s="4">
        <f t="shared" si="32"/>
        <v>-564998.8755000002</v>
      </c>
      <c r="O26" s="250">
        <f t="shared" si="5"/>
        <v>-1565095.6395</v>
      </c>
      <c r="P26" s="4">
        <f t="shared" si="32"/>
        <v>-4853817.1669999994</v>
      </c>
      <c r="Q26" s="4">
        <f t="shared" si="32"/>
        <v>-608430.41949999996</v>
      </c>
      <c r="R26" s="4">
        <f t="shared" si="32"/>
        <v>-279944.01700000028</v>
      </c>
      <c r="S26" s="250">
        <f t="shared" si="6"/>
        <v>-5742191.6034999993</v>
      </c>
      <c r="T26" s="4">
        <f t="shared" si="32"/>
        <v>-311723.58849999972</v>
      </c>
      <c r="U26" s="4">
        <f t="shared" si="32"/>
        <v>-5143883.3620000025</v>
      </c>
      <c r="V26" s="4">
        <f>V24-V25</f>
        <v>-505292.89499999979</v>
      </c>
      <c r="W26" s="250">
        <f t="shared" si="7"/>
        <v>-5960899.8455000017</v>
      </c>
      <c r="X26" s="4">
        <f t="shared" si="32"/>
        <v>-498180.70149999985</v>
      </c>
      <c r="Y26" s="4">
        <f t="shared" si="32"/>
        <v>-572447.65549999976</v>
      </c>
      <c r="Z26" s="4">
        <f t="shared" si="32"/>
        <v>-4548853.9225000013</v>
      </c>
      <c r="AA26" s="224">
        <f t="shared" si="8"/>
        <v>-5619482.2795000011</v>
      </c>
      <c r="AB26" s="4">
        <f t="shared" si="32"/>
        <v>-343293.13550000015</v>
      </c>
      <c r="AC26" s="4">
        <f t="shared" si="32"/>
        <v>-270811.38399999996</v>
      </c>
      <c r="AD26" s="4">
        <f t="shared" si="32"/>
        <v>-1679904.0659999989</v>
      </c>
      <c r="AE26" s="224">
        <f t="shared" si="9"/>
        <v>-2294008.5854999991</v>
      </c>
      <c r="AF26" s="4">
        <f t="shared" si="32"/>
        <v>-4413434.7524999995</v>
      </c>
      <c r="AG26" s="4">
        <f t="shared" si="32"/>
        <v>-4377043.6119999988</v>
      </c>
      <c r="AH26" s="4">
        <f t="shared" si="32"/>
        <v>-496763.67149999988</v>
      </c>
      <c r="AI26" s="224">
        <f t="shared" si="10"/>
        <v>-9287242.0359999966</v>
      </c>
      <c r="AJ26" s="4">
        <f t="shared" si="32"/>
        <v>-414395.96799999999</v>
      </c>
      <c r="AK26" s="4">
        <f t="shared" si="32"/>
        <v>-431063.10200000007</v>
      </c>
      <c r="AL26" s="4">
        <f>AL24-AL25</f>
        <v>-1356626.2299999977</v>
      </c>
      <c r="AM26" s="224">
        <f t="shared" si="11"/>
        <v>-2202085.299999998</v>
      </c>
      <c r="AN26" s="242">
        <f>AN24-AN25</f>
        <v>2366183.6799999997</v>
      </c>
      <c r="AO26" s="4">
        <f>AO24-AO25</f>
        <v>-533179.42000000027</v>
      </c>
      <c r="AP26" s="4">
        <f>AP24-AP25</f>
        <v>-943799.41999999911</v>
      </c>
      <c r="AQ26" s="224">
        <f t="shared" si="12"/>
        <v>889204.8400000002</v>
      </c>
      <c r="AR26" s="4">
        <f>AR24-AR25</f>
        <v>-2216803.3299999991</v>
      </c>
      <c r="AS26" s="4">
        <f>AS24-AS25</f>
        <v>-173012.65</v>
      </c>
      <c r="AT26" s="4">
        <f>AT24-AT25</f>
        <v>-401890.4599999999</v>
      </c>
      <c r="AU26" s="224">
        <f t="shared" si="26"/>
        <v>-2791706.439999999</v>
      </c>
      <c r="AV26" s="4">
        <f>AV24-AV25</f>
        <v>-81976.139999999985</v>
      </c>
      <c r="AW26" s="4">
        <f>AW24-AW25</f>
        <v>-438742.17000000016</v>
      </c>
      <c r="AX26" s="4">
        <f>AX24-AX25</f>
        <v>-243282.25000000006</v>
      </c>
      <c r="AY26" s="224">
        <f t="shared" si="13"/>
        <v>-764000.56000000029</v>
      </c>
      <c r="AZ26" s="4">
        <f>AZ24-AZ25</f>
        <v>-245886.6699999999</v>
      </c>
      <c r="BA26" s="4">
        <f>BA24-BA25</f>
        <v>-317346.78000000003</v>
      </c>
      <c r="BB26" s="4">
        <f>BB24-BB25</f>
        <v>-471920.2999999997</v>
      </c>
      <c r="BC26" s="224">
        <f t="shared" si="14"/>
        <v>-1035153.7499999997</v>
      </c>
      <c r="BD26" s="270">
        <f>BD24-BD25</f>
        <v>-447519.69</v>
      </c>
      <c r="BE26" s="318">
        <f>BE24-BE25</f>
        <v>-178995.25999999992</v>
      </c>
      <c r="BF26" s="318">
        <f>BF24-BF25</f>
        <v>-426782.52</v>
      </c>
      <c r="BG26" s="309">
        <f t="shared" si="15"/>
        <v>-1053297.47</v>
      </c>
      <c r="BH26" s="270">
        <f>BH24-BH25</f>
        <v>-3672296.2300000018</v>
      </c>
      <c r="BI26" s="270">
        <f>BI24-BI25</f>
        <v>-207338.51000000007</v>
      </c>
      <c r="BJ26" s="270">
        <f>BJ24-BJ25</f>
        <v>-263038.1999999999</v>
      </c>
      <c r="BK26" s="309">
        <f t="shared" si="16"/>
        <v>-4142672.9400000018</v>
      </c>
      <c r="BL26" s="270">
        <f>BL24-BL25</f>
        <v>-214230.62999999995</v>
      </c>
      <c r="BM26" s="270">
        <f>BM24-BM25</f>
        <v>-10209530.529999996</v>
      </c>
      <c r="BN26" s="270">
        <f>BN24-BN25</f>
        <v>-452522.50999999972</v>
      </c>
      <c r="BO26" s="309">
        <f t="shared" si="17"/>
        <v>-10876283.669999996</v>
      </c>
      <c r="BP26" s="270">
        <f>BP24-BP25</f>
        <v>-20927.579999999998</v>
      </c>
      <c r="BQ26" s="270">
        <f>BQ24-BQ25</f>
        <v>-1015365.2199999999</v>
      </c>
      <c r="BR26" s="270">
        <f>BR24-BR25</f>
        <v>-365628.54000000004</v>
      </c>
      <c r="BS26" s="309">
        <f t="shared" si="18"/>
        <v>-1401921.3399999999</v>
      </c>
    </row>
    <row r="27" spans="1:73" s="5" customFormat="1" ht="14.5" x14ac:dyDescent="0.35">
      <c r="A27" s="89" t="s">
        <v>75</v>
      </c>
      <c r="B27" s="16" t="s">
        <v>51</v>
      </c>
      <c r="C27" s="4">
        <v>25000</v>
      </c>
      <c r="D27" s="4">
        <f t="shared" si="0"/>
        <v>5000</v>
      </c>
      <c r="E27" s="4">
        <f t="shared" si="1"/>
        <v>5000</v>
      </c>
      <c r="F27" s="4">
        <f t="shared" si="2"/>
        <v>40000</v>
      </c>
      <c r="G27" s="288">
        <f t="shared" si="3"/>
        <v>50000</v>
      </c>
      <c r="H27" s="4">
        <v>0</v>
      </c>
      <c r="I27" s="55">
        <v>0</v>
      </c>
      <c r="J27" s="4">
        <v>0</v>
      </c>
      <c r="K27" s="250">
        <f t="shared" si="4"/>
        <v>0</v>
      </c>
      <c r="L27" s="4">
        <v>0</v>
      </c>
      <c r="M27" s="55">
        <v>5000</v>
      </c>
      <c r="N27" s="4">
        <v>0</v>
      </c>
      <c r="O27" s="250">
        <f t="shared" si="5"/>
        <v>5000</v>
      </c>
      <c r="P27" s="4">
        <v>0</v>
      </c>
      <c r="Q27" s="4">
        <v>0</v>
      </c>
      <c r="R27" s="4">
        <v>0</v>
      </c>
      <c r="S27" s="250">
        <f t="shared" si="6"/>
        <v>0</v>
      </c>
      <c r="T27" s="4">
        <v>0</v>
      </c>
      <c r="U27" s="4">
        <v>0</v>
      </c>
      <c r="V27" s="4">
        <v>0</v>
      </c>
      <c r="W27" s="250">
        <f t="shared" si="7"/>
        <v>0</v>
      </c>
      <c r="X27" s="2">
        <v>0</v>
      </c>
      <c r="Y27" s="2">
        <v>0</v>
      </c>
      <c r="Z27" s="2">
        <v>0</v>
      </c>
      <c r="AA27" s="224">
        <f t="shared" si="8"/>
        <v>0</v>
      </c>
      <c r="AB27" s="2">
        <v>0</v>
      </c>
      <c r="AC27" s="2">
        <v>0</v>
      </c>
      <c r="AD27" s="2">
        <v>0</v>
      </c>
      <c r="AE27" s="224">
        <f t="shared" si="9"/>
        <v>0</v>
      </c>
      <c r="AF27" s="2">
        <v>0</v>
      </c>
      <c r="AG27" s="2">
        <v>0</v>
      </c>
      <c r="AH27" s="2">
        <v>0</v>
      </c>
      <c r="AI27" s="224">
        <f t="shared" si="10"/>
        <v>0</v>
      </c>
      <c r="AJ27" s="2">
        <v>0</v>
      </c>
      <c r="AK27" s="2">
        <v>0</v>
      </c>
      <c r="AL27" s="54">
        <v>5000</v>
      </c>
      <c r="AM27" s="224">
        <f t="shared" si="11"/>
        <v>5000</v>
      </c>
      <c r="AN27" s="241">
        <v>0</v>
      </c>
      <c r="AO27" s="2">
        <v>15000</v>
      </c>
      <c r="AP27" s="2">
        <v>0</v>
      </c>
      <c r="AQ27" s="224">
        <f t="shared" si="12"/>
        <v>15000</v>
      </c>
      <c r="AR27" s="2">
        <v>5000</v>
      </c>
      <c r="AS27" s="2">
        <v>0</v>
      </c>
      <c r="AT27" s="2">
        <v>0</v>
      </c>
      <c r="AU27" s="224">
        <f t="shared" si="26"/>
        <v>5000</v>
      </c>
      <c r="AV27" s="243">
        <v>5000</v>
      </c>
      <c r="AW27" s="2">
        <v>0</v>
      </c>
      <c r="AX27" s="2">
        <v>5000</v>
      </c>
      <c r="AY27" s="224">
        <f t="shared" si="13"/>
        <v>10000</v>
      </c>
      <c r="AZ27" s="2">
        <v>5000</v>
      </c>
      <c r="BA27" s="2">
        <v>5000</v>
      </c>
      <c r="BB27" s="54">
        <v>0</v>
      </c>
      <c r="BC27" s="224">
        <f t="shared" si="14"/>
        <v>10000</v>
      </c>
      <c r="BD27" s="269">
        <v>5000</v>
      </c>
      <c r="BE27" s="317">
        <v>5000</v>
      </c>
      <c r="BF27" s="317">
        <v>10000</v>
      </c>
      <c r="BG27" s="309">
        <f t="shared" si="15"/>
        <v>20000</v>
      </c>
      <c r="BH27" s="269">
        <v>0</v>
      </c>
      <c r="BI27" s="269">
        <v>0</v>
      </c>
      <c r="BJ27" s="269">
        <v>10000</v>
      </c>
      <c r="BK27" s="309">
        <f t="shared" si="16"/>
        <v>10000</v>
      </c>
      <c r="BL27" s="310">
        <v>0</v>
      </c>
      <c r="BM27" s="269">
        <v>5000</v>
      </c>
      <c r="BN27" s="269">
        <v>0</v>
      </c>
      <c r="BO27" s="309">
        <f t="shared" si="17"/>
        <v>5000</v>
      </c>
      <c r="BP27" s="269">
        <v>5000</v>
      </c>
      <c r="BQ27" s="269">
        <v>0</v>
      </c>
      <c r="BR27" s="269">
        <v>10000</v>
      </c>
      <c r="BS27" s="309">
        <f t="shared" si="18"/>
        <v>15000</v>
      </c>
    </row>
    <row r="28" spans="1:73" s="5" customFormat="1" ht="14" x14ac:dyDescent="0.3">
      <c r="A28" s="18"/>
      <c r="B28" s="16" t="s">
        <v>52</v>
      </c>
      <c r="C28" s="2">
        <v>1149929.3095000039</v>
      </c>
      <c r="D28" s="4">
        <f t="shared" si="0"/>
        <v>1615203.4994999999</v>
      </c>
      <c r="E28" s="4">
        <f t="shared" si="1"/>
        <v>1822258.0789999999</v>
      </c>
      <c r="F28" s="4">
        <f t="shared" si="2"/>
        <v>1120252.1299999999</v>
      </c>
      <c r="G28" s="288">
        <f t="shared" si="3"/>
        <v>1181408.3599999999</v>
      </c>
      <c r="H28" s="4">
        <v>172909</v>
      </c>
      <c r="I28" s="55">
        <v>174824.13849999994</v>
      </c>
      <c r="J28" s="55">
        <v>83217.254499999981</v>
      </c>
      <c r="K28" s="250">
        <f t="shared" si="4"/>
        <v>430950.39299999992</v>
      </c>
      <c r="L28" s="55">
        <v>100856.58699999997</v>
      </c>
      <c r="M28" s="55">
        <v>490628.23749999993</v>
      </c>
      <c r="N28" s="55">
        <v>132507.462</v>
      </c>
      <c r="O28" s="250">
        <f t="shared" si="5"/>
        <v>723992.28649999993</v>
      </c>
      <c r="P28" s="55">
        <v>78957.62</v>
      </c>
      <c r="Q28" s="55">
        <v>90747.627000000008</v>
      </c>
      <c r="R28" s="55">
        <v>81870.328500000003</v>
      </c>
      <c r="S28" s="250">
        <f t="shared" si="6"/>
        <v>251575.57550000001</v>
      </c>
      <c r="T28" s="55">
        <v>41865.393499999991</v>
      </c>
      <c r="U28" s="54">
        <v>63482.690999999992</v>
      </c>
      <c r="V28" s="54">
        <v>103337.15999999997</v>
      </c>
      <c r="W28" s="250">
        <f t="shared" si="7"/>
        <v>208685.24449999997</v>
      </c>
      <c r="X28" s="2">
        <v>148996.21950000001</v>
      </c>
      <c r="Y28" s="2">
        <v>66969.686500000011</v>
      </c>
      <c r="Z28" s="2">
        <v>109180.93099999998</v>
      </c>
      <c r="AA28" s="224">
        <f t="shared" si="8"/>
        <v>325146.837</v>
      </c>
      <c r="AB28" s="2">
        <v>390045.2699999999</v>
      </c>
      <c r="AC28" s="2">
        <v>87289.807000000001</v>
      </c>
      <c r="AD28" s="2">
        <v>72035.413499999995</v>
      </c>
      <c r="AE28" s="224">
        <f t="shared" si="9"/>
        <v>549370.49049999996</v>
      </c>
      <c r="AF28" s="54">
        <v>123647.76999999999</v>
      </c>
      <c r="AG28" s="54">
        <v>175753.52249999996</v>
      </c>
      <c r="AH28" s="54">
        <v>127536.78249999999</v>
      </c>
      <c r="AI28" s="224">
        <f t="shared" si="10"/>
        <v>426938.07499999995</v>
      </c>
      <c r="AJ28" s="54">
        <v>112619.50000000001</v>
      </c>
      <c r="AK28" s="54">
        <v>101238.76649999997</v>
      </c>
      <c r="AL28" s="54">
        <v>306944.40999999997</v>
      </c>
      <c r="AM28" s="224">
        <f t="shared" si="11"/>
        <v>520802.67649999994</v>
      </c>
      <c r="AN28" s="241">
        <v>127236.93999999996</v>
      </c>
      <c r="AO28" s="2">
        <v>70257.990000000005</v>
      </c>
      <c r="AP28" s="2">
        <v>215945.29</v>
      </c>
      <c r="AQ28" s="224">
        <f t="shared" si="12"/>
        <v>413440.22</v>
      </c>
      <c r="AR28" s="2">
        <v>21591.61</v>
      </c>
      <c r="AS28" s="2">
        <v>90637.51</v>
      </c>
      <c r="AT28" s="2">
        <v>76873.69</v>
      </c>
      <c r="AU28" s="224">
        <f t="shared" si="26"/>
        <v>189102.81</v>
      </c>
      <c r="AV28" s="54">
        <v>22547.74</v>
      </c>
      <c r="AW28" s="54">
        <v>52788.01</v>
      </c>
      <c r="AX28" s="54">
        <v>51765.14</v>
      </c>
      <c r="AY28" s="224">
        <f t="shared" si="13"/>
        <v>127100.89</v>
      </c>
      <c r="AZ28" s="54">
        <v>37886.140000000007</v>
      </c>
      <c r="BA28" s="54">
        <v>122090.55999999997</v>
      </c>
      <c r="BB28" s="54">
        <v>230631.51</v>
      </c>
      <c r="BC28" s="224">
        <f t="shared" si="14"/>
        <v>390608.20999999996</v>
      </c>
      <c r="BD28" s="269">
        <v>191411.56</v>
      </c>
      <c r="BE28" s="317">
        <v>84724.680000000008</v>
      </c>
      <c r="BF28" s="317">
        <v>195448.25999999998</v>
      </c>
      <c r="BG28" s="309">
        <f t="shared" si="15"/>
        <v>471584.5</v>
      </c>
      <c r="BH28" s="269">
        <v>162880.09999999998</v>
      </c>
      <c r="BI28" s="269">
        <v>208251.4</v>
      </c>
      <c r="BJ28" s="269">
        <v>2432.94</v>
      </c>
      <c r="BK28" s="309">
        <f t="shared" si="16"/>
        <v>373564.44</v>
      </c>
      <c r="BL28" s="269">
        <v>10748.679999999998</v>
      </c>
      <c r="BM28" s="269">
        <v>28707.86</v>
      </c>
      <c r="BN28" s="269">
        <v>167825.43</v>
      </c>
      <c r="BO28" s="309">
        <f t="shared" si="17"/>
        <v>207281.97</v>
      </c>
      <c r="BP28" s="269">
        <v>6607.92</v>
      </c>
      <c r="BQ28" s="269">
        <v>92622.409999999989</v>
      </c>
      <c r="BR28" s="269">
        <v>29747.119999999999</v>
      </c>
      <c r="BS28" s="309">
        <f t="shared" si="18"/>
        <v>128977.44999999998</v>
      </c>
    </row>
    <row r="29" spans="1:73" s="5" customFormat="1" ht="14" x14ac:dyDescent="0.3">
      <c r="A29" s="18"/>
      <c r="B29" s="16" t="s">
        <v>59</v>
      </c>
      <c r="C29" s="4">
        <f>C27-C28</f>
        <v>-1124929.3095000039</v>
      </c>
      <c r="D29" s="4">
        <f t="shared" si="0"/>
        <v>-1610203.4994999999</v>
      </c>
      <c r="E29" s="4">
        <f t="shared" si="1"/>
        <v>-1817258.0789999999</v>
      </c>
      <c r="F29" s="4">
        <f t="shared" si="2"/>
        <v>-1080252.1299999999</v>
      </c>
      <c r="G29" s="288">
        <f t="shared" si="3"/>
        <v>-1131408.3599999999</v>
      </c>
      <c r="H29" s="4">
        <f t="shared" ref="H29:AK29" si="33">H27-H28</f>
        <v>-172909</v>
      </c>
      <c r="I29" s="4">
        <f t="shared" si="33"/>
        <v>-174824.13849999994</v>
      </c>
      <c r="J29" s="4">
        <f t="shared" si="33"/>
        <v>-83217.254499999981</v>
      </c>
      <c r="K29" s="250">
        <f t="shared" si="4"/>
        <v>-430950.39299999992</v>
      </c>
      <c r="L29" s="4">
        <f t="shared" si="33"/>
        <v>-100856.58699999997</v>
      </c>
      <c r="M29" s="4">
        <f t="shared" si="33"/>
        <v>-485628.23749999993</v>
      </c>
      <c r="N29" s="4">
        <f t="shared" si="33"/>
        <v>-132507.462</v>
      </c>
      <c r="O29" s="250">
        <f t="shared" si="5"/>
        <v>-718992.28649999993</v>
      </c>
      <c r="P29" s="4">
        <f t="shared" si="33"/>
        <v>-78957.62</v>
      </c>
      <c r="Q29" s="4">
        <f t="shared" si="33"/>
        <v>-90747.627000000008</v>
      </c>
      <c r="R29" s="4">
        <f t="shared" si="33"/>
        <v>-81870.328500000003</v>
      </c>
      <c r="S29" s="250">
        <f t="shared" si="6"/>
        <v>-251575.57550000001</v>
      </c>
      <c r="T29" s="4">
        <f t="shared" si="33"/>
        <v>-41865.393499999991</v>
      </c>
      <c r="U29" s="4">
        <f t="shared" si="33"/>
        <v>-63482.690999999992</v>
      </c>
      <c r="V29" s="4">
        <f>V27-V28</f>
        <v>-103337.15999999997</v>
      </c>
      <c r="W29" s="250">
        <f t="shared" si="7"/>
        <v>-208685.24449999997</v>
      </c>
      <c r="X29" s="4">
        <f t="shared" si="33"/>
        <v>-148996.21950000001</v>
      </c>
      <c r="Y29" s="4">
        <f t="shared" si="33"/>
        <v>-66969.686500000011</v>
      </c>
      <c r="Z29" s="4">
        <f t="shared" si="33"/>
        <v>-109180.93099999998</v>
      </c>
      <c r="AA29" s="224">
        <f t="shared" si="8"/>
        <v>-325146.837</v>
      </c>
      <c r="AB29" s="4">
        <f t="shared" si="33"/>
        <v>-390045.2699999999</v>
      </c>
      <c r="AC29" s="4">
        <f t="shared" si="33"/>
        <v>-87289.807000000001</v>
      </c>
      <c r="AD29" s="4">
        <f t="shared" si="33"/>
        <v>-72035.413499999995</v>
      </c>
      <c r="AE29" s="224">
        <f t="shared" si="9"/>
        <v>-549370.49049999996</v>
      </c>
      <c r="AF29" s="4">
        <f t="shared" si="33"/>
        <v>-123647.76999999999</v>
      </c>
      <c r="AG29" s="4">
        <f t="shared" si="33"/>
        <v>-175753.52249999996</v>
      </c>
      <c r="AH29" s="4">
        <f t="shared" si="33"/>
        <v>-127536.78249999999</v>
      </c>
      <c r="AI29" s="224">
        <f t="shared" si="10"/>
        <v>-426938.07499999995</v>
      </c>
      <c r="AJ29" s="4">
        <f t="shared" si="33"/>
        <v>-112619.50000000001</v>
      </c>
      <c r="AK29" s="4">
        <f t="shared" si="33"/>
        <v>-101238.76649999997</v>
      </c>
      <c r="AL29" s="4">
        <f>AL27-AL28</f>
        <v>-301944.40999999997</v>
      </c>
      <c r="AM29" s="224">
        <f t="shared" si="11"/>
        <v>-515802.67649999994</v>
      </c>
      <c r="AN29" s="242">
        <f>AN27-AN28</f>
        <v>-127236.93999999996</v>
      </c>
      <c r="AO29" s="4">
        <f>AO27-AO28</f>
        <v>-55257.990000000005</v>
      </c>
      <c r="AP29" s="4">
        <f>AP27-AP28</f>
        <v>-215945.29</v>
      </c>
      <c r="AQ29" s="224">
        <f t="shared" si="12"/>
        <v>-398440.22</v>
      </c>
      <c r="AR29" s="4">
        <f>AR27-AR28</f>
        <v>-16591.61</v>
      </c>
      <c r="AS29" s="4">
        <f>AS27-AS28</f>
        <v>-90637.51</v>
      </c>
      <c r="AT29" s="4">
        <f>AT27-AT28</f>
        <v>-76873.69</v>
      </c>
      <c r="AU29" s="224">
        <f t="shared" si="26"/>
        <v>-184102.81</v>
      </c>
      <c r="AV29" s="4">
        <f>AV27-AV28</f>
        <v>-17547.740000000002</v>
      </c>
      <c r="AW29" s="4">
        <f>AW27-AW28</f>
        <v>-52788.01</v>
      </c>
      <c r="AX29" s="4">
        <f>AX27-AX28</f>
        <v>-46765.14</v>
      </c>
      <c r="AY29" s="224">
        <f t="shared" si="13"/>
        <v>-117100.89</v>
      </c>
      <c r="AZ29" s="4">
        <f>AZ27-AZ28</f>
        <v>-32886.140000000007</v>
      </c>
      <c r="BA29" s="4">
        <f>BA27-BA28</f>
        <v>-117090.55999999997</v>
      </c>
      <c r="BB29" s="4">
        <f>BB27-BB28</f>
        <v>-230631.51</v>
      </c>
      <c r="BC29" s="224">
        <f t="shared" si="14"/>
        <v>-380608.20999999996</v>
      </c>
      <c r="BD29" s="270">
        <f>BD27-BD28</f>
        <v>-186411.56</v>
      </c>
      <c r="BE29" s="318">
        <f>BE27-BE28</f>
        <v>-79724.680000000008</v>
      </c>
      <c r="BF29" s="318">
        <f>BF27-BF28</f>
        <v>-185448.25999999998</v>
      </c>
      <c r="BG29" s="309">
        <f t="shared" si="15"/>
        <v>-451584.5</v>
      </c>
      <c r="BH29" s="270">
        <f>BH27-BH28</f>
        <v>-162880.09999999998</v>
      </c>
      <c r="BI29" s="270">
        <f>BI27-BI28</f>
        <v>-208251.4</v>
      </c>
      <c r="BJ29" s="270">
        <f>BJ27-BJ28</f>
        <v>7567.0599999999995</v>
      </c>
      <c r="BK29" s="309">
        <f t="shared" si="16"/>
        <v>-363564.44</v>
      </c>
      <c r="BL29" s="270">
        <f>BL27-BL28</f>
        <v>-10748.679999999998</v>
      </c>
      <c r="BM29" s="270">
        <f>BM27-BM28</f>
        <v>-23707.86</v>
      </c>
      <c r="BN29" s="270">
        <f>BN27-BN28</f>
        <v>-167825.43</v>
      </c>
      <c r="BO29" s="309">
        <f t="shared" si="17"/>
        <v>-202281.97</v>
      </c>
      <c r="BP29" s="270">
        <f>BP27-BP28</f>
        <v>-1607.92</v>
      </c>
      <c r="BQ29" s="270">
        <f>BQ27-BQ28</f>
        <v>-92622.409999999989</v>
      </c>
      <c r="BR29" s="270">
        <f>BR27-BR28</f>
        <v>-19747.12</v>
      </c>
      <c r="BS29" s="309">
        <f t="shared" si="18"/>
        <v>-113977.44999999998</v>
      </c>
    </row>
    <row r="30" spans="1:73" s="5" customFormat="1" ht="14" x14ac:dyDescent="0.3">
      <c r="A30" s="18" t="s">
        <v>211</v>
      </c>
      <c r="B30" s="16" t="s">
        <v>51</v>
      </c>
      <c r="C30" s="4">
        <v>0</v>
      </c>
      <c r="D30" s="4">
        <f t="shared" si="0"/>
        <v>29236</v>
      </c>
      <c r="E30" s="4">
        <f t="shared" si="1"/>
        <v>2496.87</v>
      </c>
      <c r="F30" s="4">
        <f t="shared" si="2"/>
        <v>48542.31</v>
      </c>
      <c r="G30" s="288">
        <f t="shared" si="3"/>
        <v>359117.47</v>
      </c>
      <c r="H30" s="4">
        <v>0</v>
      </c>
      <c r="I30" s="55">
        <v>0</v>
      </c>
      <c r="J30" s="4">
        <v>0</v>
      </c>
      <c r="K30" s="250">
        <f t="shared" si="4"/>
        <v>0</v>
      </c>
      <c r="L30" s="4">
        <v>0</v>
      </c>
      <c r="M30" s="55">
        <v>29236</v>
      </c>
      <c r="N30" s="4">
        <v>0</v>
      </c>
      <c r="O30" s="250">
        <f t="shared" si="5"/>
        <v>29236</v>
      </c>
      <c r="P30" s="4">
        <v>0</v>
      </c>
      <c r="Q30" s="4">
        <v>0</v>
      </c>
      <c r="R30" s="4">
        <v>0</v>
      </c>
      <c r="S30" s="250">
        <f t="shared" si="6"/>
        <v>0</v>
      </c>
      <c r="T30" s="4">
        <v>0</v>
      </c>
      <c r="U30" s="4">
        <v>0</v>
      </c>
      <c r="V30" s="4">
        <v>0</v>
      </c>
      <c r="W30" s="250">
        <f t="shared" si="7"/>
        <v>0</v>
      </c>
      <c r="X30" s="2">
        <v>0</v>
      </c>
      <c r="Y30" s="2">
        <v>0</v>
      </c>
      <c r="Z30" s="2">
        <v>0</v>
      </c>
      <c r="AA30" s="224">
        <f t="shared" si="8"/>
        <v>0</v>
      </c>
      <c r="AB30" s="2">
        <v>1000</v>
      </c>
      <c r="AC30" s="2">
        <v>0</v>
      </c>
      <c r="AD30" s="2">
        <v>0</v>
      </c>
      <c r="AE30" s="224">
        <f t="shared" si="9"/>
        <v>1000</v>
      </c>
      <c r="AF30" s="2">
        <v>0</v>
      </c>
      <c r="AG30" s="2">
        <v>0</v>
      </c>
      <c r="AH30" s="54">
        <v>554.54999999999995</v>
      </c>
      <c r="AI30" s="224">
        <f t="shared" si="10"/>
        <v>554.54999999999995</v>
      </c>
      <c r="AJ30" s="54">
        <v>942.32</v>
      </c>
      <c r="AK30" s="2">
        <v>0</v>
      </c>
      <c r="AL30" s="2">
        <v>0</v>
      </c>
      <c r="AM30" s="224">
        <f t="shared" si="11"/>
        <v>942.32</v>
      </c>
      <c r="AN30" s="241">
        <v>20175.5</v>
      </c>
      <c r="AO30" s="2">
        <v>0</v>
      </c>
      <c r="AP30" s="2">
        <v>0</v>
      </c>
      <c r="AQ30" s="224">
        <f t="shared" si="12"/>
        <v>20175.5</v>
      </c>
      <c r="AR30" s="2">
        <v>0</v>
      </c>
      <c r="AS30" s="2">
        <v>0</v>
      </c>
      <c r="AT30" s="2">
        <v>0</v>
      </c>
      <c r="AU30" s="224">
        <f t="shared" si="26"/>
        <v>0</v>
      </c>
      <c r="AV30" s="2">
        <v>0</v>
      </c>
      <c r="AW30" s="2">
        <v>0</v>
      </c>
      <c r="AX30" s="54">
        <v>24580.809999999998</v>
      </c>
      <c r="AY30" s="224">
        <f t="shared" si="13"/>
        <v>24580.809999999998</v>
      </c>
      <c r="AZ30" s="54">
        <v>3786</v>
      </c>
      <c r="BA30" s="2">
        <v>0</v>
      </c>
      <c r="BB30" s="2">
        <v>0</v>
      </c>
      <c r="BC30" s="224">
        <f t="shared" si="14"/>
        <v>3786</v>
      </c>
      <c r="BD30" s="269">
        <v>0</v>
      </c>
      <c r="BE30" s="317">
        <v>0</v>
      </c>
      <c r="BF30" s="317">
        <v>0</v>
      </c>
      <c r="BG30" s="309">
        <f t="shared" si="15"/>
        <v>0</v>
      </c>
      <c r="BH30" s="269">
        <v>0</v>
      </c>
      <c r="BI30" s="269">
        <v>75393.100000000006</v>
      </c>
      <c r="BJ30" s="269">
        <v>0</v>
      </c>
      <c r="BK30" s="309">
        <f t="shared" si="16"/>
        <v>75393.100000000006</v>
      </c>
      <c r="BL30" s="269">
        <v>0</v>
      </c>
      <c r="BM30" s="269">
        <v>76618.790000000008</v>
      </c>
      <c r="BN30" s="269">
        <v>80983.5</v>
      </c>
      <c r="BO30" s="309">
        <f t="shared" si="17"/>
        <v>157602.29</v>
      </c>
      <c r="BP30" s="269">
        <v>63955.57</v>
      </c>
      <c r="BQ30" s="269">
        <v>0</v>
      </c>
      <c r="BR30" s="269">
        <v>62166.509999999995</v>
      </c>
      <c r="BS30" s="309">
        <f t="shared" si="18"/>
        <v>126122.07999999999</v>
      </c>
    </row>
    <row r="31" spans="1:73" s="5" customFormat="1" ht="14" x14ac:dyDescent="0.3">
      <c r="A31" s="18"/>
      <c r="B31" s="16" t="s">
        <v>52</v>
      </c>
      <c r="C31" s="2">
        <v>7315851.948500013</v>
      </c>
      <c r="D31" s="4">
        <f t="shared" si="0"/>
        <v>6873905.8614999996</v>
      </c>
      <c r="E31" s="4">
        <f t="shared" si="1"/>
        <v>11405640.958999995</v>
      </c>
      <c r="F31" s="4">
        <f t="shared" si="2"/>
        <v>10946730.080000004</v>
      </c>
      <c r="G31" s="288">
        <f t="shared" si="3"/>
        <v>6316849.4800000004</v>
      </c>
      <c r="H31" s="4">
        <v>606982</v>
      </c>
      <c r="I31" s="55">
        <v>434622.34050000017</v>
      </c>
      <c r="J31" s="55">
        <v>590067.72550000111</v>
      </c>
      <c r="K31" s="250">
        <f t="shared" si="4"/>
        <v>1631672.0660000013</v>
      </c>
      <c r="L31" s="55">
        <v>528304.31900000025</v>
      </c>
      <c r="M31" s="55">
        <v>543974.10399999924</v>
      </c>
      <c r="N31" s="55">
        <v>684630.32799999777</v>
      </c>
      <c r="O31" s="250">
        <f t="shared" si="5"/>
        <v>1756908.7509999974</v>
      </c>
      <c r="P31" s="55">
        <v>497010.92149999912</v>
      </c>
      <c r="Q31" s="55">
        <v>396812.39900000003</v>
      </c>
      <c r="R31" s="244">
        <v>378815.14049999975</v>
      </c>
      <c r="S31" s="250">
        <f t="shared" si="6"/>
        <v>1272638.460999999</v>
      </c>
      <c r="T31" s="55">
        <v>776777.51650000026</v>
      </c>
      <c r="U31" s="54">
        <v>846815.65600000031</v>
      </c>
      <c r="V31" s="54">
        <v>589093.41100000124</v>
      </c>
      <c r="W31" s="250">
        <f t="shared" si="7"/>
        <v>2212686.5835000016</v>
      </c>
      <c r="X31" s="2">
        <v>1116665.7895000011</v>
      </c>
      <c r="Y31" s="2">
        <v>506030.04949999921</v>
      </c>
      <c r="Z31" s="2">
        <v>647381.4254999999</v>
      </c>
      <c r="AA31" s="224">
        <f t="shared" si="8"/>
        <v>2270077.2645000005</v>
      </c>
      <c r="AB31" s="2">
        <v>637887.80750000081</v>
      </c>
      <c r="AC31" s="2">
        <v>1106017.9050000007</v>
      </c>
      <c r="AD31" s="2">
        <v>1427709.4865000006</v>
      </c>
      <c r="AE31" s="224">
        <f t="shared" si="9"/>
        <v>3171615.1990000019</v>
      </c>
      <c r="AF31" s="54">
        <v>654464.70100000082</v>
      </c>
      <c r="AG31" s="54">
        <v>692405.75399999891</v>
      </c>
      <c r="AH31" s="54">
        <v>511789.04249999952</v>
      </c>
      <c r="AI31" s="224">
        <f t="shared" si="10"/>
        <v>1858659.4974999991</v>
      </c>
      <c r="AJ31" s="54">
        <v>690320.27499999828</v>
      </c>
      <c r="AK31" s="54">
        <v>765053.85299999977</v>
      </c>
      <c r="AL31" s="54">
        <v>2649914.8699999964</v>
      </c>
      <c r="AM31" s="224">
        <f t="shared" si="11"/>
        <v>4105288.9979999945</v>
      </c>
      <c r="AN31" s="241">
        <v>878856.570000001</v>
      </c>
      <c r="AO31" s="2">
        <v>569587.76999999944</v>
      </c>
      <c r="AP31" s="2">
        <v>656823.7699999999</v>
      </c>
      <c r="AQ31" s="224">
        <f t="shared" si="12"/>
        <v>2105268.1100000003</v>
      </c>
      <c r="AR31" s="2">
        <v>386517.98999999993</v>
      </c>
      <c r="AS31" s="2">
        <v>393915.72000000015</v>
      </c>
      <c r="AT31" s="2">
        <v>378441.06999999983</v>
      </c>
      <c r="AU31" s="224">
        <f t="shared" si="26"/>
        <v>1158874.7799999998</v>
      </c>
      <c r="AV31" s="54">
        <v>343027.12999999983</v>
      </c>
      <c r="AW31" s="54">
        <v>410273.43999999959</v>
      </c>
      <c r="AX31" s="54">
        <v>5085912.5900000008</v>
      </c>
      <c r="AY31" s="224">
        <f t="shared" si="13"/>
        <v>5839213.1600000001</v>
      </c>
      <c r="AZ31" s="54">
        <v>600777.55000000086</v>
      </c>
      <c r="BA31" s="54">
        <v>499490.25000000268</v>
      </c>
      <c r="BB31" s="54">
        <v>743106.22999999963</v>
      </c>
      <c r="BC31" s="224">
        <f t="shared" si="14"/>
        <v>1843374.0300000031</v>
      </c>
      <c r="BD31" s="269">
        <v>220571.99000000005</v>
      </c>
      <c r="BE31" s="317">
        <v>739203.40999999887</v>
      </c>
      <c r="BF31" s="317">
        <v>285922.91000000009</v>
      </c>
      <c r="BG31" s="309">
        <f t="shared" si="15"/>
        <v>1245698.3099999991</v>
      </c>
      <c r="BH31" s="269">
        <v>450994.14999999962</v>
      </c>
      <c r="BI31" s="269">
        <v>435131.74999999889</v>
      </c>
      <c r="BJ31" s="269">
        <v>515420.29999999836</v>
      </c>
      <c r="BK31" s="309">
        <f t="shared" si="16"/>
        <v>1401546.1999999969</v>
      </c>
      <c r="BL31" s="269">
        <v>557119.60000000161</v>
      </c>
      <c r="BM31" s="269">
        <v>438111.25999999983</v>
      </c>
      <c r="BN31" s="269">
        <v>725151.59999999905</v>
      </c>
      <c r="BO31" s="309">
        <f t="shared" si="17"/>
        <v>1720382.4600000004</v>
      </c>
      <c r="BP31" s="269">
        <v>963864.59000000078</v>
      </c>
      <c r="BQ31" s="269">
        <v>550515.18000000168</v>
      </c>
      <c r="BR31" s="269">
        <v>434842.74000000063</v>
      </c>
      <c r="BS31" s="309">
        <f t="shared" si="18"/>
        <v>1949222.510000003</v>
      </c>
      <c r="BU31" s="366"/>
    </row>
    <row r="32" spans="1:73" s="5" customFormat="1" ht="14" x14ac:dyDescent="0.3">
      <c r="A32" s="18"/>
      <c r="B32" s="16" t="s">
        <v>59</v>
      </c>
      <c r="C32" s="4">
        <f>C30-C31</f>
        <v>-7315851.948500013</v>
      </c>
      <c r="D32" s="4">
        <f t="shared" si="0"/>
        <v>-6844669.8614999996</v>
      </c>
      <c r="E32" s="4">
        <f t="shared" si="1"/>
        <v>-11403144.088999996</v>
      </c>
      <c r="F32" s="4">
        <f t="shared" si="2"/>
        <v>-10898187.770000003</v>
      </c>
      <c r="G32" s="288">
        <f t="shared" si="3"/>
        <v>-5957732.0099999998</v>
      </c>
      <c r="H32" s="4">
        <f t="shared" ref="H32:AK32" si="34">H30-H31</f>
        <v>-606982</v>
      </c>
      <c r="I32" s="4">
        <f t="shared" si="34"/>
        <v>-434622.34050000017</v>
      </c>
      <c r="J32" s="4">
        <f t="shared" si="34"/>
        <v>-590067.72550000111</v>
      </c>
      <c r="K32" s="250">
        <f t="shared" si="4"/>
        <v>-1631672.0660000013</v>
      </c>
      <c r="L32" s="4">
        <f t="shared" si="34"/>
        <v>-528304.31900000025</v>
      </c>
      <c r="M32" s="4">
        <f t="shared" si="34"/>
        <v>-514738.10399999924</v>
      </c>
      <c r="N32" s="4">
        <f t="shared" si="34"/>
        <v>-684630.32799999777</v>
      </c>
      <c r="O32" s="250">
        <f t="shared" si="5"/>
        <v>-1727672.7509999974</v>
      </c>
      <c r="P32" s="4">
        <f t="shared" si="34"/>
        <v>-497010.92149999912</v>
      </c>
      <c r="Q32" s="4">
        <f t="shared" si="34"/>
        <v>-396812.39900000003</v>
      </c>
      <c r="R32" s="4">
        <f t="shared" si="34"/>
        <v>-378815.14049999975</v>
      </c>
      <c r="S32" s="250">
        <f t="shared" si="6"/>
        <v>-1272638.460999999</v>
      </c>
      <c r="T32" s="4">
        <f t="shared" si="34"/>
        <v>-776777.51650000026</v>
      </c>
      <c r="U32" s="4">
        <f t="shared" si="34"/>
        <v>-846815.65600000031</v>
      </c>
      <c r="V32" s="4">
        <f>V30-V31</f>
        <v>-589093.41100000124</v>
      </c>
      <c r="W32" s="250">
        <f t="shared" si="7"/>
        <v>-2212686.5835000016</v>
      </c>
      <c r="X32" s="4">
        <f t="shared" si="34"/>
        <v>-1116665.7895000011</v>
      </c>
      <c r="Y32" s="4">
        <f t="shared" si="34"/>
        <v>-506030.04949999921</v>
      </c>
      <c r="Z32" s="4">
        <f t="shared" si="34"/>
        <v>-647381.4254999999</v>
      </c>
      <c r="AA32" s="224">
        <f t="shared" si="8"/>
        <v>-2270077.2645000005</v>
      </c>
      <c r="AB32" s="4">
        <f t="shared" si="34"/>
        <v>-636887.80750000081</v>
      </c>
      <c r="AC32" s="4">
        <f t="shared" si="34"/>
        <v>-1106017.9050000007</v>
      </c>
      <c r="AD32" s="4">
        <f t="shared" si="34"/>
        <v>-1427709.4865000006</v>
      </c>
      <c r="AE32" s="224">
        <f t="shared" si="9"/>
        <v>-3170615.1990000019</v>
      </c>
      <c r="AF32" s="4">
        <f t="shared" si="34"/>
        <v>-654464.70100000082</v>
      </c>
      <c r="AG32" s="4">
        <f t="shared" si="34"/>
        <v>-692405.75399999891</v>
      </c>
      <c r="AH32" s="4">
        <f t="shared" si="34"/>
        <v>-511234.49249999953</v>
      </c>
      <c r="AI32" s="224">
        <f t="shared" si="10"/>
        <v>-1858104.9474999991</v>
      </c>
      <c r="AJ32" s="4">
        <f t="shared" si="34"/>
        <v>-689377.95499999833</v>
      </c>
      <c r="AK32" s="4">
        <f t="shared" si="34"/>
        <v>-765053.85299999977</v>
      </c>
      <c r="AL32" s="4">
        <f>AL30-AL31</f>
        <v>-2649914.8699999964</v>
      </c>
      <c r="AM32" s="224">
        <f t="shared" si="11"/>
        <v>-4104346.6779999947</v>
      </c>
      <c r="AN32" s="242">
        <f>AN30-AN31</f>
        <v>-858681.070000001</v>
      </c>
      <c r="AO32" s="4">
        <f>AO30-AO31</f>
        <v>-569587.76999999944</v>
      </c>
      <c r="AP32" s="4">
        <f>AP30-AP31</f>
        <v>-656823.7699999999</v>
      </c>
      <c r="AQ32" s="224">
        <f t="shared" si="12"/>
        <v>-2085092.6100000003</v>
      </c>
      <c r="AR32" s="4">
        <f>AR30-AR31</f>
        <v>-386517.98999999993</v>
      </c>
      <c r="AS32" s="4">
        <f>AS30-AS31</f>
        <v>-393915.72000000015</v>
      </c>
      <c r="AT32" s="4">
        <f>AT30-AT31</f>
        <v>-378441.06999999983</v>
      </c>
      <c r="AU32" s="224">
        <f t="shared" si="26"/>
        <v>-1158874.7799999998</v>
      </c>
      <c r="AV32" s="4">
        <f>AV30-AV31</f>
        <v>-343027.12999999983</v>
      </c>
      <c r="AW32" s="4">
        <f>AW30-AW31</f>
        <v>-410273.43999999959</v>
      </c>
      <c r="AX32" s="4">
        <f>AX30-AX31</f>
        <v>-5061331.7800000012</v>
      </c>
      <c r="AY32" s="224">
        <f t="shared" si="13"/>
        <v>-5814632.3500000006</v>
      </c>
      <c r="AZ32" s="4">
        <f>AZ30-AZ31</f>
        <v>-596991.55000000086</v>
      </c>
      <c r="BA32" s="4">
        <f>BA30-BA31</f>
        <v>-499490.25000000268</v>
      </c>
      <c r="BB32" s="4">
        <f>BB30-BB31</f>
        <v>-743106.22999999963</v>
      </c>
      <c r="BC32" s="224">
        <f t="shared" si="14"/>
        <v>-1839588.0300000031</v>
      </c>
      <c r="BD32" s="270">
        <f>BD30-BD31</f>
        <v>-220571.99000000005</v>
      </c>
      <c r="BE32" s="318">
        <f>BE30-BE31</f>
        <v>-739203.40999999887</v>
      </c>
      <c r="BF32" s="318">
        <f>BF30-BF31</f>
        <v>-285922.91000000009</v>
      </c>
      <c r="BG32" s="309">
        <f t="shared" si="15"/>
        <v>-1245698.3099999991</v>
      </c>
      <c r="BH32" s="270">
        <f>BH30-BH31</f>
        <v>-450994.14999999962</v>
      </c>
      <c r="BI32" s="270">
        <f>BI30-BI31</f>
        <v>-359738.64999999886</v>
      </c>
      <c r="BJ32" s="270">
        <f>BJ30-BJ31</f>
        <v>-515420.29999999836</v>
      </c>
      <c r="BK32" s="309">
        <f t="shared" si="16"/>
        <v>-1326153.0999999968</v>
      </c>
      <c r="BL32" s="270">
        <f>BL30-BL31</f>
        <v>-557119.60000000161</v>
      </c>
      <c r="BM32" s="270">
        <f>BM30-BM31</f>
        <v>-361492.46999999986</v>
      </c>
      <c r="BN32" s="270">
        <f>BN30-BN31</f>
        <v>-644168.09999999905</v>
      </c>
      <c r="BO32" s="309">
        <f t="shared" si="17"/>
        <v>-1562780.1700000004</v>
      </c>
      <c r="BP32" s="270">
        <f>BP30-BP31</f>
        <v>-899909.02000000083</v>
      </c>
      <c r="BQ32" s="270">
        <f>BQ30-BQ31</f>
        <v>-550515.18000000168</v>
      </c>
      <c r="BR32" s="270">
        <f>BR30-BR31</f>
        <v>-372676.23000000062</v>
      </c>
      <c r="BS32" s="309">
        <f t="shared" si="18"/>
        <v>-1823100.4300000032</v>
      </c>
    </row>
    <row r="33" spans="1:71" s="5" customFormat="1" ht="14" x14ac:dyDescent="0.3">
      <c r="A33" s="3" t="s">
        <v>212</v>
      </c>
      <c r="B33" s="16" t="s">
        <v>51</v>
      </c>
      <c r="C33" s="4">
        <v>9652</v>
      </c>
      <c r="D33" s="4">
        <f t="shared" si="0"/>
        <v>2317</v>
      </c>
      <c r="E33" s="4">
        <f t="shared" si="1"/>
        <v>0</v>
      </c>
      <c r="F33" s="4">
        <f t="shared" si="2"/>
        <v>0</v>
      </c>
      <c r="G33" s="288">
        <f t="shared" si="3"/>
        <v>15</v>
      </c>
      <c r="H33" s="4">
        <v>0</v>
      </c>
      <c r="I33" s="55">
        <v>0</v>
      </c>
      <c r="J33" s="4">
        <v>0</v>
      </c>
      <c r="K33" s="250">
        <f t="shared" si="4"/>
        <v>0</v>
      </c>
      <c r="L33" s="4">
        <v>0</v>
      </c>
      <c r="M33" s="4">
        <v>0</v>
      </c>
      <c r="N33" s="55">
        <v>2317</v>
      </c>
      <c r="O33" s="250">
        <f t="shared" si="5"/>
        <v>2317</v>
      </c>
      <c r="P33" s="4">
        <v>0</v>
      </c>
      <c r="Q33" s="4">
        <v>0</v>
      </c>
      <c r="R33" s="4">
        <v>0</v>
      </c>
      <c r="S33" s="250">
        <f t="shared" si="6"/>
        <v>0</v>
      </c>
      <c r="T33" s="4">
        <v>0</v>
      </c>
      <c r="U33" s="4">
        <v>0</v>
      </c>
      <c r="V33" s="4">
        <v>0</v>
      </c>
      <c r="W33" s="250">
        <f t="shared" si="7"/>
        <v>0</v>
      </c>
      <c r="X33" s="2">
        <v>0</v>
      </c>
      <c r="Y33" s="2">
        <v>0</v>
      </c>
      <c r="Z33" s="2">
        <v>0</v>
      </c>
      <c r="AA33" s="224">
        <f t="shared" si="8"/>
        <v>0</v>
      </c>
      <c r="AB33" s="2">
        <v>0</v>
      </c>
      <c r="AC33" s="2">
        <v>0</v>
      </c>
      <c r="AD33" s="2">
        <v>0</v>
      </c>
      <c r="AE33" s="224">
        <f t="shared" si="9"/>
        <v>0</v>
      </c>
      <c r="AF33" s="2">
        <v>0</v>
      </c>
      <c r="AG33" s="2">
        <v>0</v>
      </c>
      <c r="AH33" s="2">
        <v>0</v>
      </c>
      <c r="AI33" s="224">
        <f t="shared" si="10"/>
        <v>0</v>
      </c>
      <c r="AJ33" s="2">
        <v>0</v>
      </c>
      <c r="AK33" s="2">
        <v>0</v>
      </c>
      <c r="AL33" s="2">
        <v>0</v>
      </c>
      <c r="AM33" s="224">
        <f t="shared" si="11"/>
        <v>0</v>
      </c>
      <c r="AN33" s="241">
        <v>0</v>
      </c>
      <c r="AO33" s="2">
        <v>0</v>
      </c>
      <c r="AP33" s="2">
        <v>0</v>
      </c>
      <c r="AQ33" s="224">
        <f t="shared" si="12"/>
        <v>0</v>
      </c>
      <c r="AR33" s="2">
        <v>0</v>
      </c>
      <c r="AS33" s="2">
        <v>0</v>
      </c>
      <c r="AT33" s="2">
        <v>0</v>
      </c>
      <c r="AU33" s="224">
        <f t="shared" si="26"/>
        <v>0</v>
      </c>
      <c r="AV33" s="2">
        <v>0</v>
      </c>
      <c r="AW33" s="2">
        <v>0</v>
      </c>
      <c r="AX33" s="2">
        <v>0</v>
      </c>
      <c r="AY33" s="224">
        <f t="shared" si="13"/>
        <v>0</v>
      </c>
      <c r="AZ33" s="2">
        <v>0</v>
      </c>
      <c r="BA33" s="2">
        <v>0</v>
      </c>
      <c r="BB33" s="2">
        <v>0</v>
      </c>
      <c r="BC33" s="224">
        <f t="shared" si="14"/>
        <v>0</v>
      </c>
      <c r="BD33" s="269">
        <v>0</v>
      </c>
      <c r="BE33" s="317">
        <v>0</v>
      </c>
      <c r="BF33" s="317">
        <v>0</v>
      </c>
      <c r="BG33" s="309">
        <f t="shared" si="15"/>
        <v>0</v>
      </c>
      <c r="BH33" s="269">
        <v>0</v>
      </c>
      <c r="BI33" s="269">
        <v>0</v>
      </c>
      <c r="BJ33" s="269">
        <v>0</v>
      </c>
      <c r="BK33" s="309">
        <f t="shared" si="16"/>
        <v>0</v>
      </c>
      <c r="BL33" s="269">
        <v>0</v>
      </c>
      <c r="BM33" s="269">
        <v>0</v>
      </c>
      <c r="BN33" s="269">
        <v>0</v>
      </c>
      <c r="BO33" s="309">
        <f t="shared" si="17"/>
        <v>0</v>
      </c>
      <c r="BP33" s="269">
        <v>0</v>
      </c>
      <c r="BQ33" s="269">
        <v>0</v>
      </c>
      <c r="BR33" s="269">
        <v>15</v>
      </c>
      <c r="BS33" s="309">
        <f t="shared" si="18"/>
        <v>15</v>
      </c>
    </row>
    <row r="34" spans="1:71" s="5" customFormat="1" ht="14" x14ac:dyDescent="0.3">
      <c r="B34" s="16" t="s">
        <v>52</v>
      </c>
      <c r="C34" s="2">
        <v>27707873.78350009</v>
      </c>
      <c r="D34" s="4">
        <f t="shared" si="0"/>
        <v>30196915.641000003</v>
      </c>
      <c r="E34" s="4">
        <f t="shared" si="1"/>
        <v>27157245.145000007</v>
      </c>
      <c r="F34" s="4">
        <f t="shared" si="2"/>
        <v>16065846.110000001</v>
      </c>
      <c r="G34" s="288">
        <f t="shared" si="3"/>
        <v>18053042.210000008</v>
      </c>
      <c r="H34" s="4">
        <v>321393</v>
      </c>
      <c r="I34" s="55">
        <v>3368220.6135</v>
      </c>
      <c r="J34" s="55">
        <v>2727513.7764999983</v>
      </c>
      <c r="K34" s="250">
        <f t="shared" si="4"/>
        <v>6417127.3899999987</v>
      </c>
      <c r="L34" s="55">
        <v>2537282.3864999996</v>
      </c>
      <c r="M34" s="55">
        <v>2876465.7669999995</v>
      </c>
      <c r="N34" s="55">
        <v>1961688.6529999999</v>
      </c>
      <c r="O34" s="250">
        <f t="shared" si="5"/>
        <v>7375436.806499999</v>
      </c>
      <c r="P34" s="55">
        <v>3449655.7934999992</v>
      </c>
      <c r="Q34" s="244">
        <v>2802948.5210000006</v>
      </c>
      <c r="R34" s="244">
        <v>2752059.6869999995</v>
      </c>
      <c r="S34" s="250">
        <f t="shared" si="6"/>
        <v>9004664.0014999993</v>
      </c>
      <c r="T34" s="244">
        <v>3940964.2330000028</v>
      </c>
      <c r="U34" s="54">
        <v>3096959.797999999</v>
      </c>
      <c r="V34" s="54">
        <v>361763.41200000001</v>
      </c>
      <c r="W34" s="250">
        <f t="shared" si="7"/>
        <v>7399687.4430000018</v>
      </c>
      <c r="X34" s="2">
        <v>1944595.9844999998</v>
      </c>
      <c r="Y34" s="2">
        <v>3337930.8670000001</v>
      </c>
      <c r="Z34" s="2">
        <v>2588703.9349999991</v>
      </c>
      <c r="AA34" s="224">
        <f t="shared" si="8"/>
        <v>7871230.7864999995</v>
      </c>
      <c r="AB34" s="2">
        <v>2851295.3490000041</v>
      </c>
      <c r="AC34" s="2">
        <v>3379480.7810000023</v>
      </c>
      <c r="AD34" s="2">
        <v>2101481.3764999993</v>
      </c>
      <c r="AE34" s="224">
        <f t="shared" si="9"/>
        <v>8332257.5065000057</v>
      </c>
      <c r="AF34" s="54">
        <v>1900437.2494999997</v>
      </c>
      <c r="AG34" s="54">
        <v>298090.30399999995</v>
      </c>
      <c r="AH34" s="54">
        <v>4602244.9725000001</v>
      </c>
      <c r="AI34" s="224">
        <f t="shared" si="10"/>
        <v>6800772.5259999996</v>
      </c>
      <c r="AJ34" s="54">
        <v>277917.11899999995</v>
      </c>
      <c r="AK34" s="54">
        <v>2264915.7770000012</v>
      </c>
      <c r="AL34" s="54">
        <v>1610151.4299999995</v>
      </c>
      <c r="AM34" s="224">
        <f t="shared" si="11"/>
        <v>4152984.3260000004</v>
      </c>
      <c r="AN34" s="241">
        <v>2941721.7800000003</v>
      </c>
      <c r="AO34" s="2">
        <v>2897814.6399999997</v>
      </c>
      <c r="AP34" s="2">
        <v>2402162.1599999997</v>
      </c>
      <c r="AQ34" s="224">
        <f t="shared" si="12"/>
        <v>8241698.5800000001</v>
      </c>
      <c r="AR34" s="2">
        <v>406760.54000000004</v>
      </c>
      <c r="AS34" s="2">
        <v>1472402.8200000008</v>
      </c>
      <c r="AT34" s="2">
        <v>1039594.7499999998</v>
      </c>
      <c r="AU34" s="224">
        <f t="shared" si="26"/>
        <v>2918758.1100000003</v>
      </c>
      <c r="AV34" s="54">
        <v>1006815.8600000001</v>
      </c>
      <c r="AW34" s="54">
        <v>965772.17999999993</v>
      </c>
      <c r="AX34" s="54">
        <v>1116115.2499999998</v>
      </c>
      <c r="AY34" s="224">
        <f t="shared" si="13"/>
        <v>3088703.29</v>
      </c>
      <c r="AZ34" s="54">
        <v>1151002.4100000011</v>
      </c>
      <c r="BA34" s="54">
        <v>383923.78999999992</v>
      </c>
      <c r="BB34" s="54">
        <v>281759.93</v>
      </c>
      <c r="BC34" s="224">
        <f t="shared" si="14"/>
        <v>1816686.1300000011</v>
      </c>
      <c r="BD34" s="269">
        <v>1185853.17</v>
      </c>
      <c r="BE34" s="317">
        <v>1866580.75</v>
      </c>
      <c r="BF34" s="317">
        <v>1259366.73</v>
      </c>
      <c r="BG34" s="309">
        <f t="shared" si="15"/>
        <v>4311800.6500000004</v>
      </c>
      <c r="BH34" s="269">
        <v>219362.62000000011</v>
      </c>
      <c r="BI34" s="269">
        <v>1595483.45</v>
      </c>
      <c r="BJ34" s="269">
        <v>1944052.450000002</v>
      </c>
      <c r="BK34" s="309">
        <f t="shared" si="16"/>
        <v>3758898.5200000023</v>
      </c>
      <c r="BL34" s="269">
        <v>1886358.1499999994</v>
      </c>
      <c r="BM34" s="269">
        <v>1908830.2400000002</v>
      </c>
      <c r="BN34" s="269">
        <v>159382.74999999994</v>
      </c>
      <c r="BO34" s="309">
        <f t="shared" si="17"/>
        <v>3954571.1399999997</v>
      </c>
      <c r="BP34" s="269">
        <v>177296.31</v>
      </c>
      <c r="BQ34" s="269">
        <v>3652079.1300000045</v>
      </c>
      <c r="BR34" s="269">
        <v>2198396.4600000032</v>
      </c>
      <c r="BS34" s="309">
        <f t="shared" si="18"/>
        <v>6027771.9000000078</v>
      </c>
    </row>
    <row r="35" spans="1:71" s="5" customFormat="1" ht="14" x14ac:dyDescent="0.3">
      <c r="B35" s="16" t="s">
        <v>59</v>
      </c>
      <c r="C35" s="4">
        <f>C33-C34</f>
        <v>-27698221.78350009</v>
      </c>
      <c r="D35" s="4">
        <f t="shared" si="0"/>
        <v>-30194598.641000003</v>
      </c>
      <c r="E35" s="4">
        <f t="shared" si="1"/>
        <v>-27157245.145000007</v>
      </c>
      <c r="F35" s="4">
        <f t="shared" si="2"/>
        <v>-16065846.110000001</v>
      </c>
      <c r="G35" s="288">
        <f t="shared" si="3"/>
        <v>-18053027.210000008</v>
      </c>
      <c r="H35" s="4">
        <f t="shared" ref="H35:AK35" si="35">H33-H34</f>
        <v>-321393</v>
      </c>
      <c r="I35" s="4">
        <f t="shared" si="35"/>
        <v>-3368220.6135</v>
      </c>
      <c r="J35" s="4">
        <f t="shared" si="35"/>
        <v>-2727513.7764999983</v>
      </c>
      <c r="K35" s="250">
        <f t="shared" si="4"/>
        <v>-6417127.3899999987</v>
      </c>
      <c r="L35" s="4">
        <f t="shared" si="35"/>
        <v>-2537282.3864999996</v>
      </c>
      <c r="M35" s="4">
        <f t="shared" si="35"/>
        <v>-2876465.7669999995</v>
      </c>
      <c r="N35" s="4">
        <f t="shared" si="35"/>
        <v>-1959371.6529999999</v>
      </c>
      <c r="O35" s="250">
        <f t="shared" si="5"/>
        <v>-7373119.806499999</v>
      </c>
      <c r="P35" s="4">
        <f t="shared" si="35"/>
        <v>-3449655.7934999992</v>
      </c>
      <c r="Q35" s="4">
        <f t="shared" si="35"/>
        <v>-2802948.5210000006</v>
      </c>
      <c r="R35" s="4">
        <f t="shared" si="35"/>
        <v>-2752059.6869999995</v>
      </c>
      <c r="S35" s="250">
        <f t="shared" si="6"/>
        <v>-9004664.0014999993</v>
      </c>
      <c r="T35" s="4">
        <f t="shared" si="35"/>
        <v>-3940964.2330000028</v>
      </c>
      <c r="U35" s="4">
        <f t="shared" si="35"/>
        <v>-3096959.797999999</v>
      </c>
      <c r="V35" s="4">
        <f>V33-V34</f>
        <v>-361763.41200000001</v>
      </c>
      <c r="W35" s="250">
        <f t="shared" si="7"/>
        <v>-7399687.4430000018</v>
      </c>
      <c r="X35" s="4">
        <f t="shared" si="35"/>
        <v>-1944595.9844999998</v>
      </c>
      <c r="Y35" s="4">
        <f t="shared" si="35"/>
        <v>-3337930.8670000001</v>
      </c>
      <c r="Z35" s="4">
        <f t="shared" si="35"/>
        <v>-2588703.9349999991</v>
      </c>
      <c r="AA35" s="224">
        <f t="shared" si="8"/>
        <v>-7871230.7864999995</v>
      </c>
      <c r="AB35" s="4">
        <f t="shared" si="35"/>
        <v>-2851295.3490000041</v>
      </c>
      <c r="AC35" s="4">
        <f t="shared" si="35"/>
        <v>-3379480.7810000023</v>
      </c>
      <c r="AD35" s="4">
        <f t="shared" si="35"/>
        <v>-2101481.3764999993</v>
      </c>
      <c r="AE35" s="224">
        <f t="shared" si="9"/>
        <v>-8332257.5065000057</v>
      </c>
      <c r="AF35" s="4">
        <f t="shared" si="35"/>
        <v>-1900437.2494999997</v>
      </c>
      <c r="AG35" s="4">
        <f t="shared" si="35"/>
        <v>-298090.30399999995</v>
      </c>
      <c r="AH35" s="4">
        <f t="shared" si="35"/>
        <v>-4602244.9725000001</v>
      </c>
      <c r="AI35" s="224">
        <f t="shared" si="10"/>
        <v>-6800772.5259999996</v>
      </c>
      <c r="AJ35" s="4">
        <f t="shared" si="35"/>
        <v>-277917.11899999995</v>
      </c>
      <c r="AK35" s="4">
        <f t="shared" si="35"/>
        <v>-2264915.7770000012</v>
      </c>
      <c r="AL35" s="4">
        <f>AL33-AL34</f>
        <v>-1610151.4299999995</v>
      </c>
      <c r="AM35" s="224">
        <f t="shared" si="11"/>
        <v>-4152984.3260000004</v>
      </c>
      <c r="AN35" s="242">
        <f>AN33-AN34</f>
        <v>-2941721.7800000003</v>
      </c>
      <c r="AO35" s="4">
        <f>AO33-AO34</f>
        <v>-2897814.6399999997</v>
      </c>
      <c r="AP35" s="4">
        <f>AP33-AP34</f>
        <v>-2402162.1599999997</v>
      </c>
      <c r="AQ35" s="224">
        <f t="shared" si="12"/>
        <v>-8241698.5800000001</v>
      </c>
      <c r="AR35" s="4">
        <f>AR33-AR34</f>
        <v>-406760.54000000004</v>
      </c>
      <c r="AS35" s="4">
        <f>AS33-AS34</f>
        <v>-1472402.8200000008</v>
      </c>
      <c r="AT35" s="4">
        <f>AT33-AT34</f>
        <v>-1039594.7499999998</v>
      </c>
      <c r="AU35" s="224">
        <f t="shared" si="26"/>
        <v>-2918758.1100000003</v>
      </c>
      <c r="AV35" s="4">
        <f>AV33-AV34</f>
        <v>-1006815.8600000001</v>
      </c>
      <c r="AW35" s="4">
        <f>AW33-AW34</f>
        <v>-965772.17999999993</v>
      </c>
      <c r="AX35" s="4">
        <f>AX33-AX34</f>
        <v>-1116115.2499999998</v>
      </c>
      <c r="AY35" s="224">
        <f t="shared" si="13"/>
        <v>-3088703.29</v>
      </c>
      <c r="AZ35" s="4">
        <f>AZ33-AZ34</f>
        <v>-1151002.4100000011</v>
      </c>
      <c r="BA35" s="4">
        <f>BA33-BA34</f>
        <v>-383923.78999999992</v>
      </c>
      <c r="BB35" s="4">
        <f>BB33-BB34</f>
        <v>-281759.93</v>
      </c>
      <c r="BC35" s="224">
        <f t="shared" si="14"/>
        <v>-1816686.1300000011</v>
      </c>
      <c r="BD35" s="270">
        <f>BD33-BD34</f>
        <v>-1185853.17</v>
      </c>
      <c r="BE35" s="318">
        <f>BE33-BE34</f>
        <v>-1866580.75</v>
      </c>
      <c r="BF35" s="318">
        <f>BF33-BF34</f>
        <v>-1259366.73</v>
      </c>
      <c r="BG35" s="309">
        <f t="shared" si="15"/>
        <v>-4311800.6500000004</v>
      </c>
      <c r="BH35" s="270">
        <f>BH33-BH34</f>
        <v>-219362.62000000011</v>
      </c>
      <c r="BI35" s="270">
        <f>BI33-BI34</f>
        <v>-1595483.45</v>
      </c>
      <c r="BJ35" s="270">
        <f>BJ33-BJ34</f>
        <v>-1944052.450000002</v>
      </c>
      <c r="BK35" s="309">
        <f t="shared" si="16"/>
        <v>-3758898.5200000023</v>
      </c>
      <c r="BL35" s="270">
        <f>BL33-BL34</f>
        <v>-1886358.1499999994</v>
      </c>
      <c r="BM35" s="270">
        <f>BM33-BM34</f>
        <v>-1908830.2400000002</v>
      </c>
      <c r="BN35" s="270">
        <f>BN33-BN34</f>
        <v>-159382.74999999994</v>
      </c>
      <c r="BO35" s="309">
        <f t="shared" si="17"/>
        <v>-3954571.1399999997</v>
      </c>
      <c r="BP35" s="270">
        <f>BP33-BP34</f>
        <v>-177296.31</v>
      </c>
      <c r="BQ35" s="270">
        <f>BQ33-BQ34</f>
        <v>-3652079.1300000045</v>
      </c>
      <c r="BR35" s="270">
        <f>BR33-BR34</f>
        <v>-2198381.4600000032</v>
      </c>
      <c r="BS35" s="309">
        <f t="shared" si="18"/>
        <v>-6027756.9000000078</v>
      </c>
    </row>
    <row r="36" spans="1:71" s="5" customFormat="1" ht="14.5" x14ac:dyDescent="0.35">
      <c r="A36" s="18" t="s">
        <v>213</v>
      </c>
      <c r="B36" s="16" t="s">
        <v>51</v>
      </c>
      <c r="C36" s="4">
        <v>198284</v>
      </c>
      <c r="D36" s="4">
        <f t="shared" si="0"/>
        <v>367710.82</v>
      </c>
      <c r="E36" s="4">
        <f t="shared" si="1"/>
        <v>39978.800000000003</v>
      </c>
      <c r="F36" s="4">
        <f t="shared" si="2"/>
        <v>302342.55</v>
      </c>
      <c r="G36" s="288">
        <f t="shared" si="3"/>
        <v>445196.46000000008</v>
      </c>
      <c r="H36" s="4">
        <v>80380</v>
      </c>
      <c r="I36" s="55">
        <v>15089.9</v>
      </c>
      <c r="J36" s="55">
        <v>14568.86</v>
      </c>
      <c r="K36" s="250">
        <f t="shared" si="4"/>
        <v>110038.76</v>
      </c>
      <c r="L36" s="55">
        <v>21103</v>
      </c>
      <c r="M36" s="55">
        <v>8221.67</v>
      </c>
      <c r="N36" s="55">
        <v>6899.5</v>
      </c>
      <c r="O36" s="250">
        <f t="shared" si="5"/>
        <v>36224.17</v>
      </c>
      <c r="P36" s="55">
        <v>20983.39</v>
      </c>
      <c r="Q36" s="55">
        <v>15063.55</v>
      </c>
      <c r="R36" s="244">
        <v>12011.75</v>
      </c>
      <c r="S36" s="250">
        <f t="shared" si="6"/>
        <v>48058.69</v>
      </c>
      <c r="T36" s="55">
        <v>3955.2</v>
      </c>
      <c r="U36" s="54">
        <v>163431</v>
      </c>
      <c r="V36" s="54">
        <v>6003</v>
      </c>
      <c r="W36" s="250">
        <f t="shared" si="7"/>
        <v>173389.2</v>
      </c>
      <c r="X36" s="2">
        <v>0</v>
      </c>
      <c r="Y36" s="2">
        <v>0</v>
      </c>
      <c r="Z36" s="2">
        <v>3000</v>
      </c>
      <c r="AA36" s="224">
        <f t="shared" si="8"/>
        <v>3000</v>
      </c>
      <c r="AB36" s="2">
        <v>5975</v>
      </c>
      <c r="AC36" s="2">
        <v>0</v>
      </c>
      <c r="AD36" s="2">
        <v>0</v>
      </c>
      <c r="AE36" s="224">
        <f t="shared" si="9"/>
        <v>5975</v>
      </c>
      <c r="AF36" s="54">
        <v>2357</v>
      </c>
      <c r="AG36" s="54">
        <v>3651.8</v>
      </c>
      <c r="AH36" s="54">
        <v>2235</v>
      </c>
      <c r="AI36" s="224">
        <f t="shared" si="10"/>
        <v>8243.7999999999993</v>
      </c>
      <c r="AJ36" s="253">
        <v>1000</v>
      </c>
      <c r="AK36" s="54">
        <v>13200</v>
      </c>
      <c r="AL36" s="54">
        <v>8560</v>
      </c>
      <c r="AM36" s="224">
        <f t="shared" si="11"/>
        <v>22760</v>
      </c>
      <c r="AN36" s="241">
        <v>15591.089999999998</v>
      </c>
      <c r="AO36" s="2">
        <v>9006</v>
      </c>
      <c r="AP36" s="2">
        <v>9966</v>
      </c>
      <c r="AQ36" s="224">
        <f t="shared" si="12"/>
        <v>34563.089999999997</v>
      </c>
      <c r="AR36" s="2">
        <v>4989</v>
      </c>
      <c r="AS36" s="2">
        <v>2886</v>
      </c>
      <c r="AT36" s="2">
        <v>3684</v>
      </c>
      <c r="AU36" s="224">
        <f t="shared" si="26"/>
        <v>11559</v>
      </c>
      <c r="AV36" s="54">
        <v>86100.84</v>
      </c>
      <c r="AW36" s="54">
        <v>26797.5</v>
      </c>
      <c r="AX36" s="54">
        <v>6955</v>
      </c>
      <c r="AY36" s="224">
        <f t="shared" si="13"/>
        <v>119853.34</v>
      </c>
      <c r="AZ36" s="245">
        <v>108007.12</v>
      </c>
      <c r="BA36" s="54">
        <v>15396</v>
      </c>
      <c r="BB36" s="54">
        <v>12964</v>
      </c>
      <c r="BC36" s="224">
        <f t="shared" si="14"/>
        <v>136367.12</v>
      </c>
      <c r="BD36" s="361">
        <v>20362.5</v>
      </c>
      <c r="BE36" s="317">
        <v>9871</v>
      </c>
      <c r="BF36" s="317">
        <v>10171.6</v>
      </c>
      <c r="BG36" s="309">
        <f t="shared" si="15"/>
        <v>40405.1</v>
      </c>
      <c r="BH36" s="269">
        <v>15105.5</v>
      </c>
      <c r="BI36" s="269">
        <v>8982</v>
      </c>
      <c r="BJ36" s="269">
        <v>159461.82000000004</v>
      </c>
      <c r="BK36" s="309">
        <f t="shared" si="16"/>
        <v>183549.32000000004</v>
      </c>
      <c r="BL36" s="269">
        <v>108451.8</v>
      </c>
      <c r="BM36" s="269">
        <v>20084.699999999997</v>
      </c>
      <c r="BN36" s="269">
        <v>11070</v>
      </c>
      <c r="BO36" s="309">
        <f t="shared" si="17"/>
        <v>139606.5</v>
      </c>
      <c r="BP36" s="310">
        <v>67790.040000000008</v>
      </c>
      <c r="BQ36" s="269">
        <v>4700</v>
      </c>
      <c r="BR36" s="269">
        <v>9145.5</v>
      </c>
      <c r="BS36" s="309">
        <f t="shared" si="18"/>
        <v>81635.540000000008</v>
      </c>
    </row>
    <row r="37" spans="1:71" s="5" customFormat="1" ht="14" x14ac:dyDescent="0.3">
      <c r="A37" s="18"/>
      <c r="B37" s="16" t="s">
        <v>52</v>
      </c>
      <c r="C37" s="2">
        <v>11962012.97149986</v>
      </c>
      <c r="D37" s="4">
        <f t="shared" si="0"/>
        <v>9899980.7534999978</v>
      </c>
      <c r="E37" s="4">
        <f t="shared" si="1"/>
        <v>8566545.1739999987</v>
      </c>
      <c r="F37" s="4">
        <f t="shared" si="2"/>
        <v>10566285.989999998</v>
      </c>
      <c r="G37" s="288">
        <f t="shared" si="3"/>
        <v>9407939.9800000023</v>
      </c>
      <c r="H37" s="4">
        <v>562934</v>
      </c>
      <c r="I37" s="55">
        <v>959632.85250000062</v>
      </c>
      <c r="J37" s="55">
        <v>558101.66999999981</v>
      </c>
      <c r="K37" s="250">
        <f t="shared" si="4"/>
        <v>2080668.5225000004</v>
      </c>
      <c r="L37" s="55">
        <v>788031.25550000102</v>
      </c>
      <c r="M37" s="55">
        <v>392524.19849999959</v>
      </c>
      <c r="N37" s="55">
        <v>931596.69200000085</v>
      </c>
      <c r="O37" s="250">
        <f t="shared" si="5"/>
        <v>2112152.1460000016</v>
      </c>
      <c r="P37" s="55">
        <v>553374.0085</v>
      </c>
      <c r="Q37" s="54">
        <v>895589.4444999987</v>
      </c>
      <c r="R37" s="244">
        <v>1422601.1979999985</v>
      </c>
      <c r="S37" s="250">
        <f t="shared" si="6"/>
        <v>2871564.6509999973</v>
      </c>
      <c r="T37" s="54">
        <v>869496.85299999954</v>
      </c>
      <c r="U37" s="54">
        <v>991605.1754999999</v>
      </c>
      <c r="V37" s="54">
        <v>974493.40549999941</v>
      </c>
      <c r="W37" s="250">
        <f t="shared" si="7"/>
        <v>2835595.433999999</v>
      </c>
      <c r="X37" s="2">
        <v>416440.90949999948</v>
      </c>
      <c r="Y37" s="2">
        <v>831451.25349999988</v>
      </c>
      <c r="Z37" s="2">
        <v>698358.45299999986</v>
      </c>
      <c r="AA37" s="224">
        <f t="shared" si="8"/>
        <v>1946250.615999999</v>
      </c>
      <c r="AB37" s="2">
        <v>401108.83350000036</v>
      </c>
      <c r="AC37" s="2">
        <v>1178257.4894999987</v>
      </c>
      <c r="AD37" s="2">
        <v>416652.22199999983</v>
      </c>
      <c r="AE37" s="224">
        <f t="shared" si="9"/>
        <v>1996018.544999999</v>
      </c>
      <c r="AF37" s="54">
        <v>510467.77299999865</v>
      </c>
      <c r="AG37" s="54">
        <v>741935.03499999933</v>
      </c>
      <c r="AH37" s="54">
        <v>632750.81499999925</v>
      </c>
      <c r="AI37" s="224">
        <f t="shared" si="10"/>
        <v>1885153.6229999971</v>
      </c>
      <c r="AJ37" s="54">
        <v>806842.0125000038</v>
      </c>
      <c r="AK37" s="54">
        <v>869376.13750000077</v>
      </c>
      <c r="AL37" s="54">
        <v>1062904.24</v>
      </c>
      <c r="AM37" s="224">
        <f t="shared" si="11"/>
        <v>2739122.3900000043</v>
      </c>
      <c r="AN37" s="241">
        <v>1271589.9899999981</v>
      </c>
      <c r="AO37" s="2">
        <v>943848.11000000092</v>
      </c>
      <c r="AP37" s="2">
        <v>1508532.9999999981</v>
      </c>
      <c r="AQ37" s="224">
        <f t="shared" si="12"/>
        <v>3723971.0999999973</v>
      </c>
      <c r="AR37" s="2">
        <v>839676.64999999967</v>
      </c>
      <c r="AS37" s="2">
        <v>1485944.2400000009</v>
      </c>
      <c r="AT37" s="2">
        <v>762295.13000000047</v>
      </c>
      <c r="AU37" s="224">
        <f t="shared" si="26"/>
        <v>3087916.0200000009</v>
      </c>
      <c r="AV37" s="54">
        <v>274290.77000000019</v>
      </c>
      <c r="AW37" s="54">
        <v>397480.95000000007</v>
      </c>
      <c r="AX37" s="54">
        <v>1192917.8599999996</v>
      </c>
      <c r="AY37" s="224">
        <f t="shared" si="13"/>
        <v>1864689.5799999998</v>
      </c>
      <c r="AZ37" s="54">
        <v>1063770.7799999998</v>
      </c>
      <c r="BA37" s="54">
        <v>319799.64999999985</v>
      </c>
      <c r="BB37" s="54">
        <v>506138.86000000068</v>
      </c>
      <c r="BC37" s="224">
        <f t="shared" si="14"/>
        <v>1889709.2900000005</v>
      </c>
      <c r="BD37" s="269">
        <v>490680.95000000048</v>
      </c>
      <c r="BE37" s="317"/>
      <c r="BF37" s="317"/>
      <c r="BG37" s="309">
        <f t="shared" si="15"/>
        <v>490680.95000000048</v>
      </c>
      <c r="BH37" s="269">
        <v>756870.48000000033</v>
      </c>
      <c r="BI37" s="269">
        <v>821639.44000000053</v>
      </c>
      <c r="BJ37" s="269">
        <v>717825.42000000051</v>
      </c>
      <c r="BK37" s="309">
        <f t="shared" si="16"/>
        <v>2296335.3400000012</v>
      </c>
      <c r="BL37" s="269">
        <v>646551.74000000046</v>
      </c>
      <c r="BM37" s="269">
        <v>456639.35000000009</v>
      </c>
      <c r="BN37" s="269">
        <v>629326.69000000018</v>
      </c>
      <c r="BO37" s="309">
        <f t="shared" si="17"/>
        <v>1732517.7800000007</v>
      </c>
      <c r="BP37" s="269">
        <v>1425549.76</v>
      </c>
      <c r="BQ37" s="269">
        <v>1328896.1899999995</v>
      </c>
      <c r="BR37" s="269">
        <v>2133959.9600000014</v>
      </c>
      <c r="BS37" s="309">
        <f t="shared" si="18"/>
        <v>4888405.91</v>
      </c>
    </row>
    <row r="38" spans="1:71" s="5" customFormat="1" ht="14" x14ac:dyDescent="0.3">
      <c r="A38" s="18"/>
      <c r="B38" s="16" t="s">
        <v>59</v>
      </c>
      <c r="C38" s="4">
        <f>C36-C37</f>
        <v>-11763728.97149986</v>
      </c>
      <c r="D38" s="4">
        <f t="shared" si="0"/>
        <v>-9532269.9334999975</v>
      </c>
      <c r="E38" s="4">
        <f t="shared" si="1"/>
        <v>-8526566.3739999998</v>
      </c>
      <c r="F38" s="4">
        <f t="shared" si="2"/>
        <v>-10263943.439999998</v>
      </c>
      <c r="G38" s="288">
        <f t="shared" si="3"/>
        <v>-8982786.1200000048</v>
      </c>
      <c r="H38" s="4">
        <f t="shared" ref="H38:AK38" si="36">H36-H37</f>
        <v>-482554</v>
      </c>
      <c r="I38" s="4">
        <f t="shared" si="36"/>
        <v>-944542.9525000006</v>
      </c>
      <c r="J38" s="4">
        <f t="shared" si="36"/>
        <v>-543532.80999999982</v>
      </c>
      <c r="K38" s="250">
        <f t="shared" si="4"/>
        <v>-1970629.7625000004</v>
      </c>
      <c r="L38" s="4">
        <f t="shared" si="36"/>
        <v>-766928.25550000102</v>
      </c>
      <c r="M38" s="4">
        <f t="shared" si="36"/>
        <v>-384302.52849999961</v>
      </c>
      <c r="N38" s="4">
        <f t="shared" si="36"/>
        <v>-924697.19200000085</v>
      </c>
      <c r="O38" s="250">
        <f t="shared" si="5"/>
        <v>-2075927.9760000017</v>
      </c>
      <c r="P38" s="4">
        <f t="shared" si="36"/>
        <v>-532390.61849999998</v>
      </c>
      <c r="Q38" s="4">
        <f t="shared" si="36"/>
        <v>-880525.89449999866</v>
      </c>
      <c r="R38" s="4">
        <f t="shared" si="36"/>
        <v>-1410589.4479999985</v>
      </c>
      <c r="S38" s="250">
        <f t="shared" si="6"/>
        <v>-2823505.9609999973</v>
      </c>
      <c r="T38" s="4">
        <f t="shared" si="36"/>
        <v>-865541.65299999958</v>
      </c>
      <c r="U38" s="4">
        <f t="shared" si="36"/>
        <v>-828174.1754999999</v>
      </c>
      <c r="V38" s="4">
        <f>V36-V37</f>
        <v>-968490.40549999941</v>
      </c>
      <c r="W38" s="250">
        <f t="shared" si="7"/>
        <v>-2662206.2339999988</v>
      </c>
      <c r="X38" s="4">
        <f t="shared" si="36"/>
        <v>-416440.90949999948</v>
      </c>
      <c r="Y38" s="4">
        <f t="shared" si="36"/>
        <v>-831451.25349999988</v>
      </c>
      <c r="Z38" s="4">
        <f t="shared" si="36"/>
        <v>-695358.45299999986</v>
      </c>
      <c r="AA38" s="224">
        <f t="shared" si="8"/>
        <v>-1943250.615999999</v>
      </c>
      <c r="AB38" s="4">
        <f t="shared" si="36"/>
        <v>-395133.83350000036</v>
      </c>
      <c r="AC38" s="4">
        <f t="shared" si="36"/>
        <v>-1178257.4894999987</v>
      </c>
      <c r="AD38" s="4">
        <f t="shared" si="36"/>
        <v>-416652.22199999983</v>
      </c>
      <c r="AE38" s="224">
        <f t="shared" si="9"/>
        <v>-1990043.544999999</v>
      </c>
      <c r="AF38" s="4">
        <f t="shared" si="36"/>
        <v>-508110.77299999865</v>
      </c>
      <c r="AG38" s="4">
        <f t="shared" si="36"/>
        <v>-738283.23499999929</v>
      </c>
      <c r="AH38" s="4">
        <f t="shared" si="36"/>
        <v>-630515.81499999925</v>
      </c>
      <c r="AI38" s="224">
        <f t="shared" si="10"/>
        <v>-1876909.8229999973</v>
      </c>
      <c r="AJ38" s="4">
        <f t="shared" si="36"/>
        <v>-805842.0125000038</v>
      </c>
      <c r="AK38" s="4">
        <f t="shared" si="36"/>
        <v>-856176.13750000077</v>
      </c>
      <c r="AL38" s="4">
        <f>AL36-AL37</f>
        <v>-1054344.24</v>
      </c>
      <c r="AM38" s="224">
        <f t="shared" si="11"/>
        <v>-2716362.3900000043</v>
      </c>
      <c r="AN38" s="242">
        <f>AN36-AN37</f>
        <v>-1255998.899999998</v>
      </c>
      <c r="AO38" s="4">
        <f>AO36-AO37</f>
        <v>-934842.11000000092</v>
      </c>
      <c r="AP38" s="4">
        <f>AP36-AP37</f>
        <v>-1498566.9999999981</v>
      </c>
      <c r="AQ38" s="224">
        <f t="shared" si="12"/>
        <v>-3689408.009999997</v>
      </c>
      <c r="AR38" s="4">
        <f>AR36-AR37</f>
        <v>-834687.64999999967</v>
      </c>
      <c r="AS38" s="4">
        <f>AS36-AS37</f>
        <v>-1483058.2400000009</v>
      </c>
      <c r="AT38" s="4">
        <f>AT36-AT37</f>
        <v>-758611.13000000047</v>
      </c>
      <c r="AU38" s="224">
        <f t="shared" si="26"/>
        <v>-3076357.0200000009</v>
      </c>
      <c r="AV38" s="4">
        <f>AV36-AV37</f>
        <v>-188189.9300000002</v>
      </c>
      <c r="AW38" s="4">
        <f>AW36-AW37</f>
        <v>-370683.45000000007</v>
      </c>
      <c r="AX38" s="4">
        <f>AX36-AX37</f>
        <v>-1185962.8599999996</v>
      </c>
      <c r="AY38" s="224">
        <f t="shared" si="13"/>
        <v>-1744836.2399999998</v>
      </c>
      <c r="AZ38" s="4">
        <f>AZ36-AZ37</f>
        <v>-955763.6599999998</v>
      </c>
      <c r="BA38" s="4">
        <f>BA36-BA37</f>
        <v>-304403.64999999985</v>
      </c>
      <c r="BB38" s="4">
        <f>BB36-BB37</f>
        <v>-493174.86000000068</v>
      </c>
      <c r="BC38" s="224">
        <f t="shared" si="14"/>
        <v>-1753342.1700000004</v>
      </c>
      <c r="BD38" s="270">
        <f>BD36-BD37</f>
        <v>-470318.45000000048</v>
      </c>
      <c r="BE38" s="318"/>
      <c r="BF38" s="318"/>
      <c r="BG38" s="309">
        <f t="shared" si="15"/>
        <v>-470318.45000000048</v>
      </c>
      <c r="BH38" s="270">
        <f>BH36-BH37</f>
        <v>-741764.98000000033</v>
      </c>
      <c r="BI38" s="270">
        <f>BI36-BI37</f>
        <v>-812657.44000000053</v>
      </c>
      <c r="BJ38" s="270">
        <f>BJ36-BJ37</f>
        <v>-558363.60000000044</v>
      </c>
      <c r="BK38" s="309">
        <f t="shared" si="16"/>
        <v>-2112786.0200000014</v>
      </c>
      <c r="BL38" s="270">
        <f>BL36-BL37</f>
        <v>-538099.94000000041</v>
      </c>
      <c r="BM38" s="270">
        <f>BM36-BM37</f>
        <v>-436554.65000000008</v>
      </c>
      <c r="BN38" s="270">
        <f>BN36-BN37</f>
        <v>-618256.69000000018</v>
      </c>
      <c r="BO38" s="309">
        <f t="shared" si="17"/>
        <v>-1592911.2800000007</v>
      </c>
      <c r="BP38" s="270">
        <f>BP36-BP37</f>
        <v>-1357759.72</v>
      </c>
      <c r="BQ38" s="270">
        <f>BQ36-BQ37</f>
        <v>-1324196.1899999995</v>
      </c>
      <c r="BR38" s="270">
        <f>BR36-BR37</f>
        <v>-2124814.4600000014</v>
      </c>
      <c r="BS38" s="309">
        <f t="shared" si="18"/>
        <v>-4806770.370000001</v>
      </c>
    </row>
    <row r="39" spans="1:71" s="5" customFormat="1" ht="14" x14ac:dyDescent="0.3">
      <c r="A39" s="18" t="s">
        <v>218</v>
      </c>
      <c r="B39" s="16" t="s">
        <v>51</v>
      </c>
      <c r="C39" s="4">
        <v>0</v>
      </c>
      <c r="D39" s="4">
        <f t="shared" si="0"/>
        <v>0</v>
      </c>
      <c r="E39" s="4">
        <f t="shared" si="1"/>
        <v>0</v>
      </c>
      <c r="F39" s="4">
        <f t="shared" si="2"/>
        <v>0</v>
      </c>
      <c r="G39" s="288">
        <f t="shared" si="3"/>
        <v>0</v>
      </c>
      <c r="H39" s="4">
        <v>0</v>
      </c>
      <c r="I39" s="4">
        <v>0</v>
      </c>
      <c r="J39" s="4">
        <v>0</v>
      </c>
      <c r="K39" s="250">
        <f t="shared" si="4"/>
        <v>0</v>
      </c>
      <c r="L39" s="4">
        <v>0</v>
      </c>
      <c r="M39" s="4">
        <v>0</v>
      </c>
      <c r="N39" s="4">
        <v>0</v>
      </c>
      <c r="O39" s="250">
        <f t="shared" si="5"/>
        <v>0</v>
      </c>
      <c r="P39" s="4">
        <v>0</v>
      </c>
      <c r="Q39" s="4">
        <v>0</v>
      </c>
      <c r="R39" s="4">
        <v>0</v>
      </c>
      <c r="S39" s="250">
        <f t="shared" si="6"/>
        <v>0</v>
      </c>
      <c r="T39" s="4">
        <v>0</v>
      </c>
      <c r="U39" s="4">
        <v>0</v>
      </c>
      <c r="V39" s="4">
        <v>0</v>
      </c>
      <c r="W39" s="250">
        <f t="shared" si="7"/>
        <v>0</v>
      </c>
      <c r="X39" s="2">
        <v>0</v>
      </c>
      <c r="Y39" s="2">
        <v>0</v>
      </c>
      <c r="Z39" s="2">
        <v>0</v>
      </c>
      <c r="AA39" s="224">
        <f t="shared" si="8"/>
        <v>0</v>
      </c>
      <c r="AB39" s="2">
        <v>0</v>
      </c>
      <c r="AC39" s="2">
        <v>0</v>
      </c>
      <c r="AD39" s="2">
        <v>0</v>
      </c>
      <c r="AE39" s="224">
        <f t="shared" si="9"/>
        <v>0</v>
      </c>
      <c r="AF39" s="2">
        <v>0</v>
      </c>
      <c r="AG39" s="2">
        <v>0</v>
      </c>
      <c r="AH39" s="2">
        <v>0</v>
      </c>
      <c r="AI39" s="224">
        <f t="shared" si="10"/>
        <v>0</v>
      </c>
      <c r="AJ39" s="2">
        <v>0</v>
      </c>
      <c r="AK39" s="2">
        <v>0</v>
      </c>
      <c r="AL39" s="2">
        <v>0</v>
      </c>
      <c r="AM39" s="224">
        <f t="shared" si="11"/>
        <v>0</v>
      </c>
      <c r="AN39" s="241">
        <v>0</v>
      </c>
      <c r="AO39" s="2">
        <v>0</v>
      </c>
      <c r="AP39" s="2">
        <v>0</v>
      </c>
      <c r="AQ39" s="224">
        <f t="shared" si="12"/>
        <v>0</v>
      </c>
      <c r="AR39" s="2">
        <v>0</v>
      </c>
      <c r="AS39" s="2">
        <v>0</v>
      </c>
      <c r="AT39" s="2">
        <v>0</v>
      </c>
      <c r="AU39" s="224">
        <f t="shared" si="26"/>
        <v>0</v>
      </c>
      <c r="AV39" s="2">
        <v>0</v>
      </c>
      <c r="AW39" s="2">
        <v>0</v>
      </c>
      <c r="AX39" s="2">
        <v>0</v>
      </c>
      <c r="AY39" s="224">
        <f t="shared" si="13"/>
        <v>0</v>
      </c>
      <c r="AZ39" s="2">
        <v>0</v>
      </c>
      <c r="BA39" s="2">
        <v>0</v>
      </c>
      <c r="BB39" s="2">
        <v>0</v>
      </c>
      <c r="BC39" s="224">
        <f t="shared" si="14"/>
        <v>0</v>
      </c>
      <c r="BD39" s="269">
        <v>0</v>
      </c>
      <c r="BE39" s="317">
        <v>0</v>
      </c>
      <c r="BF39" s="317">
        <v>0</v>
      </c>
      <c r="BG39" s="309">
        <f t="shared" si="15"/>
        <v>0</v>
      </c>
      <c r="BH39" s="269">
        <v>0</v>
      </c>
      <c r="BI39" s="269">
        <v>0</v>
      </c>
      <c r="BJ39" s="269">
        <v>0</v>
      </c>
      <c r="BK39" s="309">
        <f t="shared" si="16"/>
        <v>0</v>
      </c>
      <c r="BL39" s="269">
        <v>0</v>
      </c>
      <c r="BM39" s="269">
        <v>0</v>
      </c>
      <c r="BN39" s="269">
        <v>0</v>
      </c>
      <c r="BO39" s="309">
        <f t="shared" si="17"/>
        <v>0</v>
      </c>
      <c r="BP39" s="269">
        <v>0</v>
      </c>
      <c r="BQ39" s="269">
        <v>0</v>
      </c>
      <c r="BR39" s="269">
        <v>0</v>
      </c>
      <c r="BS39" s="309">
        <f t="shared" si="18"/>
        <v>0</v>
      </c>
    </row>
    <row r="40" spans="1:71" s="5" customFormat="1" ht="14" x14ac:dyDescent="0.3">
      <c r="A40" s="18"/>
      <c r="B40" s="16" t="s">
        <v>52</v>
      </c>
      <c r="C40" s="2">
        <v>1222590.7830000001</v>
      </c>
      <c r="D40" s="4">
        <f t="shared" si="0"/>
        <v>1158971.5454999998</v>
      </c>
      <c r="E40" s="4">
        <f t="shared" si="1"/>
        <v>1260918.3025</v>
      </c>
      <c r="F40" s="4">
        <f t="shared" si="2"/>
        <v>1128010.54</v>
      </c>
      <c r="G40" s="288">
        <f t="shared" si="3"/>
        <v>1363754.9300000009</v>
      </c>
      <c r="H40" s="4">
        <v>61815</v>
      </c>
      <c r="I40" s="55">
        <v>65616.354999999996</v>
      </c>
      <c r="J40" s="55">
        <v>36626.32699999999</v>
      </c>
      <c r="K40" s="250">
        <f t="shared" si="4"/>
        <v>164057.68199999997</v>
      </c>
      <c r="L40" s="55">
        <v>187787.55949999994</v>
      </c>
      <c r="M40" s="55">
        <v>220388.26550000001</v>
      </c>
      <c r="N40" s="55">
        <v>107596.77149999997</v>
      </c>
      <c r="O40" s="250">
        <f t="shared" si="5"/>
        <v>515772.59649999993</v>
      </c>
      <c r="P40" s="55">
        <v>100942.57249999999</v>
      </c>
      <c r="Q40" s="55">
        <v>108287.01299999998</v>
      </c>
      <c r="R40" s="55">
        <v>38946.77399999999</v>
      </c>
      <c r="S40" s="250">
        <f t="shared" si="6"/>
        <v>248176.35949999996</v>
      </c>
      <c r="T40" s="55">
        <v>19972.958500000004</v>
      </c>
      <c r="U40" s="54">
        <v>79582.34599999999</v>
      </c>
      <c r="V40" s="54">
        <v>131409.603</v>
      </c>
      <c r="W40" s="250">
        <f t="shared" si="7"/>
        <v>230964.9075</v>
      </c>
      <c r="X40" s="2">
        <v>46395.714999999989</v>
      </c>
      <c r="Y40" s="2">
        <v>72885.22900000005</v>
      </c>
      <c r="Z40" s="2">
        <v>204727.74949999998</v>
      </c>
      <c r="AA40" s="224">
        <f t="shared" si="8"/>
        <v>324008.69350000005</v>
      </c>
      <c r="AB40" s="2">
        <v>260258.44349999999</v>
      </c>
      <c r="AC40" s="2">
        <v>125196.48650000001</v>
      </c>
      <c r="AD40" s="2">
        <v>57837.628499999999</v>
      </c>
      <c r="AE40" s="224">
        <f t="shared" si="9"/>
        <v>443292.55849999998</v>
      </c>
      <c r="AF40" s="54">
        <v>29493.267999999996</v>
      </c>
      <c r="AG40" s="54">
        <v>44378.131999999983</v>
      </c>
      <c r="AH40" s="54">
        <v>41170.368000000002</v>
      </c>
      <c r="AI40" s="224">
        <f t="shared" si="10"/>
        <v>115041.76799999998</v>
      </c>
      <c r="AJ40" s="54">
        <v>152236.87349999999</v>
      </c>
      <c r="AK40" s="54">
        <v>103763.87899999997</v>
      </c>
      <c r="AL40" s="54">
        <v>122574.52999999998</v>
      </c>
      <c r="AM40" s="224">
        <f t="shared" si="11"/>
        <v>378575.28249999991</v>
      </c>
      <c r="AN40" s="241">
        <v>277501.93</v>
      </c>
      <c r="AO40" s="2">
        <v>4106.53</v>
      </c>
      <c r="AP40" s="2">
        <v>84040.680000000008</v>
      </c>
      <c r="AQ40" s="224">
        <f t="shared" si="12"/>
        <v>365649.14</v>
      </c>
      <c r="AR40" s="2">
        <v>78786.13</v>
      </c>
      <c r="AS40" s="2">
        <v>49950.5</v>
      </c>
      <c r="AT40" s="2">
        <v>205912.74</v>
      </c>
      <c r="AU40" s="224">
        <f t="shared" si="26"/>
        <v>334649.37</v>
      </c>
      <c r="AV40" s="54">
        <v>104525.77</v>
      </c>
      <c r="AW40" s="54">
        <v>196507.88</v>
      </c>
      <c r="AX40" s="54">
        <v>11932.62</v>
      </c>
      <c r="AY40" s="224">
        <f t="shared" si="13"/>
        <v>312966.27</v>
      </c>
      <c r="AZ40" s="54">
        <v>31105.120000000006</v>
      </c>
      <c r="BA40" s="54">
        <v>66.959999999999994</v>
      </c>
      <c r="BB40" s="54">
        <v>83573.679999999993</v>
      </c>
      <c r="BC40" s="224">
        <f t="shared" si="14"/>
        <v>114745.76</v>
      </c>
      <c r="BD40" s="269">
        <v>117899.35</v>
      </c>
      <c r="BE40" s="317">
        <v>381672.0500000008</v>
      </c>
      <c r="BF40" s="317">
        <v>63832.159999999996</v>
      </c>
      <c r="BG40" s="309">
        <f t="shared" si="15"/>
        <v>563403.56000000087</v>
      </c>
      <c r="BH40" s="269">
        <v>33440.659999999996</v>
      </c>
      <c r="BI40" s="269">
        <v>89726.900000000009</v>
      </c>
      <c r="BJ40" s="269">
        <v>59283.499999999978</v>
      </c>
      <c r="BK40" s="309">
        <f t="shared" si="16"/>
        <v>182451.05999999997</v>
      </c>
      <c r="BL40" s="269">
        <v>72629.490000000005</v>
      </c>
      <c r="BM40" s="269">
        <v>56006.700000000004</v>
      </c>
      <c r="BN40" s="269">
        <v>112587.50000000003</v>
      </c>
      <c r="BO40" s="309">
        <f t="shared" si="17"/>
        <v>241223.69000000003</v>
      </c>
      <c r="BP40" s="269">
        <v>34431.31</v>
      </c>
      <c r="BQ40" s="269">
        <v>138329.38000000003</v>
      </c>
      <c r="BR40" s="269">
        <v>203915.93</v>
      </c>
      <c r="BS40" s="309">
        <f t="shared" si="18"/>
        <v>376676.62</v>
      </c>
    </row>
    <row r="41" spans="1:71" s="5" customFormat="1" ht="14" x14ac:dyDescent="0.3">
      <c r="A41" s="18"/>
      <c r="B41" s="16" t="s">
        <v>59</v>
      </c>
      <c r="C41" s="4">
        <f>C39-C40</f>
        <v>-1222590.7830000001</v>
      </c>
      <c r="D41" s="4">
        <f t="shared" si="0"/>
        <v>-1158971.5454999998</v>
      </c>
      <c r="E41" s="4">
        <f t="shared" si="1"/>
        <v>-1260918.3025</v>
      </c>
      <c r="F41" s="4">
        <f t="shared" si="2"/>
        <v>-1128010.54</v>
      </c>
      <c r="G41" s="288">
        <f t="shared" si="3"/>
        <v>-1363754.9300000009</v>
      </c>
      <c r="H41" s="4">
        <f t="shared" ref="H41:AK41" si="37">H39-H40</f>
        <v>-61815</v>
      </c>
      <c r="I41" s="4">
        <f t="shared" si="37"/>
        <v>-65616.354999999996</v>
      </c>
      <c r="J41" s="4">
        <f t="shared" si="37"/>
        <v>-36626.32699999999</v>
      </c>
      <c r="K41" s="250">
        <f t="shared" si="4"/>
        <v>-164057.68199999997</v>
      </c>
      <c r="L41" s="4">
        <f t="shared" si="37"/>
        <v>-187787.55949999994</v>
      </c>
      <c r="M41" s="4">
        <f t="shared" si="37"/>
        <v>-220388.26550000001</v>
      </c>
      <c r="N41" s="4">
        <f t="shared" si="37"/>
        <v>-107596.77149999997</v>
      </c>
      <c r="O41" s="250">
        <f t="shared" si="5"/>
        <v>-515772.59649999993</v>
      </c>
      <c r="P41" s="4">
        <f t="shared" si="37"/>
        <v>-100942.57249999999</v>
      </c>
      <c r="Q41" s="4">
        <f t="shared" si="37"/>
        <v>-108287.01299999998</v>
      </c>
      <c r="R41" s="4">
        <f t="shared" si="37"/>
        <v>-38946.77399999999</v>
      </c>
      <c r="S41" s="250">
        <f t="shared" si="6"/>
        <v>-248176.35949999996</v>
      </c>
      <c r="T41" s="4">
        <f t="shared" si="37"/>
        <v>-19972.958500000004</v>
      </c>
      <c r="U41" s="4">
        <f t="shared" si="37"/>
        <v>-79582.34599999999</v>
      </c>
      <c r="V41" s="4">
        <f>V39-V40</f>
        <v>-131409.603</v>
      </c>
      <c r="W41" s="250">
        <f t="shared" si="7"/>
        <v>-230964.9075</v>
      </c>
      <c r="X41" s="4">
        <f t="shared" si="37"/>
        <v>-46395.714999999989</v>
      </c>
      <c r="Y41" s="4">
        <f t="shared" si="37"/>
        <v>-72885.22900000005</v>
      </c>
      <c r="Z41" s="4">
        <f t="shared" si="37"/>
        <v>-204727.74949999998</v>
      </c>
      <c r="AA41" s="224">
        <f t="shared" si="8"/>
        <v>-324008.69350000005</v>
      </c>
      <c r="AB41" s="4">
        <f t="shared" si="37"/>
        <v>-260258.44349999999</v>
      </c>
      <c r="AC41" s="4">
        <f t="shared" si="37"/>
        <v>-125196.48650000001</v>
      </c>
      <c r="AD41" s="4">
        <f t="shared" si="37"/>
        <v>-57837.628499999999</v>
      </c>
      <c r="AE41" s="224">
        <f t="shared" si="9"/>
        <v>-443292.55849999998</v>
      </c>
      <c r="AF41" s="4">
        <f t="shared" si="37"/>
        <v>-29493.267999999996</v>
      </c>
      <c r="AG41" s="4">
        <f t="shared" si="37"/>
        <v>-44378.131999999983</v>
      </c>
      <c r="AH41" s="4">
        <f t="shared" si="37"/>
        <v>-41170.368000000002</v>
      </c>
      <c r="AI41" s="224">
        <f t="shared" si="10"/>
        <v>-115041.76799999998</v>
      </c>
      <c r="AJ41" s="4">
        <f t="shared" si="37"/>
        <v>-152236.87349999999</v>
      </c>
      <c r="AK41" s="4">
        <f t="shared" si="37"/>
        <v>-103763.87899999997</v>
      </c>
      <c r="AL41" s="4">
        <f>AL39-AL40</f>
        <v>-122574.52999999998</v>
      </c>
      <c r="AM41" s="224">
        <f t="shared" si="11"/>
        <v>-378575.28249999991</v>
      </c>
      <c r="AN41" s="242">
        <f>AN39-AN40</f>
        <v>-277501.93</v>
      </c>
      <c r="AO41" s="4">
        <f>AO39-AO40</f>
        <v>-4106.53</v>
      </c>
      <c r="AP41" s="4">
        <f>AP39-AP40</f>
        <v>-84040.680000000008</v>
      </c>
      <c r="AQ41" s="224">
        <f t="shared" si="12"/>
        <v>-365649.14</v>
      </c>
      <c r="AR41" s="4">
        <f>AR39-AR40</f>
        <v>-78786.13</v>
      </c>
      <c r="AS41" s="4">
        <f>AS39-AS40</f>
        <v>-49950.5</v>
      </c>
      <c r="AT41" s="4">
        <f>AT39-AT40</f>
        <v>-205912.74</v>
      </c>
      <c r="AU41" s="224">
        <f t="shared" si="26"/>
        <v>-334649.37</v>
      </c>
      <c r="AV41" s="4">
        <f>AV39-AV40</f>
        <v>-104525.77</v>
      </c>
      <c r="AW41" s="4">
        <f>AW39-AW40</f>
        <v>-196507.88</v>
      </c>
      <c r="AX41" s="4">
        <f>AX39-AX40</f>
        <v>-11932.62</v>
      </c>
      <c r="AY41" s="224">
        <f t="shared" si="13"/>
        <v>-312966.27</v>
      </c>
      <c r="AZ41" s="4">
        <f>AZ39-AZ40</f>
        <v>-31105.120000000006</v>
      </c>
      <c r="BA41" s="4">
        <f>BA39-BA40</f>
        <v>-66.959999999999994</v>
      </c>
      <c r="BB41" s="4">
        <f>BB39-BB40</f>
        <v>-83573.679999999993</v>
      </c>
      <c r="BC41" s="224">
        <f t="shared" si="14"/>
        <v>-114745.76</v>
      </c>
      <c r="BD41" s="270">
        <f>BD39-BD40</f>
        <v>-117899.35</v>
      </c>
      <c r="BE41" s="318">
        <f>BE39-BE40</f>
        <v>-381672.0500000008</v>
      </c>
      <c r="BF41" s="318">
        <f>BF39-BF40</f>
        <v>-63832.159999999996</v>
      </c>
      <c r="BG41" s="309">
        <f t="shared" si="15"/>
        <v>-563403.56000000087</v>
      </c>
      <c r="BH41" s="270">
        <f>BH39-BH40</f>
        <v>-33440.659999999996</v>
      </c>
      <c r="BI41" s="270">
        <f>BI39-BI40</f>
        <v>-89726.900000000009</v>
      </c>
      <c r="BJ41" s="270">
        <f>BJ39-BJ40</f>
        <v>-59283.499999999978</v>
      </c>
      <c r="BK41" s="309">
        <f t="shared" si="16"/>
        <v>-182451.05999999997</v>
      </c>
      <c r="BL41" s="270">
        <f>BL39-BL40</f>
        <v>-72629.490000000005</v>
      </c>
      <c r="BM41" s="270">
        <f>BM39-BM40</f>
        <v>-56006.700000000004</v>
      </c>
      <c r="BN41" s="270">
        <f>BN39-BN40</f>
        <v>-112587.50000000003</v>
      </c>
      <c r="BO41" s="309">
        <f t="shared" si="17"/>
        <v>-241223.69000000003</v>
      </c>
      <c r="BP41" s="270">
        <f>BP39-BP40</f>
        <v>-34431.31</v>
      </c>
      <c r="BQ41" s="270">
        <f>BQ39-BQ40</f>
        <v>-138329.38000000003</v>
      </c>
      <c r="BR41" s="270">
        <f>BR39-BR40</f>
        <v>-203915.93</v>
      </c>
      <c r="BS41" s="309">
        <f t="shared" si="18"/>
        <v>-376676.62</v>
      </c>
    </row>
    <row r="42" spans="1:71" s="5" customFormat="1" ht="14.5" x14ac:dyDescent="0.35">
      <c r="A42" s="89" t="s">
        <v>214</v>
      </c>
      <c r="B42" s="16" t="s">
        <v>51</v>
      </c>
      <c r="C42" s="4">
        <v>540148</v>
      </c>
      <c r="D42" s="4">
        <f t="shared" si="0"/>
        <v>458365.86000000004</v>
      </c>
      <c r="E42" s="4">
        <f t="shared" si="1"/>
        <v>385881.82</v>
      </c>
      <c r="F42" s="4">
        <f t="shared" si="2"/>
        <v>716698</v>
      </c>
      <c r="G42" s="288">
        <f t="shared" si="3"/>
        <v>640656.24</v>
      </c>
      <c r="H42" s="4">
        <v>15459</v>
      </c>
      <c r="I42" s="55">
        <v>131280.82</v>
      </c>
      <c r="J42" s="55">
        <v>11729.97</v>
      </c>
      <c r="K42" s="250">
        <f t="shared" si="4"/>
        <v>158469.79</v>
      </c>
      <c r="L42" s="55">
        <v>9902.0400000000009</v>
      </c>
      <c r="M42" s="55">
        <v>25605</v>
      </c>
      <c r="N42" s="55">
        <v>142552.70000000001</v>
      </c>
      <c r="O42" s="250">
        <f t="shared" si="5"/>
        <v>178059.74000000002</v>
      </c>
      <c r="P42" s="55">
        <v>23740</v>
      </c>
      <c r="Q42" s="54">
        <v>8801.33</v>
      </c>
      <c r="R42" s="244">
        <v>14600</v>
      </c>
      <c r="S42" s="250">
        <f t="shared" si="6"/>
        <v>47141.33</v>
      </c>
      <c r="T42" s="54">
        <v>37050</v>
      </c>
      <c r="U42" s="54">
        <v>36195</v>
      </c>
      <c r="V42" s="54">
        <v>1450</v>
      </c>
      <c r="W42" s="250">
        <f t="shared" si="7"/>
        <v>74695</v>
      </c>
      <c r="X42" s="2">
        <v>6197.43</v>
      </c>
      <c r="Y42" s="2">
        <v>25000</v>
      </c>
      <c r="Z42" s="2">
        <v>2000</v>
      </c>
      <c r="AA42" s="224">
        <f t="shared" si="8"/>
        <v>33197.43</v>
      </c>
      <c r="AB42" s="2">
        <v>2000</v>
      </c>
      <c r="AC42" s="2">
        <v>148660.39000000001</v>
      </c>
      <c r="AD42" s="2">
        <v>70694</v>
      </c>
      <c r="AE42" s="224">
        <f t="shared" si="9"/>
        <v>221354.39</v>
      </c>
      <c r="AF42" s="54">
        <v>77180</v>
      </c>
      <c r="AG42" s="54">
        <v>12035</v>
      </c>
      <c r="AH42" s="54">
        <v>8740</v>
      </c>
      <c r="AI42" s="224">
        <f t="shared" si="10"/>
        <v>97955</v>
      </c>
      <c r="AJ42" s="253">
        <v>16290</v>
      </c>
      <c r="AK42" s="54">
        <v>1500</v>
      </c>
      <c r="AL42" s="54">
        <v>15585</v>
      </c>
      <c r="AM42" s="224">
        <f t="shared" si="11"/>
        <v>33375</v>
      </c>
      <c r="AN42" s="241">
        <v>19014</v>
      </c>
      <c r="AO42" s="2">
        <v>15043</v>
      </c>
      <c r="AP42" s="2">
        <v>70926</v>
      </c>
      <c r="AQ42" s="224">
        <f t="shared" si="12"/>
        <v>104983</v>
      </c>
      <c r="AR42" s="2">
        <v>209944</v>
      </c>
      <c r="AS42" s="2">
        <v>0</v>
      </c>
      <c r="AT42" s="2">
        <v>0</v>
      </c>
      <c r="AU42" s="224">
        <f t="shared" si="26"/>
        <v>209944</v>
      </c>
      <c r="AV42" s="54">
        <v>56183</v>
      </c>
      <c r="AW42" s="54">
        <v>43002</v>
      </c>
      <c r="AX42" s="54">
        <v>51624</v>
      </c>
      <c r="AY42" s="224">
        <f t="shared" si="13"/>
        <v>150809</v>
      </c>
      <c r="AZ42" s="245">
        <v>177746</v>
      </c>
      <c r="BA42" s="54">
        <v>44814</v>
      </c>
      <c r="BB42" s="54">
        <v>28402</v>
      </c>
      <c r="BC42" s="224">
        <f t="shared" si="14"/>
        <v>250962</v>
      </c>
      <c r="BD42" s="269">
        <v>16519</v>
      </c>
      <c r="BE42" s="317">
        <v>26248</v>
      </c>
      <c r="BF42" s="317">
        <v>40792</v>
      </c>
      <c r="BG42" s="309">
        <f t="shared" si="15"/>
        <v>83559</v>
      </c>
      <c r="BH42" s="269">
        <v>15203</v>
      </c>
      <c r="BI42" s="269">
        <v>29681</v>
      </c>
      <c r="BJ42" s="269">
        <v>49498</v>
      </c>
      <c r="BK42" s="309">
        <f t="shared" si="16"/>
        <v>94382</v>
      </c>
      <c r="BL42" s="269">
        <v>24578</v>
      </c>
      <c r="BM42" s="269">
        <v>26753</v>
      </c>
      <c r="BN42" s="269">
        <v>122152.24000000002</v>
      </c>
      <c r="BO42" s="309">
        <f t="shared" si="17"/>
        <v>173483.24000000002</v>
      </c>
      <c r="BP42" s="310">
        <v>39782</v>
      </c>
      <c r="BQ42" s="269">
        <v>126474</v>
      </c>
      <c r="BR42" s="269">
        <v>122976</v>
      </c>
      <c r="BS42" s="309">
        <f t="shared" si="18"/>
        <v>289232</v>
      </c>
    </row>
    <row r="43" spans="1:71" s="5" customFormat="1" ht="14" x14ac:dyDescent="0.3">
      <c r="A43" s="18"/>
      <c r="B43" s="16" t="s">
        <v>52</v>
      </c>
      <c r="C43" s="2">
        <v>65032849.945001014</v>
      </c>
      <c r="D43" s="4">
        <f t="shared" si="0"/>
        <v>60984151.170499891</v>
      </c>
      <c r="E43" s="4">
        <f t="shared" si="1"/>
        <v>67119632.353999883</v>
      </c>
      <c r="F43" s="4">
        <f t="shared" si="2"/>
        <v>49470826.50000003</v>
      </c>
      <c r="G43" s="288">
        <f t="shared" si="3"/>
        <v>63612355.820000015</v>
      </c>
      <c r="H43" s="2">
        <v>4524113.4205000065</v>
      </c>
      <c r="I43" s="55">
        <v>4281826.4869999839</v>
      </c>
      <c r="J43" s="55">
        <v>5445312.9164999574</v>
      </c>
      <c r="K43" s="250">
        <f t="shared" si="4"/>
        <v>14251252.823999949</v>
      </c>
      <c r="L43" s="55">
        <v>5848240.3254999788</v>
      </c>
      <c r="M43" s="55">
        <v>5328601.5554999942</v>
      </c>
      <c r="N43" s="55">
        <v>5439111.4609999834</v>
      </c>
      <c r="O43" s="250">
        <f t="shared" si="5"/>
        <v>16615953.341999955</v>
      </c>
      <c r="P43" s="55">
        <v>4357364.1219999911</v>
      </c>
      <c r="Q43" s="54">
        <v>4777324.2039999794</v>
      </c>
      <c r="R43" s="244">
        <v>4710772.4850000069</v>
      </c>
      <c r="S43" s="250">
        <f t="shared" si="6"/>
        <v>13845460.810999978</v>
      </c>
      <c r="T43" s="54">
        <v>5540562.8739999952</v>
      </c>
      <c r="U43" s="54">
        <v>5585803.3795000017</v>
      </c>
      <c r="V43" s="54">
        <v>5145117.9400000153</v>
      </c>
      <c r="W43" s="250">
        <f t="shared" si="7"/>
        <v>16271484.193500012</v>
      </c>
      <c r="X43" s="2">
        <v>11086135.941500001</v>
      </c>
      <c r="Y43" s="2">
        <v>4858627.4789999845</v>
      </c>
      <c r="Z43" s="2">
        <v>4913516.3695000028</v>
      </c>
      <c r="AA43" s="224">
        <f t="shared" si="8"/>
        <v>20858279.789999988</v>
      </c>
      <c r="AB43" s="2">
        <v>4728899.5094999811</v>
      </c>
      <c r="AC43" s="2">
        <v>5350518.1059999997</v>
      </c>
      <c r="AD43" s="2">
        <v>4306432.1974999849</v>
      </c>
      <c r="AE43" s="224">
        <f t="shared" si="9"/>
        <v>14385849.812999966</v>
      </c>
      <c r="AF43" s="54">
        <v>4410544.997999981</v>
      </c>
      <c r="AG43" s="54">
        <v>4785068</v>
      </c>
      <c r="AH43" s="54">
        <v>3680593</v>
      </c>
      <c r="AI43" s="224">
        <f t="shared" si="10"/>
        <v>12876205.997999981</v>
      </c>
      <c r="AJ43" s="54">
        <v>8510628.2909999751</v>
      </c>
      <c r="AK43" s="54">
        <v>5331906.7819999857</v>
      </c>
      <c r="AL43" s="54">
        <v>5156761.6799999848</v>
      </c>
      <c r="AM43" s="224">
        <f t="shared" si="11"/>
        <v>18999296.752999946</v>
      </c>
      <c r="AN43" s="241">
        <v>4021791.5300000161</v>
      </c>
      <c r="AO43" s="2">
        <v>4791705.3299999908</v>
      </c>
      <c r="AP43" s="2">
        <v>4852368.2400000142</v>
      </c>
      <c r="AQ43" s="224">
        <f t="shared" si="12"/>
        <v>13665865.10000002</v>
      </c>
      <c r="AR43" s="2">
        <v>5562474.3100000089</v>
      </c>
      <c r="AS43" s="2">
        <v>3778606.1700000148</v>
      </c>
      <c r="AT43" s="2">
        <v>2661932.7800000096</v>
      </c>
      <c r="AU43" s="224">
        <f t="shared" si="26"/>
        <v>12003013.260000031</v>
      </c>
      <c r="AV43" s="54">
        <v>2210521.6900000083</v>
      </c>
      <c r="AW43" s="54">
        <v>3599935.5099999891</v>
      </c>
      <c r="AX43" s="54">
        <v>4609708.4900000077</v>
      </c>
      <c r="AY43" s="224">
        <f t="shared" si="13"/>
        <v>10420165.690000005</v>
      </c>
      <c r="AZ43" s="54">
        <v>4640035.2500000047</v>
      </c>
      <c r="BA43" s="54">
        <v>3588335.3099999749</v>
      </c>
      <c r="BB43" s="54">
        <v>5153411.8899999931</v>
      </c>
      <c r="BC43" s="224">
        <f t="shared" si="14"/>
        <v>13381782.449999973</v>
      </c>
      <c r="BD43" s="269">
        <v>4470470.3200000189</v>
      </c>
      <c r="BE43" s="317">
        <v>3526039.2299999991</v>
      </c>
      <c r="BF43" s="317">
        <v>4116155.900000019</v>
      </c>
      <c r="BG43" s="309">
        <f t="shared" si="15"/>
        <v>12112665.450000037</v>
      </c>
      <c r="BH43" s="269">
        <v>4277360.8800000036</v>
      </c>
      <c r="BI43" s="269">
        <v>4477986.3599999882</v>
      </c>
      <c r="BJ43" s="269">
        <v>7995064.5699999845</v>
      </c>
      <c r="BK43" s="309">
        <f t="shared" si="16"/>
        <v>16750411.809999976</v>
      </c>
      <c r="BL43" s="269">
        <v>6674756.04</v>
      </c>
      <c r="BM43" s="269">
        <v>5666683.0700000143</v>
      </c>
      <c r="BN43" s="269">
        <v>5392374.5399999907</v>
      </c>
      <c r="BO43" s="309">
        <f t="shared" si="17"/>
        <v>17733813.650000006</v>
      </c>
      <c r="BP43" s="269">
        <v>6751835.3000000017</v>
      </c>
      <c r="BQ43" s="269">
        <v>5019994.3699999833</v>
      </c>
      <c r="BR43" s="269">
        <v>5243635.2400000095</v>
      </c>
      <c r="BS43" s="309">
        <f t="shared" si="18"/>
        <v>17015464.909999996</v>
      </c>
    </row>
    <row r="44" spans="1:71" s="5" customFormat="1" ht="14" x14ac:dyDescent="0.3">
      <c r="A44" s="18"/>
      <c r="B44" s="16" t="s">
        <v>59</v>
      </c>
      <c r="C44" s="4">
        <f>C42-C43</f>
        <v>-64492701.945001014</v>
      </c>
      <c r="D44" s="4">
        <f t="shared" si="0"/>
        <v>-60525785.310499892</v>
      </c>
      <c r="E44" s="4">
        <f t="shared" si="1"/>
        <v>-66733750.533999883</v>
      </c>
      <c r="F44" s="4">
        <f t="shared" si="2"/>
        <v>-48754128.50000003</v>
      </c>
      <c r="G44" s="288">
        <f t="shared" si="3"/>
        <v>-62971699.580000013</v>
      </c>
      <c r="H44" s="4">
        <f t="shared" ref="H44:AK44" si="38">H42-H43</f>
        <v>-4508654.4205000065</v>
      </c>
      <c r="I44" s="4">
        <f t="shared" si="38"/>
        <v>-4150545.6669999841</v>
      </c>
      <c r="J44" s="4">
        <f t="shared" si="38"/>
        <v>-5433582.9464999577</v>
      </c>
      <c r="K44" s="250">
        <f t="shared" si="4"/>
        <v>-14092783.03399995</v>
      </c>
      <c r="L44" s="4">
        <f t="shared" si="38"/>
        <v>-5838338.2854999788</v>
      </c>
      <c r="M44" s="4">
        <f t="shared" si="38"/>
        <v>-5302996.5554999942</v>
      </c>
      <c r="N44" s="4">
        <f t="shared" si="38"/>
        <v>-5296558.7609999832</v>
      </c>
      <c r="O44" s="250">
        <f t="shared" si="5"/>
        <v>-16437893.601999955</v>
      </c>
      <c r="P44" s="4">
        <f t="shared" si="38"/>
        <v>-4333624.1219999911</v>
      </c>
      <c r="Q44" s="4">
        <f t="shared" si="38"/>
        <v>-4768522.8739999793</v>
      </c>
      <c r="R44" s="4">
        <f t="shared" si="38"/>
        <v>-4696172.4850000069</v>
      </c>
      <c r="S44" s="250">
        <f t="shared" si="6"/>
        <v>-13798319.480999976</v>
      </c>
      <c r="T44" s="4">
        <f t="shared" si="38"/>
        <v>-5503512.8739999952</v>
      </c>
      <c r="U44" s="4">
        <f t="shared" si="38"/>
        <v>-5549608.3795000017</v>
      </c>
      <c r="V44" s="4">
        <f>V42-V43</f>
        <v>-5143667.9400000153</v>
      </c>
      <c r="W44" s="250">
        <f t="shared" si="7"/>
        <v>-16196789.193500012</v>
      </c>
      <c r="X44" s="4">
        <f t="shared" si="38"/>
        <v>-11079938.511500001</v>
      </c>
      <c r="Y44" s="4">
        <f t="shared" si="38"/>
        <v>-4833627.4789999845</v>
      </c>
      <c r="Z44" s="4">
        <f t="shared" si="38"/>
        <v>-4911516.3695000028</v>
      </c>
      <c r="AA44" s="224">
        <f t="shared" si="8"/>
        <v>-20825082.359999988</v>
      </c>
      <c r="AB44" s="4">
        <f t="shared" si="38"/>
        <v>-4726899.5094999811</v>
      </c>
      <c r="AC44" s="4">
        <f t="shared" si="38"/>
        <v>-5201857.716</v>
      </c>
      <c r="AD44" s="4">
        <f t="shared" si="38"/>
        <v>-4235738.1974999849</v>
      </c>
      <c r="AE44" s="224">
        <f t="shared" si="9"/>
        <v>-14164495.422999965</v>
      </c>
      <c r="AF44" s="4">
        <f t="shared" si="38"/>
        <v>-4333364.997999981</v>
      </c>
      <c r="AG44" s="4">
        <f t="shared" si="38"/>
        <v>-4773033</v>
      </c>
      <c r="AH44" s="4">
        <f t="shared" si="38"/>
        <v>-3671853</v>
      </c>
      <c r="AI44" s="224">
        <f t="shared" si="10"/>
        <v>-12778250.997999981</v>
      </c>
      <c r="AJ44" s="4">
        <f t="shared" si="38"/>
        <v>-8494338.2909999751</v>
      </c>
      <c r="AK44" s="4">
        <f t="shared" si="38"/>
        <v>-5330406.7819999857</v>
      </c>
      <c r="AL44" s="4">
        <f>AL42-AL43</f>
        <v>-5141176.6799999848</v>
      </c>
      <c r="AM44" s="224">
        <f t="shared" si="11"/>
        <v>-18965921.752999946</v>
      </c>
      <c r="AN44" s="242">
        <f>AN42-AN43</f>
        <v>-4002777.5300000161</v>
      </c>
      <c r="AO44" s="4">
        <f>AO42-AO43</f>
        <v>-4776662.3299999908</v>
      </c>
      <c r="AP44" s="4">
        <f>AP42-AP43</f>
        <v>-4781442.2400000142</v>
      </c>
      <c r="AQ44" s="224">
        <f t="shared" si="12"/>
        <v>-13560882.10000002</v>
      </c>
      <c r="AR44" s="4">
        <f>AR42-AR43</f>
        <v>-5352530.3100000089</v>
      </c>
      <c r="AS44" s="4">
        <f>AS42-AS43</f>
        <v>-3778606.1700000148</v>
      </c>
      <c r="AT44" s="4">
        <f>AT42-AT43</f>
        <v>-2661932.7800000096</v>
      </c>
      <c r="AU44" s="224">
        <f t="shared" si="26"/>
        <v>-11793069.260000031</v>
      </c>
      <c r="AV44" s="4">
        <f>AV42-AV43</f>
        <v>-2154338.6900000083</v>
      </c>
      <c r="AW44" s="4">
        <f>AW42-AW43</f>
        <v>-3556933.5099999891</v>
      </c>
      <c r="AX44" s="4">
        <f>AX42-AX43</f>
        <v>-4558084.4900000077</v>
      </c>
      <c r="AY44" s="224">
        <f t="shared" si="13"/>
        <v>-10269356.690000005</v>
      </c>
      <c r="AZ44" s="4">
        <f>AZ42-AZ43</f>
        <v>-4462289.2500000047</v>
      </c>
      <c r="BA44" s="4">
        <f>BA42-BA43</f>
        <v>-3543521.3099999749</v>
      </c>
      <c r="BB44" s="4">
        <f>BB42-BB43</f>
        <v>-5125009.8899999931</v>
      </c>
      <c r="BC44" s="224">
        <f t="shared" si="14"/>
        <v>-13130820.449999973</v>
      </c>
      <c r="BD44" s="270">
        <f>BD42-BD43</f>
        <v>-4453951.3200000189</v>
      </c>
      <c r="BE44" s="318">
        <f>BE42-BE43</f>
        <v>-3499791.2299999991</v>
      </c>
      <c r="BF44" s="318">
        <f>BF42-BF43</f>
        <v>-4075363.900000019</v>
      </c>
      <c r="BG44" s="309">
        <f t="shared" si="15"/>
        <v>-12029106.450000037</v>
      </c>
      <c r="BH44" s="270">
        <f>BH42-BH43</f>
        <v>-4262157.8800000036</v>
      </c>
      <c r="BI44" s="270">
        <f>BI42-BI43</f>
        <v>-4448305.3599999882</v>
      </c>
      <c r="BJ44" s="270">
        <f>BJ42-BJ43</f>
        <v>-7945566.5699999845</v>
      </c>
      <c r="BK44" s="309">
        <f t="shared" si="16"/>
        <v>-16656029.809999976</v>
      </c>
      <c r="BL44" s="270">
        <f>BL42-BL43</f>
        <v>-6650178.04</v>
      </c>
      <c r="BM44" s="270">
        <f>BM42-BM43</f>
        <v>-5639930.0700000143</v>
      </c>
      <c r="BN44" s="270">
        <f>BN42-BN43</f>
        <v>-5270222.2999999905</v>
      </c>
      <c r="BO44" s="309">
        <f t="shared" si="17"/>
        <v>-17560330.410000004</v>
      </c>
      <c r="BP44" s="270">
        <f>BP42-BP43</f>
        <v>-6712053.3000000017</v>
      </c>
      <c r="BQ44" s="270">
        <f>BQ42-BQ43</f>
        <v>-4893520.3699999833</v>
      </c>
      <c r="BR44" s="270">
        <f>BR42-BR43</f>
        <v>-5120659.2400000095</v>
      </c>
      <c r="BS44" s="309">
        <f t="shared" si="18"/>
        <v>-16726232.909999995</v>
      </c>
    </row>
    <row r="45" spans="1:71" s="5" customFormat="1" ht="14" x14ac:dyDescent="0.3">
      <c r="A45" s="18" t="s">
        <v>217</v>
      </c>
      <c r="B45" s="16" t="s">
        <v>51</v>
      </c>
      <c r="C45" s="4">
        <v>0</v>
      </c>
      <c r="D45" s="4">
        <f t="shared" si="0"/>
        <v>0</v>
      </c>
      <c r="E45" s="4">
        <f t="shared" si="1"/>
        <v>0</v>
      </c>
      <c r="F45" s="4">
        <f t="shared" si="2"/>
        <v>0</v>
      </c>
      <c r="G45" s="288">
        <f t="shared" si="3"/>
        <v>36695.800000000003</v>
      </c>
      <c r="H45" s="4">
        <v>0</v>
      </c>
      <c r="I45" s="4">
        <v>0</v>
      </c>
      <c r="J45" s="4">
        <v>0</v>
      </c>
      <c r="K45" s="250">
        <f t="shared" si="4"/>
        <v>0</v>
      </c>
      <c r="L45" s="4">
        <v>0</v>
      </c>
      <c r="M45" s="4">
        <v>0</v>
      </c>
      <c r="N45" s="4">
        <v>0</v>
      </c>
      <c r="O45" s="250">
        <f t="shared" si="5"/>
        <v>0</v>
      </c>
      <c r="P45" s="4">
        <v>0</v>
      </c>
      <c r="Q45" s="4">
        <v>0</v>
      </c>
      <c r="R45" s="4">
        <v>0</v>
      </c>
      <c r="S45" s="250">
        <f t="shared" si="6"/>
        <v>0</v>
      </c>
      <c r="T45" s="4">
        <v>0</v>
      </c>
      <c r="U45" s="4">
        <v>0</v>
      </c>
      <c r="V45" s="4">
        <v>0</v>
      </c>
      <c r="W45" s="250">
        <f t="shared" si="7"/>
        <v>0</v>
      </c>
      <c r="X45" s="2">
        <v>0</v>
      </c>
      <c r="Y45" s="2">
        <v>0</v>
      </c>
      <c r="Z45" s="2">
        <v>0</v>
      </c>
      <c r="AA45" s="224">
        <f t="shared" si="8"/>
        <v>0</v>
      </c>
      <c r="AB45" s="2">
        <v>0</v>
      </c>
      <c r="AC45" s="2">
        <v>0</v>
      </c>
      <c r="AD45" s="2">
        <v>0</v>
      </c>
      <c r="AE45" s="224">
        <f t="shared" si="9"/>
        <v>0</v>
      </c>
      <c r="AF45" s="2">
        <v>0</v>
      </c>
      <c r="AG45" s="2">
        <v>0</v>
      </c>
      <c r="AH45" s="2">
        <v>0</v>
      </c>
      <c r="AI45" s="224">
        <f t="shared" si="10"/>
        <v>0</v>
      </c>
      <c r="AJ45" s="2">
        <v>0</v>
      </c>
      <c r="AK45" s="2">
        <v>0</v>
      </c>
      <c r="AL45" s="2">
        <v>0</v>
      </c>
      <c r="AM45" s="224">
        <f t="shared" si="11"/>
        <v>0</v>
      </c>
      <c r="AN45" s="241">
        <v>0</v>
      </c>
      <c r="AO45" s="2">
        <v>0</v>
      </c>
      <c r="AP45" s="2">
        <v>0</v>
      </c>
      <c r="AQ45" s="224">
        <f t="shared" si="12"/>
        <v>0</v>
      </c>
      <c r="AR45" s="2">
        <v>0</v>
      </c>
      <c r="AS45" s="2">
        <v>0</v>
      </c>
      <c r="AT45" s="2">
        <v>0</v>
      </c>
      <c r="AU45" s="224">
        <f t="shared" si="26"/>
        <v>0</v>
      </c>
      <c r="AV45" s="2">
        <v>0</v>
      </c>
      <c r="AW45" s="2">
        <v>0</v>
      </c>
      <c r="AX45" s="2">
        <v>0</v>
      </c>
      <c r="AY45" s="224">
        <f t="shared" si="13"/>
        <v>0</v>
      </c>
      <c r="AZ45" s="2">
        <v>0</v>
      </c>
      <c r="BA45" s="2">
        <v>0</v>
      </c>
      <c r="BB45" s="2">
        <v>0</v>
      </c>
      <c r="BC45" s="224">
        <f t="shared" si="14"/>
        <v>0</v>
      </c>
      <c r="BD45" s="269">
        <v>0</v>
      </c>
      <c r="BE45" s="317">
        <v>0</v>
      </c>
      <c r="BF45" s="317">
        <v>0</v>
      </c>
      <c r="BG45" s="309">
        <f t="shared" si="15"/>
        <v>0</v>
      </c>
      <c r="BH45" s="269">
        <v>36695.800000000003</v>
      </c>
      <c r="BI45" s="269">
        <v>0</v>
      </c>
      <c r="BJ45" s="269">
        <v>0</v>
      </c>
      <c r="BK45" s="309">
        <f t="shared" si="16"/>
        <v>36695.800000000003</v>
      </c>
      <c r="BL45" s="269">
        <v>0</v>
      </c>
      <c r="BM45" s="269">
        <v>0</v>
      </c>
      <c r="BN45" s="269">
        <v>0</v>
      </c>
      <c r="BO45" s="309">
        <f t="shared" si="17"/>
        <v>0</v>
      </c>
      <c r="BP45" s="269">
        <v>0</v>
      </c>
      <c r="BQ45" s="269">
        <v>0</v>
      </c>
      <c r="BR45" s="269">
        <v>0</v>
      </c>
      <c r="BS45" s="309">
        <f t="shared" si="18"/>
        <v>0</v>
      </c>
    </row>
    <row r="46" spans="1:71" s="5" customFormat="1" ht="14" x14ac:dyDescent="0.3">
      <c r="A46" s="18"/>
      <c r="B46" s="16" t="s">
        <v>52</v>
      </c>
      <c r="C46" s="2">
        <v>302151.81649999996</v>
      </c>
      <c r="D46" s="4">
        <f t="shared" si="0"/>
        <v>591531.01449999982</v>
      </c>
      <c r="E46" s="4">
        <f t="shared" si="1"/>
        <v>2067499.3824999998</v>
      </c>
      <c r="F46" s="4">
        <f t="shared" si="2"/>
        <v>2740220.1699999995</v>
      </c>
      <c r="G46" s="288">
        <f t="shared" si="3"/>
        <v>1343895.4800000002</v>
      </c>
      <c r="H46" s="4">
        <v>49875</v>
      </c>
      <c r="I46" s="55">
        <v>43333.37999999999</v>
      </c>
      <c r="J46" s="54">
        <v>66218.633000000002</v>
      </c>
      <c r="K46" s="250">
        <f t="shared" si="4"/>
        <v>159427.01299999998</v>
      </c>
      <c r="L46" s="55">
        <v>2767.498</v>
      </c>
      <c r="M46" s="55">
        <v>44030.521499999995</v>
      </c>
      <c r="N46" s="55">
        <v>7581.2944999999991</v>
      </c>
      <c r="O46" s="250">
        <f t="shared" si="5"/>
        <v>54379.313999999991</v>
      </c>
      <c r="P46" s="55">
        <v>50883.360000000008</v>
      </c>
      <c r="Q46" s="55">
        <v>13130.504499999997</v>
      </c>
      <c r="R46" s="55">
        <v>107186.66999999995</v>
      </c>
      <c r="S46" s="250">
        <f t="shared" si="6"/>
        <v>171200.53449999995</v>
      </c>
      <c r="T46" s="55">
        <v>28119.213499999998</v>
      </c>
      <c r="U46" s="54">
        <v>47984.141000000003</v>
      </c>
      <c r="V46" s="54">
        <v>130420.79849999999</v>
      </c>
      <c r="W46" s="250">
        <f t="shared" si="7"/>
        <v>206524.15299999999</v>
      </c>
      <c r="X46" s="2">
        <v>74663.703999999983</v>
      </c>
      <c r="Y46" s="2">
        <v>20929.988499999999</v>
      </c>
      <c r="Z46" s="2">
        <v>87710.845000000016</v>
      </c>
      <c r="AA46" s="224">
        <f t="shared" si="8"/>
        <v>183304.53749999998</v>
      </c>
      <c r="AB46" s="2">
        <v>40428.411</v>
      </c>
      <c r="AC46" s="2">
        <v>89028.089500000002</v>
      </c>
      <c r="AD46" s="2">
        <v>229654.96549999999</v>
      </c>
      <c r="AE46" s="224">
        <f t="shared" si="9"/>
        <v>359111.46600000001</v>
      </c>
      <c r="AF46" s="54">
        <v>558851.35499999975</v>
      </c>
      <c r="AG46" s="54">
        <v>285838.85950000002</v>
      </c>
      <c r="AH46" s="54">
        <v>110141.88249999998</v>
      </c>
      <c r="AI46" s="224">
        <f t="shared" si="10"/>
        <v>954832.09699999972</v>
      </c>
      <c r="AJ46" s="54">
        <v>95013.977500000023</v>
      </c>
      <c r="AK46" s="54">
        <v>63565.134500000029</v>
      </c>
      <c r="AL46" s="54">
        <v>411672.17000000004</v>
      </c>
      <c r="AM46" s="224">
        <f t="shared" si="11"/>
        <v>570251.28200000012</v>
      </c>
      <c r="AN46" s="241">
        <v>945547.37999999989</v>
      </c>
      <c r="AO46" s="2">
        <v>25795.480000000003</v>
      </c>
      <c r="AP46" s="2">
        <v>170882.86</v>
      </c>
      <c r="AQ46" s="224">
        <f t="shared" si="12"/>
        <v>1142225.7199999997</v>
      </c>
      <c r="AR46" s="2">
        <v>959373.36999999988</v>
      </c>
      <c r="AS46" s="2">
        <v>168983.62</v>
      </c>
      <c r="AT46" s="2">
        <v>35712.259999999995</v>
      </c>
      <c r="AU46" s="224">
        <f t="shared" si="26"/>
        <v>1164069.2499999998</v>
      </c>
      <c r="AV46" s="54">
        <v>33886.32</v>
      </c>
      <c r="AW46" s="54">
        <v>112954.64999999995</v>
      </c>
      <c r="AX46" s="54">
        <v>68477.81</v>
      </c>
      <c r="AY46" s="224">
        <f t="shared" si="13"/>
        <v>215318.77999999994</v>
      </c>
      <c r="AZ46" s="54">
        <v>53013.389999999992</v>
      </c>
      <c r="BA46" s="54">
        <v>33581.919999999998</v>
      </c>
      <c r="BB46" s="54">
        <v>132011.11000000002</v>
      </c>
      <c r="BC46" s="224">
        <f t="shared" si="14"/>
        <v>218606.42</v>
      </c>
      <c r="BD46" s="269">
        <v>65455.62</v>
      </c>
      <c r="BE46" s="317">
        <v>74789.969999999987</v>
      </c>
      <c r="BF46" s="317">
        <v>54591.460000000014</v>
      </c>
      <c r="BG46" s="309">
        <f t="shared" si="15"/>
        <v>194837.05000000002</v>
      </c>
      <c r="BH46" s="269">
        <v>147171.26999999999</v>
      </c>
      <c r="BI46" s="269">
        <v>68063.88</v>
      </c>
      <c r="BJ46" s="269">
        <v>85404.61</v>
      </c>
      <c r="BK46" s="309">
        <f t="shared" si="16"/>
        <v>300639.76</v>
      </c>
      <c r="BL46" s="269">
        <v>46226.630000000005</v>
      </c>
      <c r="BM46" s="269">
        <v>78252.449999999983</v>
      </c>
      <c r="BN46" s="269">
        <v>59934.65</v>
      </c>
      <c r="BO46" s="309">
        <f t="shared" si="17"/>
        <v>184413.72999999998</v>
      </c>
      <c r="BP46" s="269">
        <v>62421.19</v>
      </c>
      <c r="BQ46" s="269">
        <v>241670.69</v>
      </c>
      <c r="BR46" s="269">
        <v>359913.06000000011</v>
      </c>
      <c r="BS46" s="309">
        <f t="shared" si="18"/>
        <v>664004.94000000018</v>
      </c>
    </row>
    <row r="47" spans="1:71" s="5" customFormat="1" ht="14" x14ac:dyDescent="0.3">
      <c r="A47" s="18"/>
      <c r="B47" s="16" t="s">
        <v>59</v>
      </c>
      <c r="C47" s="4">
        <f>C45-C46</f>
        <v>-302151.81649999996</v>
      </c>
      <c r="D47" s="4">
        <f t="shared" si="0"/>
        <v>-591531.01449999982</v>
      </c>
      <c r="E47" s="4">
        <f t="shared" si="1"/>
        <v>-32286588.754499927</v>
      </c>
      <c r="F47" s="4">
        <f t="shared" si="2"/>
        <v>-2740220.1699999995</v>
      </c>
      <c r="G47" s="288">
        <f t="shared" si="3"/>
        <v>-1307199.6800000002</v>
      </c>
      <c r="H47" s="4">
        <f t="shared" ref="H47:AD47" si="39">H45-H46</f>
        <v>-49875</v>
      </c>
      <c r="I47" s="4">
        <f t="shared" si="39"/>
        <v>-43333.37999999999</v>
      </c>
      <c r="J47" s="4">
        <f t="shared" si="39"/>
        <v>-66218.633000000002</v>
      </c>
      <c r="K47" s="250">
        <f t="shared" si="4"/>
        <v>-159427.01299999998</v>
      </c>
      <c r="L47" s="4">
        <f t="shared" si="39"/>
        <v>-2767.498</v>
      </c>
      <c r="M47" s="4">
        <f t="shared" si="39"/>
        <v>-44030.521499999995</v>
      </c>
      <c r="N47" s="4">
        <f t="shared" si="39"/>
        <v>-7581.2944999999991</v>
      </c>
      <c r="O47" s="250">
        <f t="shared" si="5"/>
        <v>-54379.313999999991</v>
      </c>
      <c r="P47" s="4">
        <f t="shared" si="39"/>
        <v>-50883.360000000008</v>
      </c>
      <c r="Q47" s="4">
        <f t="shared" si="39"/>
        <v>-13130.504499999997</v>
      </c>
      <c r="R47" s="4">
        <f t="shared" si="39"/>
        <v>-107186.66999999995</v>
      </c>
      <c r="S47" s="250">
        <f t="shared" si="6"/>
        <v>-171200.53449999995</v>
      </c>
      <c r="T47" s="4">
        <f t="shared" si="39"/>
        <v>-28119.213499999998</v>
      </c>
      <c r="U47" s="4">
        <f t="shared" si="39"/>
        <v>-47984.141000000003</v>
      </c>
      <c r="V47" s="4">
        <f>V45-V46</f>
        <v>-130420.79849999999</v>
      </c>
      <c r="W47" s="250">
        <f t="shared" si="7"/>
        <v>-206524.15299999999</v>
      </c>
      <c r="X47" s="4">
        <f t="shared" si="39"/>
        <v>-74663.703999999983</v>
      </c>
      <c r="Y47" s="4">
        <f t="shared" si="39"/>
        <v>-20929.988499999999</v>
      </c>
      <c r="Z47" s="4">
        <f t="shared" si="39"/>
        <v>-87710.845000000016</v>
      </c>
      <c r="AA47" s="224">
        <f t="shared" si="8"/>
        <v>-183304.53749999998</v>
      </c>
      <c r="AB47" s="4">
        <f t="shared" si="39"/>
        <v>-40428.411</v>
      </c>
      <c r="AC47" s="4">
        <f t="shared" si="39"/>
        <v>-89028.089500000002</v>
      </c>
      <c r="AD47" s="4">
        <f t="shared" si="39"/>
        <v>-229654.96549999999</v>
      </c>
      <c r="AE47" s="224">
        <f t="shared" si="9"/>
        <v>-359111.46600000001</v>
      </c>
      <c r="AF47" s="2">
        <f t="shared" ref="AF47:AK47" si="40">AF42-AF43</f>
        <v>-4333364.997999981</v>
      </c>
      <c r="AG47" s="2">
        <f t="shared" si="40"/>
        <v>-4773033</v>
      </c>
      <c r="AH47" s="2">
        <f t="shared" si="40"/>
        <v>-3671853</v>
      </c>
      <c r="AI47" s="224">
        <f t="shared" si="10"/>
        <v>-12778250.997999981</v>
      </c>
      <c r="AJ47" s="2">
        <f t="shared" si="40"/>
        <v>-8494338.2909999751</v>
      </c>
      <c r="AK47" s="2">
        <f t="shared" si="40"/>
        <v>-5330406.7819999857</v>
      </c>
      <c r="AL47" s="2">
        <f>AL42-AL43</f>
        <v>-5141176.6799999848</v>
      </c>
      <c r="AM47" s="224">
        <f t="shared" si="11"/>
        <v>-18965921.752999946</v>
      </c>
      <c r="AN47" s="242">
        <f t="shared" ref="AN47:AP47" si="41">AN45-AN46</f>
        <v>-945547.37999999989</v>
      </c>
      <c r="AO47" s="4">
        <f t="shared" si="41"/>
        <v>-25795.480000000003</v>
      </c>
      <c r="AP47" s="4">
        <f t="shared" si="41"/>
        <v>-170882.86</v>
      </c>
      <c r="AQ47" s="224">
        <f t="shared" si="12"/>
        <v>-1142225.7199999997</v>
      </c>
      <c r="AR47" s="4">
        <f>AR45-AR46</f>
        <v>-959373.36999999988</v>
      </c>
      <c r="AS47" s="4">
        <f>AS45-AS46</f>
        <v>-168983.62</v>
      </c>
      <c r="AT47" s="4">
        <f>AT45-AT46</f>
        <v>-35712.259999999995</v>
      </c>
      <c r="AU47" s="224">
        <f t="shared" si="26"/>
        <v>-1164069.2499999998</v>
      </c>
      <c r="AV47" s="2">
        <f>AV45-AV46</f>
        <v>-33886.32</v>
      </c>
      <c r="AW47" s="2">
        <f>AW45-AW46</f>
        <v>-112954.64999999995</v>
      </c>
      <c r="AX47" s="2">
        <f>AX45-AX46</f>
        <v>-68477.81</v>
      </c>
      <c r="AY47" s="224">
        <f t="shared" si="13"/>
        <v>-215318.77999999994</v>
      </c>
      <c r="AZ47" s="2">
        <f>AZ45-AZ46</f>
        <v>-53013.389999999992</v>
      </c>
      <c r="BA47" s="2">
        <f>BA45-BA46</f>
        <v>-33581.919999999998</v>
      </c>
      <c r="BB47" s="2">
        <f>BB45-BB46</f>
        <v>-132011.11000000002</v>
      </c>
      <c r="BC47" s="224">
        <f t="shared" si="14"/>
        <v>-218606.42</v>
      </c>
      <c r="BD47" s="270">
        <f>BD45-BD46</f>
        <v>-65455.62</v>
      </c>
      <c r="BE47" s="318">
        <f>BE45-BE46</f>
        <v>-74789.969999999987</v>
      </c>
      <c r="BF47" s="318">
        <f>BF45-BF46</f>
        <v>-54591.460000000014</v>
      </c>
      <c r="BG47" s="309">
        <f t="shared" si="15"/>
        <v>-194837.05000000002</v>
      </c>
      <c r="BH47" s="270">
        <f>BH45-BH46</f>
        <v>-110475.46999999999</v>
      </c>
      <c r="BI47" s="270">
        <f>BI45-BI46</f>
        <v>-68063.88</v>
      </c>
      <c r="BJ47" s="270">
        <f>BJ45-BJ46</f>
        <v>-85404.61</v>
      </c>
      <c r="BK47" s="309">
        <f t="shared" si="16"/>
        <v>-263943.95999999996</v>
      </c>
      <c r="BL47" s="269">
        <f>BL45-BL46</f>
        <v>-46226.630000000005</v>
      </c>
      <c r="BM47" s="269">
        <f>BM45-BM46</f>
        <v>-78252.449999999983</v>
      </c>
      <c r="BN47" s="269">
        <f>BN45-BN46</f>
        <v>-59934.65</v>
      </c>
      <c r="BO47" s="309">
        <f t="shared" si="17"/>
        <v>-184413.72999999998</v>
      </c>
      <c r="BP47" s="269">
        <f>BP45-BP46</f>
        <v>-62421.19</v>
      </c>
      <c r="BQ47" s="269">
        <f>BQ45-BQ46</f>
        <v>-241670.69</v>
      </c>
      <c r="BR47" s="269">
        <f>BR45-BR46</f>
        <v>-359913.06000000011</v>
      </c>
      <c r="BS47" s="309">
        <f t="shared" si="18"/>
        <v>-664004.94000000018</v>
      </c>
    </row>
    <row r="48" spans="1:71" s="5" customFormat="1" ht="14" x14ac:dyDescent="0.3">
      <c r="A48" s="18" t="s">
        <v>166</v>
      </c>
      <c r="B48" s="16" t="s">
        <v>51</v>
      </c>
      <c r="C48" s="4">
        <f>C51-C6-C9-C12-C15-C18-C21-C24-C27-C30-C33-C36-C39-C42-C45</f>
        <v>2667417</v>
      </c>
      <c r="D48" s="4">
        <f t="shared" si="0"/>
        <v>580883.63</v>
      </c>
      <c r="E48" s="4">
        <f t="shared" si="1"/>
        <v>3550.4749999997839</v>
      </c>
      <c r="F48" s="4">
        <f t="shared" si="2"/>
        <v>420255.49</v>
      </c>
      <c r="G48" s="288">
        <f t="shared" si="3"/>
        <v>33272.550000000003</v>
      </c>
      <c r="H48" s="4">
        <f t="shared" ref="H48:AK48" si="42">H51-H6-H9-H12-H15-H18-H21-H24-H27-H30-H33-H36-H39-H42-H45</f>
        <v>3951.5899999999674</v>
      </c>
      <c r="I48" s="4">
        <f t="shared" si="42"/>
        <v>124900.4</v>
      </c>
      <c r="J48" s="4">
        <f t="shared" si="42"/>
        <v>172406.73</v>
      </c>
      <c r="K48" s="250">
        <f t="shared" si="4"/>
        <v>301258.71999999997</v>
      </c>
      <c r="L48" s="4">
        <f t="shared" si="42"/>
        <v>51717.139999999963</v>
      </c>
      <c r="M48" s="4">
        <f t="shared" si="42"/>
        <v>199985.54999999996</v>
      </c>
      <c r="N48" s="4">
        <f t="shared" si="42"/>
        <v>26158.989999999903</v>
      </c>
      <c r="O48" s="250">
        <f t="shared" si="5"/>
        <v>277861.67999999982</v>
      </c>
      <c r="P48" s="4">
        <f t="shared" si="42"/>
        <v>100</v>
      </c>
      <c r="Q48" s="4">
        <f t="shared" si="42"/>
        <v>926.23000000000138</v>
      </c>
      <c r="R48" s="4">
        <f t="shared" si="42"/>
        <v>0</v>
      </c>
      <c r="S48" s="250">
        <f t="shared" si="6"/>
        <v>1026.2300000000014</v>
      </c>
      <c r="T48" s="4">
        <f t="shared" si="42"/>
        <v>0</v>
      </c>
      <c r="U48" s="4">
        <f t="shared" si="42"/>
        <v>-8.7311491370201111E-11</v>
      </c>
      <c r="V48" s="4">
        <f>V51-V6-V9-V12-V15-V18-V21-V24-V27-V30-V33-V36-V39-V42-V45</f>
        <v>737.00000000034925</v>
      </c>
      <c r="W48" s="250">
        <f t="shared" si="7"/>
        <v>737.00000000026193</v>
      </c>
      <c r="X48" s="4">
        <f t="shared" si="42"/>
        <v>2710.7099999999991</v>
      </c>
      <c r="Y48" s="4">
        <f t="shared" si="42"/>
        <v>-7.2759576141834259E-12</v>
      </c>
      <c r="Z48" s="4">
        <f t="shared" si="42"/>
        <v>0</v>
      </c>
      <c r="AA48" s="214">
        <f t="shared" ref="AA48" si="43">AA51-AA6-AA9-AA12-AA15-AA18-AA21-AA24-AA27-AA30-AA33-AA36-AA39-AA42-AA45</f>
        <v>2711.1599999999962</v>
      </c>
      <c r="AB48" s="4">
        <f t="shared" si="42"/>
        <v>0</v>
      </c>
      <c r="AC48" s="4">
        <f t="shared" si="42"/>
        <v>0</v>
      </c>
      <c r="AD48" s="4">
        <f t="shared" si="42"/>
        <v>0</v>
      </c>
      <c r="AE48" s="224">
        <f t="shared" si="9"/>
        <v>0</v>
      </c>
      <c r="AF48" s="4">
        <f t="shared" si="42"/>
        <v>0</v>
      </c>
      <c r="AG48" s="4">
        <f t="shared" si="42"/>
        <v>-395.83000000000175</v>
      </c>
      <c r="AH48" s="4">
        <f t="shared" si="42"/>
        <v>-137.62500000000364</v>
      </c>
      <c r="AI48" s="224">
        <f t="shared" si="10"/>
        <v>-533.45500000000538</v>
      </c>
      <c r="AJ48" s="4">
        <f t="shared" si="42"/>
        <v>-41834.239999999983</v>
      </c>
      <c r="AK48" s="4">
        <f t="shared" si="42"/>
        <v>0</v>
      </c>
      <c r="AL48" s="4">
        <f>AL51-AL6-AL9-AL12-AL15-AL18-AL21-AL24-AL27-AL30-AL33-AL36-AL39-AL42-AL45</f>
        <v>43207.009999999776</v>
      </c>
      <c r="AM48" s="224">
        <f t="shared" si="11"/>
        <v>1372.7699999997931</v>
      </c>
      <c r="AN48" s="242">
        <v>253970.20999999996</v>
      </c>
      <c r="AO48" s="4">
        <v>6736.2800000000007</v>
      </c>
      <c r="AP48" s="4">
        <v>1084</v>
      </c>
      <c r="AQ48" s="224">
        <f t="shared" si="12"/>
        <v>261790.48999999996</v>
      </c>
      <c r="AR48" s="4">
        <v>2100</v>
      </c>
      <c r="AS48" s="4">
        <v>450</v>
      </c>
      <c r="AT48" s="4">
        <v>0</v>
      </c>
      <c r="AU48" s="224">
        <f t="shared" si="26"/>
        <v>2550</v>
      </c>
      <c r="AV48" s="4">
        <v>0</v>
      </c>
      <c r="AW48" s="4">
        <v>0</v>
      </c>
      <c r="AX48" s="4">
        <v>255</v>
      </c>
      <c r="AY48" s="224">
        <f t="shared" si="13"/>
        <v>255</v>
      </c>
      <c r="AZ48" s="4">
        <v>149000</v>
      </c>
      <c r="BA48" s="4">
        <v>6210</v>
      </c>
      <c r="BB48" s="4">
        <v>450</v>
      </c>
      <c r="BC48" s="224">
        <f t="shared" si="14"/>
        <v>155660</v>
      </c>
      <c r="BD48" s="270">
        <v>0</v>
      </c>
      <c r="BE48" s="318">
        <v>0</v>
      </c>
      <c r="BF48" s="318">
        <v>550</v>
      </c>
      <c r="BG48" s="309">
        <f t="shared" si="15"/>
        <v>550</v>
      </c>
      <c r="BH48" s="270">
        <v>0</v>
      </c>
      <c r="BI48" s="270">
        <v>0</v>
      </c>
      <c r="BJ48" s="270">
        <v>0</v>
      </c>
      <c r="BK48" s="309">
        <f t="shared" si="16"/>
        <v>0</v>
      </c>
      <c r="BL48" s="270">
        <v>0</v>
      </c>
      <c r="BM48" s="270">
        <v>12000</v>
      </c>
      <c r="BN48" s="270">
        <v>8647.7999999999993</v>
      </c>
      <c r="BO48" s="309">
        <f t="shared" si="17"/>
        <v>20647.8</v>
      </c>
      <c r="BP48" s="270">
        <v>11154.75</v>
      </c>
      <c r="BQ48" s="270">
        <v>920</v>
      </c>
      <c r="BR48" s="270">
        <v>0</v>
      </c>
      <c r="BS48" s="309">
        <f t="shared" si="18"/>
        <v>12074.75</v>
      </c>
    </row>
    <row r="49" spans="1:71" s="5" customFormat="1" ht="14" x14ac:dyDescent="0.3">
      <c r="A49" s="18"/>
      <c r="B49" s="16" t="s">
        <v>52</v>
      </c>
      <c r="C49" s="4">
        <f>C52-C7-C10-C13-C16-C19-C22-C25-C28-C31-C34-C37-C40-C43-C46</f>
        <v>4867393.8370013395</v>
      </c>
      <c r="D49" s="4">
        <f t="shared" si="0"/>
        <v>5663458.8335001515</v>
      </c>
      <c r="E49" s="4">
        <f t="shared" si="1"/>
        <v>5433702.8755001556</v>
      </c>
      <c r="F49" s="4">
        <f t="shared" si="2"/>
        <v>4925502.1400000006</v>
      </c>
      <c r="G49" s="288">
        <f t="shared" si="3"/>
        <v>5635506.379999999</v>
      </c>
      <c r="H49" s="4">
        <f t="shared" ref="H49:AK49" si="44">H52-H7-H10-H13-H16-H19-H22-H25-H28-H31-H34-H37-H40-H43-H46</f>
        <v>183278.38900008798</v>
      </c>
      <c r="I49" s="4">
        <f t="shared" si="44"/>
        <v>1054764.8085000152</v>
      </c>
      <c r="J49" s="4">
        <f t="shared" si="44"/>
        <v>619660.42250013107</v>
      </c>
      <c r="K49" s="250">
        <f t="shared" si="4"/>
        <v>1857703.6200002343</v>
      </c>
      <c r="L49" s="4">
        <f t="shared" si="44"/>
        <v>270303.54400001804</v>
      </c>
      <c r="M49" s="4">
        <f t="shared" si="44"/>
        <v>262570.7595000079</v>
      </c>
      <c r="N49" s="4">
        <f t="shared" si="44"/>
        <v>673884.75099999167</v>
      </c>
      <c r="O49" s="250">
        <f t="shared" si="5"/>
        <v>1206759.0545000178</v>
      </c>
      <c r="P49" s="4">
        <f t="shared" si="44"/>
        <v>575645.0694998469</v>
      </c>
      <c r="Q49" s="4">
        <f t="shared" si="44"/>
        <v>438660.36999999342</v>
      </c>
      <c r="R49" s="4">
        <f t="shared" si="44"/>
        <v>325821.87549998052</v>
      </c>
      <c r="S49" s="250">
        <f t="shared" si="6"/>
        <v>1340127.3149998209</v>
      </c>
      <c r="T49" s="4">
        <f t="shared" si="44"/>
        <v>592305.70599996729</v>
      </c>
      <c r="U49" s="4">
        <f t="shared" si="44"/>
        <v>303239.00350008515</v>
      </c>
      <c r="V49" s="4">
        <f>V52-V7-V10-V13-V16-V19-V22-V25-V28-V31-V34-V37-V40-V43-V46</f>
        <v>363324.1345000263</v>
      </c>
      <c r="W49" s="250">
        <f t="shared" si="7"/>
        <v>1258868.8440000787</v>
      </c>
      <c r="X49" s="4">
        <f t="shared" si="44"/>
        <v>988743.93699999328</v>
      </c>
      <c r="Y49" s="4">
        <f t="shared" si="44"/>
        <v>402005.04000001773</v>
      </c>
      <c r="Z49" s="4">
        <f t="shared" si="44"/>
        <v>502049.74650000286</v>
      </c>
      <c r="AA49" s="214">
        <f t="shared" ref="AA49" si="45">AA52-AA7-AA10-AA13-AA16-AA19-AA22-AA25-AA28-AA31-AA34-AA37-AA40-AA43-AA46</f>
        <v>1892798.7930000178</v>
      </c>
      <c r="AB49" s="4">
        <f t="shared" si="44"/>
        <v>677055.9220000155</v>
      </c>
      <c r="AC49" s="4">
        <f t="shared" si="44"/>
        <v>255481.07750000316</v>
      </c>
      <c r="AD49" s="4">
        <f t="shared" si="44"/>
        <v>379141.29350001173</v>
      </c>
      <c r="AE49" s="224">
        <f t="shared" si="9"/>
        <v>1311678.2930000303</v>
      </c>
      <c r="AF49" s="4">
        <f t="shared" si="44"/>
        <v>397063.63950001798</v>
      </c>
      <c r="AG49" s="4">
        <f t="shared" si="44"/>
        <v>229112.29700000794</v>
      </c>
      <c r="AH49" s="4">
        <f t="shared" si="44"/>
        <v>469824.78099999891</v>
      </c>
      <c r="AI49" s="224">
        <f t="shared" si="10"/>
        <v>1096000.7175000249</v>
      </c>
      <c r="AJ49" s="4">
        <f t="shared" si="44"/>
        <v>650812.10550001916</v>
      </c>
      <c r="AK49" s="4">
        <f t="shared" si="44"/>
        <v>201437.34650001361</v>
      </c>
      <c r="AL49" s="4">
        <f>AL52-AL7-AL10-AL13-AL16-AL19-AL22-AL25-AL28-AL31-AL34-AL37-AL40-AL43-AL46</f>
        <v>280975.62000005029</v>
      </c>
      <c r="AM49" s="224">
        <f t="shared" si="11"/>
        <v>1133225.072000083</v>
      </c>
      <c r="AN49" s="242">
        <v>125271.27000000002</v>
      </c>
      <c r="AO49" s="4">
        <v>106888.77</v>
      </c>
      <c r="AP49" s="4">
        <v>155258.68000000002</v>
      </c>
      <c r="AQ49" s="224">
        <f t="shared" si="12"/>
        <v>387418.72000000009</v>
      </c>
      <c r="AR49" s="4">
        <v>308882.32</v>
      </c>
      <c r="AS49" s="4">
        <v>1085567.4700000002</v>
      </c>
      <c r="AT49" s="4">
        <v>153904.99000000002</v>
      </c>
      <c r="AU49" s="224">
        <f t="shared" si="26"/>
        <v>1548354.7800000003</v>
      </c>
      <c r="AV49" s="4">
        <v>647696.96</v>
      </c>
      <c r="AW49" s="4">
        <v>583029.27999999991</v>
      </c>
      <c r="AX49" s="4">
        <v>343045.04</v>
      </c>
      <c r="AY49" s="224">
        <f t="shared" si="13"/>
        <v>1573771.2799999998</v>
      </c>
      <c r="AZ49" s="4">
        <v>423338.26</v>
      </c>
      <c r="BA49" s="4">
        <v>458795.12000000005</v>
      </c>
      <c r="BB49" s="4">
        <v>533823.98</v>
      </c>
      <c r="BC49" s="224">
        <f t="shared" si="14"/>
        <v>1415957.36</v>
      </c>
      <c r="BD49" s="270">
        <v>115461.97000000002</v>
      </c>
      <c r="BE49" s="318">
        <v>281754.51999999996</v>
      </c>
      <c r="BF49" s="318">
        <v>1241156.8700000001</v>
      </c>
      <c r="BG49" s="309">
        <f t="shared" si="15"/>
        <v>1638373.36</v>
      </c>
      <c r="BH49" s="270">
        <v>341469.11999999988</v>
      </c>
      <c r="BI49" s="270">
        <v>653709.82999999996</v>
      </c>
      <c r="BJ49" s="270">
        <v>267682.29000000004</v>
      </c>
      <c r="BK49" s="309">
        <f t="shared" si="16"/>
        <v>1262861.2399999998</v>
      </c>
      <c r="BL49" s="270">
        <v>691652.82999999973</v>
      </c>
      <c r="BM49" s="270">
        <v>355089.6999999999</v>
      </c>
      <c r="BN49" s="270">
        <v>375170.25999999989</v>
      </c>
      <c r="BO49" s="309">
        <f t="shared" si="17"/>
        <v>1421912.7899999996</v>
      </c>
      <c r="BP49" s="270">
        <v>248292.59</v>
      </c>
      <c r="BQ49" s="270">
        <v>343151.62999999995</v>
      </c>
      <c r="BR49" s="270">
        <v>720914.77</v>
      </c>
      <c r="BS49" s="309">
        <f t="shared" si="18"/>
        <v>1312358.99</v>
      </c>
    </row>
    <row r="50" spans="1:71" s="5" customFormat="1" ht="14" x14ac:dyDescent="0.3">
      <c r="A50" s="18"/>
      <c r="B50" s="16" t="s">
        <v>59</v>
      </c>
      <c r="C50" s="4">
        <f>C48-C49</f>
        <v>-2199976.8370013395</v>
      </c>
      <c r="D50" s="4">
        <f t="shared" si="0"/>
        <v>-5082575.2035001516</v>
      </c>
      <c r="E50" s="4">
        <f t="shared" si="1"/>
        <v>-5430152.400500156</v>
      </c>
      <c r="F50" s="4">
        <f t="shared" si="2"/>
        <v>-4505246.6500000004</v>
      </c>
      <c r="G50" s="288">
        <f t="shared" si="3"/>
        <v>-5602233.8299999991</v>
      </c>
      <c r="H50" s="4">
        <f t="shared" ref="H50:AK50" si="46">H48-H49</f>
        <v>-179326.79900008801</v>
      </c>
      <c r="I50" s="4">
        <f t="shared" si="46"/>
        <v>-929864.40850001515</v>
      </c>
      <c r="J50" s="4">
        <f t="shared" si="46"/>
        <v>-447253.69250013109</v>
      </c>
      <c r="K50" s="250">
        <f t="shared" si="4"/>
        <v>-1556444.9000002341</v>
      </c>
      <c r="L50" s="4">
        <f t="shared" si="46"/>
        <v>-218586.40400001808</v>
      </c>
      <c r="M50" s="4">
        <f t="shared" si="46"/>
        <v>-62585.209500007943</v>
      </c>
      <c r="N50" s="4">
        <f t="shared" si="46"/>
        <v>-647725.76099999179</v>
      </c>
      <c r="O50" s="250">
        <f t="shared" si="5"/>
        <v>-928897.37450001785</v>
      </c>
      <c r="P50" s="4">
        <f t="shared" si="46"/>
        <v>-575545.0694998469</v>
      </c>
      <c r="Q50" s="4">
        <f t="shared" si="46"/>
        <v>-437734.13999999344</v>
      </c>
      <c r="R50" s="4">
        <f t="shared" si="46"/>
        <v>-325821.87549998052</v>
      </c>
      <c r="S50" s="250">
        <f t="shared" si="6"/>
        <v>-1339101.0849998209</v>
      </c>
      <c r="T50" s="4">
        <f t="shared" si="46"/>
        <v>-592305.70599996729</v>
      </c>
      <c r="U50" s="4">
        <f t="shared" si="46"/>
        <v>-303239.00350008521</v>
      </c>
      <c r="V50" s="4">
        <f>V48-V49</f>
        <v>-362587.13450002595</v>
      </c>
      <c r="W50" s="250">
        <f t="shared" si="7"/>
        <v>-1258131.8440000785</v>
      </c>
      <c r="X50" s="4">
        <f t="shared" si="46"/>
        <v>-986033.22699999332</v>
      </c>
      <c r="Y50" s="4">
        <f t="shared" si="46"/>
        <v>-402005.04000001773</v>
      </c>
      <c r="Z50" s="4">
        <f t="shared" si="46"/>
        <v>-502049.74650000286</v>
      </c>
      <c r="AA50" s="214">
        <f t="shared" ref="AA50" si="47">AA48-AA49</f>
        <v>-1890087.6330000178</v>
      </c>
      <c r="AB50" s="4">
        <f t="shared" si="46"/>
        <v>-677055.9220000155</v>
      </c>
      <c r="AC50" s="4">
        <f t="shared" si="46"/>
        <v>-255481.07750000316</v>
      </c>
      <c r="AD50" s="4">
        <f t="shared" si="46"/>
        <v>-379141.29350001173</v>
      </c>
      <c r="AE50" s="224">
        <f t="shared" si="9"/>
        <v>-1311678.2930000303</v>
      </c>
      <c r="AF50" s="4">
        <f t="shared" si="46"/>
        <v>-397063.63950001798</v>
      </c>
      <c r="AG50" s="4">
        <f t="shared" si="46"/>
        <v>-229508.12700000795</v>
      </c>
      <c r="AH50" s="4">
        <f t="shared" si="46"/>
        <v>-469962.40599999891</v>
      </c>
      <c r="AI50" s="224">
        <f t="shared" si="10"/>
        <v>-1096534.172500025</v>
      </c>
      <c r="AJ50" s="4">
        <f t="shared" si="46"/>
        <v>-692646.34550001915</v>
      </c>
      <c r="AK50" s="4">
        <f t="shared" si="46"/>
        <v>-201437.34650001361</v>
      </c>
      <c r="AL50" s="4">
        <f>AL48-AL49</f>
        <v>-237768.61000005051</v>
      </c>
      <c r="AM50" s="224">
        <f t="shared" si="11"/>
        <v>-1131852.3020000833</v>
      </c>
      <c r="AN50" s="242">
        <f t="shared" ref="AN50:AP50" si="48">AN48-AN49</f>
        <v>128698.93999999994</v>
      </c>
      <c r="AO50" s="4">
        <f t="shared" si="48"/>
        <v>-100152.49</v>
      </c>
      <c r="AP50" s="4">
        <f t="shared" si="48"/>
        <v>-154174.68000000002</v>
      </c>
      <c r="AQ50" s="224">
        <f t="shared" si="12"/>
        <v>-125628.23000000008</v>
      </c>
      <c r="AR50" s="4">
        <f>AR48-AR49</f>
        <v>-306782.32</v>
      </c>
      <c r="AS50" s="4">
        <f>AS48-AS49</f>
        <v>-1085117.4700000002</v>
      </c>
      <c r="AT50" s="4">
        <f>AT48-AT49</f>
        <v>-153904.99000000002</v>
      </c>
      <c r="AU50" s="224">
        <f t="shared" si="26"/>
        <v>-1545804.7800000003</v>
      </c>
      <c r="AV50" s="4">
        <f>AV48-AV49</f>
        <v>-647696.96</v>
      </c>
      <c r="AW50" s="4">
        <f>AW48-AW49</f>
        <v>-583029.27999999991</v>
      </c>
      <c r="AX50" s="4">
        <f>AX48-AX49</f>
        <v>-342790.04</v>
      </c>
      <c r="AY50" s="224">
        <f t="shared" si="13"/>
        <v>-1573516.2799999998</v>
      </c>
      <c r="AZ50" s="4">
        <f>AZ48-AZ49</f>
        <v>-274338.26</v>
      </c>
      <c r="BA50" s="4">
        <f>BA48-BA49</f>
        <v>-452585.12000000005</v>
      </c>
      <c r="BB50" s="4">
        <f>BB48-BB49</f>
        <v>-533373.98</v>
      </c>
      <c r="BC50" s="224">
        <f t="shared" si="14"/>
        <v>-1260297.3600000001</v>
      </c>
      <c r="BD50" s="270">
        <f>BD48-BD49</f>
        <v>-115461.97000000002</v>
      </c>
      <c r="BE50" s="318">
        <f>BE48-BE49</f>
        <v>-281754.51999999996</v>
      </c>
      <c r="BF50" s="318">
        <f>BF48-BF49</f>
        <v>-1240606.8700000001</v>
      </c>
      <c r="BG50" s="309">
        <f t="shared" si="15"/>
        <v>-1637823.36</v>
      </c>
      <c r="BH50" s="270">
        <f>BH48-BH49</f>
        <v>-341469.11999999988</v>
      </c>
      <c r="BI50" s="270">
        <f>BI48-BI49</f>
        <v>-653709.82999999996</v>
      </c>
      <c r="BJ50" s="270">
        <f>BJ48-BJ49</f>
        <v>-267682.29000000004</v>
      </c>
      <c r="BK50" s="309">
        <f t="shared" si="16"/>
        <v>-1262861.2399999998</v>
      </c>
      <c r="BL50" s="270">
        <f>BL48-BL49</f>
        <v>-691652.82999999973</v>
      </c>
      <c r="BM50" s="270">
        <f>BM48-BM49</f>
        <v>-343089.6999999999</v>
      </c>
      <c r="BN50" s="270">
        <f>BN48-BN49</f>
        <v>-366522.4599999999</v>
      </c>
      <c r="BO50" s="309">
        <f t="shared" si="17"/>
        <v>-1401264.9899999995</v>
      </c>
      <c r="BP50" s="270">
        <f>BP48-BP49</f>
        <v>-237137.84</v>
      </c>
      <c r="BQ50" s="270">
        <f>BQ48-BQ49</f>
        <v>-342231.62999999995</v>
      </c>
      <c r="BR50" s="270">
        <f>BR48-BR49</f>
        <v>-720914.77</v>
      </c>
      <c r="BS50" s="309">
        <f t="shared" si="18"/>
        <v>-1300284.24</v>
      </c>
    </row>
    <row r="51" spans="1:71" s="73" customFormat="1" ht="14" x14ac:dyDescent="0.3">
      <c r="A51" s="94" t="s">
        <v>58</v>
      </c>
      <c r="B51" s="95" t="s">
        <v>51</v>
      </c>
      <c r="C51" s="8">
        <v>6419760</v>
      </c>
      <c r="D51" s="84">
        <f t="shared" si="0"/>
        <v>4481409.01</v>
      </c>
      <c r="E51" s="84">
        <f t="shared" si="1"/>
        <v>4291824</v>
      </c>
      <c r="F51" s="84">
        <f t="shared" si="2"/>
        <v>6956463.5000000009</v>
      </c>
      <c r="G51" s="289">
        <f>SUM(BG51,BK51,BO51,BS51)</f>
        <v>1951085.31</v>
      </c>
      <c r="H51" s="8">
        <v>680698.59</v>
      </c>
      <c r="I51" s="8">
        <v>278271.12</v>
      </c>
      <c r="J51" s="8">
        <v>353315</v>
      </c>
      <c r="K51" s="251">
        <f t="shared" si="4"/>
        <v>1312284.71</v>
      </c>
      <c r="L51" s="8">
        <v>223002.99999999997</v>
      </c>
      <c r="M51" s="8">
        <v>317411.12</v>
      </c>
      <c r="N51" s="8">
        <v>288296.09999999992</v>
      </c>
      <c r="O51" s="251">
        <f t="shared" si="5"/>
        <v>828710.22</v>
      </c>
      <c r="P51" s="8">
        <v>66370.95</v>
      </c>
      <c r="Q51" s="8">
        <v>35211.11</v>
      </c>
      <c r="R51" s="8">
        <v>33111.75</v>
      </c>
      <c r="S51" s="251">
        <f t="shared" si="6"/>
        <v>134693.81</v>
      </c>
      <c r="T51" s="8">
        <v>65045.88</v>
      </c>
      <c r="U51" s="8">
        <v>364150.02999999991</v>
      </c>
      <c r="V51" s="8">
        <v>1776524.3600000003</v>
      </c>
      <c r="W51" s="251">
        <f t="shared" si="7"/>
        <v>2205720.2700000005</v>
      </c>
      <c r="X51" s="8">
        <v>63137.47</v>
      </c>
      <c r="Y51" s="8">
        <v>69080.87</v>
      </c>
      <c r="Z51" s="8">
        <v>9717.2099999999991</v>
      </c>
      <c r="AA51" s="226">
        <v>141936</v>
      </c>
      <c r="AB51" s="8">
        <v>44438.070000000007</v>
      </c>
      <c r="AC51" s="8">
        <v>200369.06000000003</v>
      </c>
      <c r="AD51" s="8">
        <v>73004</v>
      </c>
      <c r="AE51" s="226">
        <v>317811</v>
      </c>
      <c r="AF51" s="8">
        <v>81537</v>
      </c>
      <c r="AG51" s="8">
        <v>15686.8</v>
      </c>
      <c r="AH51" s="8">
        <v>35502.79</v>
      </c>
      <c r="AI51" s="226">
        <v>132727</v>
      </c>
      <c r="AJ51" s="8">
        <v>453410.31</v>
      </c>
      <c r="AK51" s="8">
        <v>14704</v>
      </c>
      <c r="AL51" s="8">
        <v>3231235.73</v>
      </c>
      <c r="AM51" s="239">
        <v>3699350</v>
      </c>
      <c r="AN51" s="246">
        <f>SUM(AN6,AN9,AN12,AN15,AN18,AN21,AN24,AN27,AN30,AN33,AN36,AN39,AN42,AN45,AN48)</f>
        <v>3461797.39</v>
      </c>
      <c r="AO51" s="8">
        <v>625820</v>
      </c>
      <c r="AP51" s="8">
        <v>167267</v>
      </c>
      <c r="AQ51" s="224">
        <f t="shared" si="12"/>
        <v>4254884.3900000006</v>
      </c>
      <c r="AR51" s="8">
        <v>228233</v>
      </c>
      <c r="AS51" s="8">
        <v>19819</v>
      </c>
      <c r="AT51" s="8">
        <f>SUM(AT6,AT9,AT12,AT15,AT18,AT21,AT24,AT27,AT30,AT33,AT36,AT39,AT42,AT45)</f>
        <v>427576.11</v>
      </c>
      <c r="AU51" s="226">
        <f>SUM(AU6,AU9,AU12,AU15,AU18,AU21,AU24,AU27,AU30,AU33,AU36,AU39,AU42,AU45,AU48)</f>
        <v>675545.11</v>
      </c>
      <c r="AV51" s="8">
        <v>148639</v>
      </c>
      <c r="AW51" s="8">
        <v>78351</v>
      </c>
      <c r="AX51" s="8">
        <v>1097667</v>
      </c>
      <c r="AY51" s="226">
        <f t="shared" si="13"/>
        <v>1324657</v>
      </c>
      <c r="AZ51" s="8">
        <v>492858</v>
      </c>
      <c r="BA51" s="8">
        <v>137620</v>
      </c>
      <c r="BB51" s="8">
        <v>70899</v>
      </c>
      <c r="BC51" s="226">
        <f t="shared" si="14"/>
        <v>701377</v>
      </c>
      <c r="BD51" s="306">
        <f>SUM(BD6,BD9,BD12,BD15,BD18,BD21,BD24,BD27,BD30,BD33,BD36,BD39,BD42,BD45,BD48)</f>
        <v>49490.400000000001</v>
      </c>
      <c r="BE51" s="319">
        <f t="shared" ref="BE51:BF51" si="49">SUM(BE6,BE9,BE12,BE15,BE18,BE21,BE24,BE27,BE30,BE33,BE36,BE39,BE42,BE45,BE48)</f>
        <v>109964</v>
      </c>
      <c r="BF51" s="319">
        <f t="shared" si="49"/>
        <v>121066.28</v>
      </c>
      <c r="BG51" s="309">
        <f t="shared" si="15"/>
        <v>280520.68</v>
      </c>
      <c r="BH51" s="306">
        <f>SUM(BH6,BH9,BH12,BH15,BH18,BH21,BH24,BH27,BH30,BH33,BH36,BH39,BH42,BH45,BH48)</f>
        <v>89047.35</v>
      </c>
      <c r="BI51" s="306">
        <f>SUM(BI6,BI9,BI12,BI15,BI18,BI21,BI24,BI27,BI30,BI33,BI36,BI39,BI42,BI45,BI48)</f>
        <v>125751.78</v>
      </c>
      <c r="BJ51" s="306">
        <f t="shared" ref="BJ51" si="50">SUM(BJ6,BJ9,BJ12,BJ15,BJ18,BJ21,BJ24,BJ27,BJ30,BJ33,BJ36,BJ39,BJ42,BJ45,BJ48)</f>
        <v>224742.22000000003</v>
      </c>
      <c r="BK51" s="311">
        <f t="shared" si="16"/>
        <v>439541.35000000003</v>
      </c>
      <c r="BL51" s="306">
        <f t="shared" ref="BL51:BN52" si="51">SUM(BL6,BL9,BL12,BL15,BL18,BL21,BL24,BL27,BL30,BL33,BL36,BL39,BL42,BL45,BL48)</f>
        <v>189471.4</v>
      </c>
      <c r="BM51" s="306">
        <f t="shared" si="51"/>
        <v>200174.59000000003</v>
      </c>
      <c r="BN51" s="306">
        <f t="shared" si="51"/>
        <v>237800.94</v>
      </c>
      <c r="BO51" s="311">
        <f t="shared" si="17"/>
        <v>627446.92999999993</v>
      </c>
      <c r="BP51" s="306">
        <f t="shared" ref="BP51:BR52" si="52">SUM(BP6,BP9,BP12,BP15,BP18,BP21,BP24,BP27,BP30,BP33,BP36,BP39,BP42,BP45,BP48)</f>
        <v>212247.78000000003</v>
      </c>
      <c r="BQ51" s="306">
        <f t="shared" si="52"/>
        <v>159649.68</v>
      </c>
      <c r="BR51" s="306">
        <f t="shared" si="52"/>
        <v>231678.89</v>
      </c>
      <c r="BS51" s="311">
        <f t="shared" si="18"/>
        <v>603576.35000000009</v>
      </c>
    </row>
    <row r="52" spans="1:71" s="73" customFormat="1" ht="14" x14ac:dyDescent="0.3">
      <c r="A52" s="96"/>
      <c r="B52" s="95" t="s">
        <v>52</v>
      </c>
      <c r="C52" s="8">
        <v>181533148.28250235</v>
      </c>
      <c r="D52" s="84">
        <f t="shared" si="0"/>
        <v>176295443.62350005</v>
      </c>
      <c r="E52" s="84">
        <f t="shared" si="1"/>
        <v>192698709</v>
      </c>
      <c r="F52" s="84">
        <f t="shared" si="2"/>
        <v>149364261.13000014</v>
      </c>
      <c r="G52" s="289">
        <f t="shared" si="3"/>
        <v>156013601.20000002</v>
      </c>
      <c r="H52" s="8">
        <v>9016883.8095000945</v>
      </c>
      <c r="I52" s="8">
        <v>13527780.418</v>
      </c>
      <c r="J52" s="8">
        <v>17111059.139000088</v>
      </c>
      <c r="K52" s="251">
        <f t="shared" si="4"/>
        <v>39655723.366500184</v>
      </c>
      <c r="L52" s="8">
        <v>14258574.597999999</v>
      </c>
      <c r="M52" s="8">
        <v>16048618.126</v>
      </c>
      <c r="N52" s="8">
        <v>14540279.954999974</v>
      </c>
      <c r="O52" s="251">
        <f t="shared" si="5"/>
        <v>44847472.678999975</v>
      </c>
      <c r="P52" s="8">
        <v>19527608.867499836</v>
      </c>
      <c r="Q52" s="8">
        <v>12585529.435999975</v>
      </c>
      <c r="R52" s="254">
        <v>12522725.934999986</v>
      </c>
      <c r="S52" s="251">
        <f t="shared" si="6"/>
        <v>44635864.238499798</v>
      </c>
      <c r="T52" s="8">
        <v>15269108.761999965</v>
      </c>
      <c r="U52" s="8">
        <v>18689037.964000087</v>
      </c>
      <c r="V52" s="8">
        <v>13198236.613500042</v>
      </c>
      <c r="W52" s="251">
        <f t="shared" si="7"/>
        <v>47156383.339500099</v>
      </c>
      <c r="X52" s="74">
        <v>19849732.093999997</v>
      </c>
      <c r="Y52" s="74">
        <v>12781851.513500003</v>
      </c>
      <c r="Z52" s="74">
        <v>17325856.323000003</v>
      </c>
      <c r="AA52" s="236">
        <v>49957440</v>
      </c>
      <c r="AB52" s="96">
        <v>15181286.953499999</v>
      </c>
      <c r="AC52" s="96">
        <v>15279987.463000003</v>
      </c>
      <c r="AD52" s="96">
        <v>13975885.875999998</v>
      </c>
      <c r="AE52" s="239">
        <v>44437160</v>
      </c>
      <c r="AF52" s="96">
        <v>16779771.302000001</v>
      </c>
      <c r="AG52" s="96">
        <v>15017855.025500001</v>
      </c>
      <c r="AH52" s="96">
        <v>13647735.078</v>
      </c>
      <c r="AI52" s="239">
        <v>45445361</v>
      </c>
      <c r="AJ52" s="96">
        <v>18792222.737499997</v>
      </c>
      <c r="AK52" s="96">
        <v>13388791.912500003</v>
      </c>
      <c r="AL52" s="254">
        <v>20677733.510000031</v>
      </c>
      <c r="AM52" s="239">
        <v>52858748</v>
      </c>
      <c r="AN52" s="246">
        <f>SUM(AN7,AN10,AN13,AN16,AN19,AN22,AN25,AN28,AN31,AN34,AN37,AN40,AN43,AN46)</f>
        <v>16532712.830000013</v>
      </c>
      <c r="AO52" s="84">
        <v>14917002</v>
      </c>
      <c r="AP52" s="84">
        <v>14034476</v>
      </c>
      <c r="AQ52" s="224">
        <f t="shared" si="12"/>
        <v>45484190.830000013</v>
      </c>
      <c r="AR52" s="8">
        <v>15206856</v>
      </c>
      <c r="AS52" s="8">
        <v>11240058</v>
      </c>
      <c r="AT52" s="8">
        <f>SUM(AT7,AT10,AT13,AT16,AT19,AT22,AT25,AT28,AT31,AT34,AT37,AT40,AT43,AT46,AT49)</f>
        <v>9335876.8200000115</v>
      </c>
      <c r="AU52" s="226">
        <f t="shared" si="26"/>
        <v>35782790.820000008</v>
      </c>
      <c r="AV52" s="8">
        <v>6337812</v>
      </c>
      <c r="AW52" s="8">
        <v>9897059</v>
      </c>
      <c r="AX52" s="8">
        <v>18837557.470000096</v>
      </c>
      <c r="AY52" s="226">
        <f t="shared" si="13"/>
        <v>35072428.470000096</v>
      </c>
      <c r="AZ52" s="8">
        <f>SUM(AZ7,AZ10,AZ13,AZ16,AZ19,AZ22,AZ25,AZ28,AZ31,AZ34,AZ37,AZ40,AZ43,AZ46,AZ49)</f>
        <v>12962528.010000009</v>
      </c>
      <c r="BA52" s="8">
        <v>8447959</v>
      </c>
      <c r="BB52" s="8">
        <v>11614364</v>
      </c>
      <c r="BC52" s="226">
        <f t="shared" si="14"/>
        <v>33024851.010000009</v>
      </c>
      <c r="BD52" s="306">
        <f>SUM(BD7,BD10,BD13,BD16,BD19,BD22,BD25,BD28,BD31,BD34,BD37,BD40,BD43,BD46,BD49)</f>
        <v>9167594.4100000188</v>
      </c>
      <c r="BE52" s="319">
        <f>SUM(BE7,BE10,BE13,BE16,BE19,BE22,BE25,BE28,BE31,BE34,BE37,BE40,BE43,BE46,BE49)</f>
        <v>9260743.3300000001</v>
      </c>
      <c r="BF52" s="319">
        <f>SUM(BF7,BF10,BF13,BF16,BF19,BF22,BF25,BF28,BF31,BF34,BF37,BF40,BF43,BF46,BF49)</f>
        <v>9870063.5900000185</v>
      </c>
      <c r="BG52" s="309">
        <f t="shared" si="15"/>
        <v>28298401.330000035</v>
      </c>
      <c r="BH52" s="306">
        <f>SUM(BH7,BH10,BH13,BH16,BH19,BH22,BH25,BH28,BH31,BH34,BH37,BH40,BH43,BH46,BH49)</f>
        <v>12368191.580000004</v>
      </c>
      <c r="BI52" s="306">
        <f>SUM(BI7,BI10,BI13,BI16,BI19,BI22,BI25,BI28,BI31,BI34,BI37,BI40,BI43,BI46,BI49)</f>
        <v>10657877.04999999</v>
      </c>
      <c r="BJ52" s="306">
        <f>SUM(BJ7,BJ10,BJ13,BJ16,BJ19,BJ22,BJ25,BJ28,BJ31,BJ34,BJ37,BJ40,BJ43,BJ46,BJ49)</f>
        <v>14509591.549999986</v>
      </c>
      <c r="BK52" s="311">
        <f t="shared" si="16"/>
        <v>37535660.179999977</v>
      </c>
      <c r="BL52" s="306">
        <f t="shared" si="51"/>
        <v>13959546.720000003</v>
      </c>
      <c r="BM52" s="306">
        <f t="shared" si="51"/>
        <v>22348563.460000005</v>
      </c>
      <c r="BN52" s="306">
        <f t="shared" si="51"/>
        <v>11865811.829999989</v>
      </c>
      <c r="BO52" s="311">
        <f t="shared" si="17"/>
        <v>48173922.009999998</v>
      </c>
      <c r="BP52" s="306">
        <f t="shared" si="52"/>
        <v>11966107.700000001</v>
      </c>
      <c r="BQ52" s="306">
        <f t="shared" si="52"/>
        <v>15831249.679999992</v>
      </c>
      <c r="BR52" s="306">
        <f t="shared" si="52"/>
        <v>14208260.300000016</v>
      </c>
      <c r="BS52" s="311">
        <f t="shared" si="18"/>
        <v>42005617.680000007</v>
      </c>
    </row>
    <row r="53" spans="1:71" s="73" customFormat="1" ht="14" x14ac:dyDescent="0.3">
      <c r="A53" s="95"/>
      <c r="B53" s="95" t="s">
        <v>59</v>
      </c>
      <c r="C53" s="84">
        <f>C51-C52</f>
        <v>-175113388.28250235</v>
      </c>
      <c r="D53" s="84">
        <f t="shared" si="0"/>
        <v>-171814034.61350003</v>
      </c>
      <c r="E53" s="84">
        <f t="shared" si="1"/>
        <v>-188406885</v>
      </c>
      <c r="F53" s="84">
        <f t="shared" si="2"/>
        <v>-142407714.63000014</v>
      </c>
      <c r="G53" s="289">
        <f t="shared" si="3"/>
        <v>-154062515.89000002</v>
      </c>
      <c r="H53" s="84">
        <f t="shared" ref="H53:AK53" si="53">H51-H52</f>
        <v>-8336185.2195000947</v>
      </c>
      <c r="I53" s="84">
        <f t="shared" si="53"/>
        <v>-13249509.298</v>
      </c>
      <c r="J53" s="84">
        <f t="shared" si="53"/>
        <v>-16757744.139000088</v>
      </c>
      <c r="K53" s="251">
        <f t="shared" si="4"/>
        <v>-38343438.656500183</v>
      </c>
      <c r="L53" s="84">
        <f t="shared" si="53"/>
        <v>-14035571.597999999</v>
      </c>
      <c r="M53" s="84">
        <f t="shared" si="53"/>
        <v>-15731207.006000001</v>
      </c>
      <c r="N53" s="84">
        <f t="shared" si="53"/>
        <v>-14251983.854999974</v>
      </c>
      <c r="O53" s="251">
        <f t="shared" si="5"/>
        <v>-44018762.458999977</v>
      </c>
      <c r="P53" s="84">
        <f t="shared" si="53"/>
        <v>-19461237.917499837</v>
      </c>
      <c r="Q53" s="84">
        <f t="shared" si="53"/>
        <v>-12550318.325999975</v>
      </c>
      <c r="R53" s="84">
        <f t="shared" si="53"/>
        <v>-12489614.184999986</v>
      </c>
      <c r="S53" s="251">
        <f t="shared" si="6"/>
        <v>-44501170.428499795</v>
      </c>
      <c r="T53" s="84">
        <f t="shared" si="53"/>
        <v>-15204062.881999964</v>
      </c>
      <c r="U53" s="84">
        <f t="shared" si="53"/>
        <v>-18324887.934000086</v>
      </c>
      <c r="V53" s="84">
        <f>V51-V52</f>
        <v>-11421712.253500041</v>
      </c>
      <c r="W53" s="251">
        <f t="shared" si="7"/>
        <v>-44950663.069500089</v>
      </c>
      <c r="X53" s="84">
        <f t="shared" si="53"/>
        <v>-19786594.623999998</v>
      </c>
      <c r="Y53" s="84">
        <f t="shared" si="53"/>
        <v>-12712770.643500004</v>
      </c>
      <c r="Z53" s="84">
        <f t="shared" si="53"/>
        <v>-17316139.113000002</v>
      </c>
      <c r="AA53" s="220">
        <f t="shared" si="53"/>
        <v>-49815504</v>
      </c>
      <c r="AB53" s="84">
        <f t="shared" si="53"/>
        <v>-15136848.883499999</v>
      </c>
      <c r="AC53" s="84">
        <f t="shared" si="53"/>
        <v>-15079618.403000003</v>
      </c>
      <c r="AD53" s="84">
        <f t="shared" si="53"/>
        <v>-13902881.875999998</v>
      </c>
      <c r="AE53" s="220">
        <f t="shared" si="53"/>
        <v>-44119349</v>
      </c>
      <c r="AF53" s="84">
        <f t="shared" si="53"/>
        <v>-16698234.302000001</v>
      </c>
      <c r="AG53" s="84">
        <f t="shared" si="53"/>
        <v>-15002168.225500001</v>
      </c>
      <c r="AH53" s="84">
        <f t="shared" si="53"/>
        <v>-13612232.288000001</v>
      </c>
      <c r="AI53" s="220">
        <f t="shared" si="53"/>
        <v>-45312634</v>
      </c>
      <c r="AJ53" s="84">
        <f t="shared" si="53"/>
        <v>-18338812.427499998</v>
      </c>
      <c r="AK53" s="84">
        <f t="shared" si="53"/>
        <v>-13374087.912500003</v>
      </c>
      <c r="AL53" s="84">
        <f>AL51-AL52</f>
        <v>-17446497.780000031</v>
      </c>
      <c r="AM53" s="220">
        <f>AM51-AM52</f>
        <v>-49159398</v>
      </c>
      <c r="AN53" s="247">
        <f t="shared" ref="AN53:AO53" si="54">AN51-AN52</f>
        <v>-13070915.440000013</v>
      </c>
      <c r="AO53" s="84">
        <f t="shared" si="54"/>
        <v>-14291182</v>
      </c>
      <c r="AP53" s="84">
        <f>AP51-AP52</f>
        <v>-13867209</v>
      </c>
      <c r="AQ53" s="224">
        <f t="shared" si="12"/>
        <v>-41229306.440000013</v>
      </c>
      <c r="AR53" s="84">
        <f>AR51-AR52</f>
        <v>-14978623</v>
      </c>
      <c r="AS53" s="84">
        <f>AS51-AS52</f>
        <v>-11220239</v>
      </c>
      <c r="AT53" s="84">
        <f>AT51-AT52</f>
        <v>-8908300.7100000121</v>
      </c>
      <c r="AU53" s="226">
        <f t="shared" si="26"/>
        <v>-35107162.710000008</v>
      </c>
      <c r="AV53" s="84">
        <f>AV51-AV52</f>
        <v>-6189173</v>
      </c>
      <c r="AW53" s="84">
        <f>AW51-AW52</f>
        <v>-9818708</v>
      </c>
      <c r="AX53" s="84">
        <f>AX51-AX52</f>
        <v>-17739890.470000096</v>
      </c>
      <c r="AY53" s="226">
        <f t="shared" si="13"/>
        <v>-33747771.470000096</v>
      </c>
      <c r="AZ53" s="84">
        <f>AZ51-AZ52</f>
        <v>-12469670.010000009</v>
      </c>
      <c r="BA53" s="84">
        <f>BA51-BA52</f>
        <v>-8310339</v>
      </c>
      <c r="BB53" s="84">
        <f>BB51-BB52</f>
        <v>-11543465</v>
      </c>
      <c r="BC53" s="226">
        <f t="shared" si="14"/>
        <v>-32323474.010000009</v>
      </c>
      <c r="BD53" s="305">
        <f t="shared" ref="BD53:BF53" si="55">BD51-BD52</f>
        <v>-9118104.0100000184</v>
      </c>
      <c r="BE53" s="316">
        <f t="shared" si="55"/>
        <v>-9150779.3300000001</v>
      </c>
      <c r="BF53" s="316">
        <f t="shared" si="55"/>
        <v>-9748997.3100000191</v>
      </c>
      <c r="BG53" s="309">
        <f t="shared" si="15"/>
        <v>-28017880.650000036</v>
      </c>
      <c r="BH53" s="305">
        <f>BH51-BH52</f>
        <v>-12279144.230000004</v>
      </c>
      <c r="BI53" s="305">
        <f>BI51-BI52</f>
        <v>-10532125.26999999</v>
      </c>
      <c r="BJ53" s="305">
        <f t="shared" ref="BJ53" si="56">BJ51-BJ52</f>
        <v>-14284849.329999985</v>
      </c>
      <c r="BK53" s="311">
        <f t="shared" si="16"/>
        <v>-37096118.829999976</v>
      </c>
      <c r="BL53" s="305">
        <f>BL51-BL52</f>
        <v>-13770075.320000002</v>
      </c>
      <c r="BM53" s="305">
        <f>BM51-BM52</f>
        <v>-22148388.870000005</v>
      </c>
      <c r="BN53" s="305">
        <f>BN51-BN52</f>
        <v>-11628010.889999989</v>
      </c>
      <c r="BO53" s="311">
        <f t="shared" si="17"/>
        <v>-47546475.079999998</v>
      </c>
      <c r="BP53" s="305">
        <f>BP51-BP52</f>
        <v>-11753859.920000002</v>
      </c>
      <c r="BQ53" s="305">
        <f>BQ51-BQ52</f>
        <v>-15671599.999999993</v>
      </c>
      <c r="BR53" s="305">
        <f>BR51-BR52</f>
        <v>-13976581.410000015</v>
      </c>
      <c r="BS53" s="311">
        <f t="shared" si="18"/>
        <v>-41402041.330000013</v>
      </c>
    </row>
    <row r="54" spans="1:71" ht="14" x14ac:dyDescent="0.3">
      <c r="A54" s="22"/>
      <c r="B54" s="97"/>
      <c r="D54" s="98"/>
      <c r="E54" s="98"/>
      <c r="F54" s="98"/>
      <c r="G54" s="367"/>
      <c r="H54" s="12"/>
      <c r="I54" s="12"/>
      <c r="J54" s="96"/>
      <c r="K54" s="96"/>
    </row>
    <row r="55" spans="1:71" ht="14" x14ac:dyDescent="0.3">
      <c r="A55" s="56" t="s">
        <v>124</v>
      </c>
      <c r="F55" s="139"/>
      <c r="G55" s="322"/>
      <c r="H55" s="209"/>
      <c r="I55" s="209"/>
      <c r="J55" s="209"/>
      <c r="K55" s="209"/>
      <c r="X55" s="8"/>
      <c r="Y55" s="8"/>
      <c r="Z55" s="8"/>
      <c r="AA55" s="8"/>
      <c r="AB55" s="8"/>
      <c r="AC55" s="8"/>
      <c r="AD55" s="8"/>
      <c r="AE55" s="255"/>
      <c r="AF55" s="255"/>
      <c r="AU55" s="359"/>
      <c r="BC55" s="252"/>
    </row>
    <row r="56" spans="1:71" ht="14" x14ac:dyDescent="0.3">
      <c r="A56" s="138" t="s">
        <v>125</v>
      </c>
      <c r="F56" s="139"/>
      <c r="G56" s="322"/>
      <c r="H56" s="65"/>
      <c r="I56" s="65"/>
      <c r="J56" s="65"/>
      <c r="K56" s="65"/>
      <c r="AE56" s="255"/>
      <c r="AF56" s="128"/>
      <c r="BC56" s="252"/>
    </row>
    <row r="57" spans="1:71" ht="14" x14ac:dyDescent="0.3">
      <c r="A57" s="139" t="s">
        <v>126</v>
      </c>
      <c r="F57" s="140"/>
      <c r="G57" s="323"/>
      <c r="H57" s="65"/>
      <c r="I57" s="65"/>
      <c r="J57" s="65"/>
      <c r="K57" s="65"/>
      <c r="AE57" s="255"/>
      <c r="AF57" s="128"/>
      <c r="BC57" s="252"/>
    </row>
    <row r="58" spans="1:71" ht="14" x14ac:dyDescent="0.3">
      <c r="A58" s="140" t="s">
        <v>127</v>
      </c>
      <c r="F58" s="138"/>
      <c r="G58" s="324"/>
      <c r="H58" s="65"/>
      <c r="I58" s="65"/>
      <c r="J58" s="65"/>
      <c r="K58" s="65"/>
      <c r="AE58" s="255"/>
      <c r="AF58" s="128"/>
      <c r="BC58" s="103"/>
    </row>
    <row r="59" spans="1:71" ht="14" x14ac:dyDescent="0.3">
      <c r="A59" s="138" t="s">
        <v>128</v>
      </c>
      <c r="F59" s="138"/>
      <c r="G59" s="324"/>
      <c r="H59" s="65"/>
      <c r="I59" s="65"/>
      <c r="J59" s="65"/>
      <c r="K59" s="65"/>
      <c r="AE59" s="255"/>
      <c r="AF59" s="255"/>
    </row>
    <row r="60" spans="1:71" ht="14" x14ac:dyDescent="0.3">
      <c r="A60" s="138" t="s">
        <v>129</v>
      </c>
      <c r="C60" s="190"/>
      <c r="D60" s="190"/>
      <c r="E60" s="190"/>
      <c r="F60" s="190"/>
      <c r="G60" s="325"/>
      <c r="H60" s="190"/>
      <c r="I60" s="190"/>
      <c r="J60" s="190"/>
      <c r="K60" s="190"/>
      <c r="AE60" s="128"/>
      <c r="AF60" s="128"/>
    </row>
    <row r="61" spans="1:71" ht="14" x14ac:dyDescent="0.3">
      <c r="A61" s="139" t="s">
        <v>238</v>
      </c>
      <c r="C61" s="137"/>
      <c r="D61" s="137"/>
      <c r="E61" s="137"/>
      <c r="F61" s="137"/>
      <c r="G61" s="326"/>
      <c r="H61" s="137"/>
      <c r="I61" s="137"/>
      <c r="J61" s="137"/>
      <c r="K61" s="137"/>
      <c r="AE61" s="128"/>
      <c r="AF61" s="128"/>
    </row>
    <row r="62" spans="1:71" ht="14.5" x14ac:dyDescent="0.35">
      <c r="A62" s="456" t="s">
        <v>232</v>
      </c>
      <c r="B62" s="457"/>
      <c r="C62" s="457"/>
      <c r="D62" s="457"/>
      <c r="E62" s="457"/>
      <c r="F62" s="457"/>
      <c r="G62" s="457"/>
      <c r="H62" s="457"/>
      <c r="I62" s="458"/>
      <c r="AE62" s="255"/>
      <c r="AF62" s="255"/>
    </row>
    <row r="63" spans="1:71" ht="14" x14ac:dyDescent="0.3">
      <c r="AE63" s="128"/>
      <c r="AF63" s="128"/>
    </row>
    <row r="64" spans="1:71" ht="14" x14ac:dyDescent="0.3">
      <c r="AE64" s="128"/>
      <c r="AF64" s="128"/>
    </row>
    <row r="65" spans="2:32" ht="14" x14ac:dyDescent="0.3">
      <c r="AE65" s="256"/>
      <c r="AF65" s="128"/>
    </row>
    <row r="66" spans="2:32" ht="14" x14ac:dyDescent="0.3">
      <c r="AE66" s="255"/>
      <c r="AF66" s="255"/>
    </row>
    <row r="67" spans="2:32" ht="14" x14ac:dyDescent="0.3">
      <c r="AE67" s="255"/>
      <c r="AF67" s="255"/>
    </row>
    <row r="68" spans="2:32" ht="14" x14ac:dyDescent="0.3">
      <c r="B68" s="67"/>
      <c r="C68" s="67"/>
      <c r="E68" s="12"/>
      <c r="AE68" s="255"/>
      <c r="AF68" s="128"/>
    </row>
  </sheetData>
  <mergeCells count="10">
    <mergeCell ref="A62:I62"/>
    <mergeCell ref="A1:A2"/>
    <mergeCell ref="H4:W4"/>
    <mergeCell ref="X4:AM4"/>
    <mergeCell ref="BD4:BS4"/>
    <mergeCell ref="AN4:BC4"/>
    <mergeCell ref="H3:BS3"/>
    <mergeCell ref="B2:BS2"/>
    <mergeCell ref="B1:BS1"/>
    <mergeCell ref="C3:G3"/>
  </mergeCells>
  <phoneticPr fontId="32" type="noConversion"/>
  <pageMargins left="0.70866141732283472" right="0.70866141732283472" top="0.74803149606299213" bottom="0.74803149606299213" header="0.31496062992125984" footer="0.31496062992125984"/>
  <pageSetup paperSize="11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S61"/>
  <sheetViews>
    <sheetView zoomScaleNormal="100" workbookViewId="0">
      <pane xSplit="3" ySplit="5" topLeftCell="AV11" activePane="bottomRight" state="frozen"/>
      <selection pane="topRight" activeCell="D1" sqref="D1"/>
      <selection pane="bottomLeft" activeCell="A6" sqref="A6"/>
      <selection pane="bottomRight" activeCell="BD24" sqref="BD24"/>
    </sheetView>
  </sheetViews>
  <sheetFormatPr defaultRowHeight="14" x14ac:dyDescent="0.3"/>
  <cols>
    <col min="1" max="1" width="25.26953125" style="263" customWidth="1"/>
    <col min="2" max="2" width="18.54296875" style="263" customWidth="1"/>
    <col min="3" max="3" width="12.81640625" style="264" customWidth="1"/>
    <col min="4" max="6" width="12.81640625" style="19" customWidth="1"/>
    <col min="7" max="7" width="12.81640625" style="338" customWidth="1"/>
    <col min="8" max="8" width="10.54296875" style="338" customWidth="1"/>
    <col min="9" max="45" width="11.7265625" style="338" customWidth="1"/>
    <col min="46" max="46" width="10.54296875" style="338" customWidth="1"/>
    <col min="47" max="47" width="11.7265625" style="338" customWidth="1"/>
    <col min="48" max="49" width="10.54296875" style="338" customWidth="1"/>
    <col min="50" max="52" width="11.7265625" style="338" customWidth="1"/>
    <col min="53" max="53" width="10.54296875" style="338" customWidth="1"/>
    <col min="54" max="55" width="11.7265625" style="338" customWidth="1"/>
    <col min="56" max="57" width="10.81640625" style="338" customWidth="1"/>
    <col min="58" max="58" width="14.54296875" style="338" customWidth="1"/>
    <col min="59" max="59" width="15.7265625" style="19" customWidth="1"/>
    <col min="60" max="69" width="12.7265625" style="19" customWidth="1"/>
    <col min="70" max="71" width="12.7265625" style="19" bestFit="1" customWidth="1"/>
    <col min="72" max="155" width="8.7265625" style="19"/>
    <col min="156" max="156" width="16.7265625" style="19" customWidth="1"/>
    <col min="157" max="180" width="9.26953125" style="19" customWidth="1"/>
    <col min="181" max="181" width="9.7265625" style="19" customWidth="1"/>
    <col min="182" max="182" width="10.26953125" style="19" customWidth="1"/>
    <col min="183" max="183" width="10.7265625" style="19" customWidth="1"/>
    <col min="184" max="184" width="10" style="19" customWidth="1"/>
    <col min="185" max="185" width="10.26953125" style="19" customWidth="1"/>
    <col min="186" max="186" width="12" style="19" customWidth="1"/>
    <col min="187" max="188" width="9.26953125" style="19" customWidth="1"/>
    <col min="189" max="190" width="8.7265625" style="19"/>
    <col min="191" max="191" width="10.453125" style="19" customWidth="1"/>
    <col min="192" max="411" width="8.7265625" style="19"/>
    <col min="412" max="412" width="16.7265625" style="19" customWidth="1"/>
    <col min="413" max="436" width="9.26953125" style="19" customWidth="1"/>
    <col min="437" max="437" width="9.7265625" style="19" customWidth="1"/>
    <col min="438" max="438" width="10.26953125" style="19" customWidth="1"/>
    <col min="439" max="439" width="10.7265625" style="19" customWidth="1"/>
    <col min="440" max="440" width="10" style="19" customWidth="1"/>
    <col min="441" max="441" width="10.26953125" style="19" customWidth="1"/>
    <col min="442" max="442" width="12" style="19" customWidth="1"/>
    <col min="443" max="444" width="9.26953125" style="19" customWidth="1"/>
    <col min="445" max="446" width="8.7265625" style="19"/>
    <col min="447" max="447" width="10.453125" style="19" customWidth="1"/>
    <col min="448" max="667" width="8.7265625" style="19"/>
    <col min="668" max="668" width="16.7265625" style="19" customWidth="1"/>
    <col min="669" max="692" width="9.26953125" style="19" customWidth="1"/>
    <col min="693" max="693" width="9.7265625" style="19" customWidth="1"/>
    <col min="694" max="694" width="10.26953125" style="19" customWidth="1"/>
    <col min="695" max="695" width="10.7265625" style="19" customWidth="1"/>
    <col min="696" max="696" width="10" style="19" customWidth="1"/>
    <col min="697" max="697" width="10.26953125" style="19" customWidth="1"/>
    <col min="698" max="698" width="12" style="19" customWidth="1"/>
    <col min="699" max="700" width="9.26953125" style="19" customWidth="1"/>
    <col min="701" max="702" width="8.7265625" style="19"/>
    <col min="703" max="703" width="10.453125" style="19" customWidth="1"/>
    <col min="704" max="923" width="8.7265625" style="19"/>
    <col min="924" max="924" width="16.7265625" style="19" customWidth="1"/>
    <col min="925" max="948" width="9.26953125" style="19" customWidth="1"/>
    <col min="949" max="949" width="9.7265625" style="19" customWidth="1"/>
    <col min="950" max="950" width="10.26953125" style="19" customWidth="1"/>
    <col min="951" max="951" width="10.7265625" style="19" customWidth="1"/>
    <col min="952" max="952" width="10" style="19" customWidth="1"/>
    <col min="953" max="953" width="10.26953125" style="19" customWidth="1"/>
    <col min="954" max="954" width="12" style="19" customWidth="1"/>
    <col min="955" max="956" width="9.26953125" style="19" customWidth="1"/>
    <col min="957" max="958" width="8.7265625" style="19"/>
    <col min="959" max="959" width="10.453125" style="19" customWidth="1"/>
    <col min="960" max="1179" width="8.7265625" style="19"/>
    <col min="1180" max="1180" width="16.7265625" style="19" customWidth="1"/>
    <col min="1181" max="1204" width="9.26953125" style="19" customWidth="1"/>
    <col min="1205" max="1205" width="9.7265625" style="19" customWidth="1"/>
    <col min="1206" max="1206" width="10.26953125" style="19" customWidth="1"/>
    <col min="1207" max="1207" width="10.7265625" style="19" customWidth="1"/>
    <col min="1208" max="1208" width="10" style="19" customWidth="1"/>
    <col min="1209" max="1209" width="10.26953125" style="19" customWidth="1"/>
    <col min="1210" max="1210" width="12" style="19" customWidth="1"/>
    <col min="1211" max="1212" width="9.26953125" style="19" customWidth="1"/>
    <col min="1213" max="1214" width="8.7265625" style="19"/>
    <col min="1215" max="1215" width="10.453125" style="19" customWidth="1"/>
    <col min="1216" max="1435" width="8.7265625" style="19"/>
    <col min="1436" max="1436" width="16.7265625" style="19" customWidth="1"/>
    <col min="1437" max="1460" width="9.26953125" style="19" customWidth="1"/>
    <col min="1461" max="1461" width="9.7265625" style="19" customWidth="1"/>
    <col min="1462" max="1462" width="10.26953125" style="19" customWidth="1"/>
    <col min="1463" max="1463" width="10.7265625" style="19" customWidth="1"/>
    <col min="1464" max="1464" width="10" style="19" customWidth="1"/>
    <col min="1465" max="1465" width="10.26953125" style="19" customWidth="1"/>
    <col min="1466" max="1466" width="12" style="19" customWidth="1"/>
    <col min="1467" max="1468" width="9.26953125" style="19" customWidth="1"/>
    <col min="1469" max="1470" width="8.7265625" style="19"/>
    <col min="1471" max="1471" width="10.453125" style="19" customWidth="1"/>
    <col min="1472" max="1691" width="8.7265625" style="19"/>
    <col min="1692" max="1692" width="16.7265625" style="19" customWidth="1"/>
    <col min="1693" max="1716" width="9.26953125" style="19" customWidth="1"/>
    <col min="1717" max="1717" width="9.7265625" style="19" customWidth="1"/>
    <col min="1718" max="1718" width="10.26953125" style="19" customWidth="1"/>
    <col min="1719" max="1719" width="10.7265625" style="19" customWidth="1"/>
    <col min="1720" max="1720" width="10" style="19" customWidth="1"/>
    <col min="1721" max="1721" width="10.26953125" style="19" customWidth="1"/>
    <col min="1722" max="1722" width="12" style="19" customWidth="1"/>
    <col min="1723" max="1724" width="9.26953125" style="19" customWidth="1"/>
    <col min="1725" max="1726" width="8.7265625" style="19"/>
    <col min="1727" max="1727" width="10.453125" style="19" customWidth="1"/>
    <col min="1728" max="1947" width="8.7265625" style="19"/>
    <col min="1948" max="1948" width="16.7265625" style="19" customWidth="1"/>
    <col min="1949" max="1972" width="9.26953125" style="19" customWidth="1"/>
    <col min="1973" max="1973" width="9.7265625" style="19" customWidth="1"/>
    <col min="1974" max="1974" width="10.26953125" style="19" customWidth="1"/>
    <col min="1975" max="1975" width="10.7265625" style="19" customWidth="1"/>
    <col min="1976" max="1976" width="10" style="19" customWidth="1"/>
    <col min="1977" max="1977" width="10.26953125" style="19" customWidth="1"/>
    <col min="1978" max="1978" width="12" style="19" customWidth="1"/>
    <col min="1979" max="1980" width="9.26953125" style="19" customWidth="1"/>
    <col min="1981" max="1982" width="8.7265625" style="19"/>
    <col min="1983" max="1983" width="10.453125" style="19" customWidth="1"/>
    <col min="1984" max="2203" width="8.7265625" style="19"/>
    <col min="2204" max="2204" width="16.7265625" style="19" customWidth="1"/>
    <col min="2205" max="2228" width="9.26953125" style="19" customWidth="1"/>
    <col min="2229" max="2229" width="9.7265625" style="19" customWidth="1"/>
    <col min="2230" max="2230" width="10.26953125" style="19" customWidth="1"/>
    <col min="2231" max="2231" width="10.7265625" style="19" customWidth="1"/>
    <col min="2232" max="2232" width="10" style="19" customWidth="1"/>
    <col min="2233" max="2233" width="10.26953125" style="19" customWidth="1"/>
    <col min="2234" max="2234" width="12" style="19" customWidth="1"/>
    <col min="2235" max="2236" width="9.26953125" style="19" customWidth="1"/>
    <col min="2237" max="2238" width="8.7265625" style="19"/>
    <col min="2239" max="2239" width="10.453125" style="19" customWidth="1"/>
    <col min="2240" max="2459" width="8.7265625" style="19"/>
    <col min="2460" max="2460" width="16.7265625" style="19" customWidth="1"/>
    <col min="2461" max="2484" width="9.26953125" style="19" customWidth="1"/>
    <col min="2485" max="2485" width="9.7265625" style="19" customWidth="1"/>
    <col min="2486" max="2486" width="10.26953125" style="19" customWidth="1"/>
    <col min="2487" max="2487" width="10.7265625" style="19" customWidth="1"/>
    <col min="2488" max="2488" width="10" style="19" customWidth="1"/>
    <col min="2489" max="2489" width="10.26953125" style="19" customWidth="1"/>
    <col min="2490" max="2490" width="12" style="19" customWidth="1"/>
    <col min="2491" max="2492" width="9.26953125" style="19" customWidth="1"/>
    <col min="2493" max="2494" width="8.7265625" style="19"/>
    <col min="2495" max="2495" width="10.453125" style="19" customWidth="1"/>
    <col min="2496" max="2715" width="8.7265625" style="19"/>
    <col min="2716" max="2716" width="16.7265625" style="19" customWidth="1"/>
    <col min="2717" max="2740" width="9.26953125" style="19" customWidth="1"/>
    <col min="2741" max="2741" width="9.7265625" style="19" customWidth="1"/>
    <col min="2742" max="2742" width="10.26953125" style="19" customWidth="1"/>
    <col min="2743" max="2743" width="10.7265625" style="19" customWidth="1"/>
    <col min="2744" max="2744" width="10" style="19" customWidth="1"/>
    <col min="2745" max="2745" width="10.26953125" style="19" customWidth="1"/>
    <col min="2746" max="2746" width="12" style="19" customWidth="1"/>
    <col min="2747" max="2748" width="9.26953125" style="19" customWidth="1"/>
    <col min="2749" max="2750" width="8.7265625" style="19"/>
    <col min="2751" max="2751" width="10.453125" style="19" customWidth="1"/>
    <col min="2752" max="2971" width="8.7265625" style="19"/>
    <col min="2972" max="2972" width="16.7265625" style="19" customWidth="1"/>
    <col min="2973" max="2996" width="9.26953125" style="19" customWidth="1"/>
    <col min="2997" max="2997" width="9.7265625" style="19" customWidth="1"/>
    <col min="2998" max="2998" width="10.26953125" style="19" customWidth="1"/>
    <col min="2999" max="2999" width="10.7265625" style="19" customWidth="1"/>
    <col min="3000" max="3000" width="10" style="19" customWidth="1"/>
    <col min="3001" max="3001" width="10.26953125" style="19" customWidth="1"/>
    <col min="3002" max="3002" width="12" style="19" customWidth="1"/>
    <col min="3003" max="3004" width="9.26953125" style="19" customWidth="1"/>
    <col min="3005" max="3006" width="8.7265625" style="19"/>
    <col min="3007" max="3007" width="10.453125" style="19" customWidth="1"/>
    <col min="3008" max="3227" width="8.7265625" style="19"/>
    <col min="3228" max="3228" width="16.7265625" style="19" customWidth="1"/>
    <col min="3229" max="3252" width="9.26953125" style="19" customWidth="1"/>
    <col min="3253" max="3253" width="9.7265625" style="19" customWidth="1"/>
    <col min="3254" max="3254" width="10.26953125" style="19" customWidth="1"/>
    <col min="3255" max="3255" width="10.7265625" style="19" customWidth="1"/>
    <col min="3256" max="3256" width="10" style="19" customWidth="1"/>
    <col min="3257" max="3257" width="10.26953125" style="19" customWidth="1"/>
    <col min="3258" max="3258" width="12" style="19" customWidth="1"/>
    <col min="3259" max="3260" width="9.26953125" style="19" customWidth="1"/>
    <col min="3261" max="3262" width="8.7265625" style="19"/>
    <col min="3263" max="3263" width="10.453125" style="19" customWidth="1"/>
    <col min="3264" max="3483" width="8.7265625" style="19"/>
    <col min="3484" max="3484" width="16.7265625" style="19" customWidth="1"/>
    <col min="3485" max="3508" width="9.26953125" style="19" customWidth="1"/>
    <col min="3509" max="3509" width="9.7265625" style="19" customWidth="1"/>
    <col min="3510" max="3510" width="10.26953125" style="19" customWidth="1"/>
    <col min="3511" max="3511" width="10.7265625" style="19" customWidth="1"/>
    <col min="3512" max="3512" width="10" style="19" customWidth="1"/>
    <col min="3513" max="3513" width="10.26953125" style="19" customWidth="1"/>
    <col min="3514" max="3514" width="12" style="19" customWidth="1"/>
    <col min="3515" max="3516" width="9.26953125" style="19" customWidth="1"/>
    <col min="3517" max="3518" width="8.7265625" style="19"/>
    <col min="3519" max="3519" width="10.453125" style="19" customWidth="1"/>
    <col min="3520" max="3739" width="8.7265625" style="19"/>
    <col min="3740" max="3740" width="16.7265625" style="19" customWidth="1"/>
    <col min="3741" max="3764" width="9.26953125" style="19" customWidth="1"/>
    <col min="3765" max="3765" width="9.7265625" style="19" customWidth="1"/>
    <col min="3766" max="3766" width="10.26953125" style="19" customWidth="1"/>
    <col min="3767" max="3767" width="10.7265625" style="19" customWidth="1"/>
    <col min="3768" max="3768" width="10" style="19" customWidth="1"/>
    <col min="3769" max="3769" width="10.26953125" style="19" customWidth="1"/>
    <col min="3770" max="3770" width="12" style="19" customWidth="1"/>
    <col min="3771" max="3772" width="9.26953125" style="19" customWidth="1"/>
    <col min="3773" max="3774" width="8.7265625" style="19"/>
    <col min="3775" max="3775" width="10.453125" style="19" customWidth="1"/>
    <col min="3776" max="3995" width="8.7265625" style="19"/>
    <col min="3996" max="3996" width="16.7265625" style="19" customWidth="1"/>
    <col min="3997" max="4020" width="9.26953125" style="19" customWidth="1"/>
    <col min="4021" max="4021" width="9.7265625" style="19" customWidth="1"/>
    <col min="4022" max="4022" width="10.26953125" style="19" customWidth="1"/>
    <col min="4023" max="4023" width="10.7265625" style="19" customWidth="1"/>
    <col min="4024" max="4024" width="10" style="19" customWidth="1"/>
    <col min="4025" max="4025" width="10.26953125" style="19" customWidth="1"/>
    <col min="4026" max="4026" width="12" style="19" customWidth="1"/>
    <col min="4027" max="4028" width="9.26953125" style="19" customWidth="1"/>
    <col min="4029" max="4030" width="8.7265625" style="19"/>
    <col min="4031" max="4031" width="10.453125" style="19" customWidth="1"/>
    <col min="4032" max="4251" width="8.7265625" style="19"/>
    <col min="4252" max="4252" width="16.7265625" style="19" customWidth="1"/>
    <col min="4253" max="4276" width="9.26953125" style="19" customWidth="1"/>
    <col min="4277" max="4277" width="9.7265625" style="19" customWidth="1"/>
    <col min="4278" max="4278" width="10.26953125" style="19" customWidth="1"/>
    <col min="4279" max="4279" width="10.7265625" style="19" customWidth="1"/>
    <col min="4280" max="4280" width="10" style="19" customWidth="1"/>
    <col min="4281" max="4281" width="10.26953125" style="19" customWidth="1"/>
    <col min="4282" max="4282" width="12" style="19" customWidth="1"/>
    <col min="4283" max="4284" width="9.26953125" style="19" customWidth="1"/>
    <col min="4285" max="4286" width="8.7265625" style="19"/>
    <col min="4287" max="4287" width="10.453125" style="19" customWidth="1"/>
    <col min="4288" max="4507" width="8.7265625" style="19"/>
    <col min="4508" max="4508" width="16.7265625" style="19" customWidth="1"/>
    <col min="4509" max="4532" width="9.26953125" style="19" customWidth="1"/>
    <col min="4533" max="4533" width="9.7265625" style="19" customWidth="1"/>
    <col min="4534" max="4534" width="10.26953125" style="19" customWidth="1"/>
    <col min="4535" max="4535" width="10.7265625" style="19" customWidth="1"/>
    <col min="4536" max="4536" width="10" style="19" customWidth="1"/>
    <col min="4537" max="4537" width="10.26953125" style="19" customWidth="1"/>
    <col min="4538" max="4538" width="12" style="19" customWidth="1"/>
    <col min="4539" max="4540" width="9.26953125" style="19" customWidth="1"/>
    <col min="4541" max="4542" width="8.7265625" style="19"/>
    <col min="4543" max="4543" width="10.453125" style="19" customWidth="1"/>
    <col min="4544" max="4763" width="8.7265625" style="19"/>
    <col min="4764" max="4764" width="16.7265625" style="19" customWidth="1"/>
    <col min="4765" max="4788" width="9.26953125" style="19" customWidth="1"/>
    <col min="4789" max="4789" width="9.7265625" style="19" customWidth="1"/>
    <col min="4790" max="4790" width="10.26953125" style="19" customWidth="1"/>
    <col min="4791" max="4791" width="10.7265625" style="19" customWidth="1"/>
    <col min="4792" max="4792" width="10" style="19" customWidth="1"/>
    <col min="4793" max="4793" width="10.26953125" style="19" customWidth="1"/>
    <col min="4794" max="4794" width="12" style="19" customWidth="1"/>
    <col min="4795" max="4796" width="9.26953125" style="19" customWidth="1"/>
    <col min="4797" max="4798" width="8.7265625" style="19"/>
    <col min="4799" max="4799" width="10.453125" style="19" customWidth="1"/>
    <col min="4800" max="5019" width="8.7265625" style="19"/>
    <col min="5020" max="5020" width="16.7265625" style="19" customWidth="1"/>
    <col min="5021" max="5044" width="9.26953125" style="19" customWidth="1"/>
    <col min="5045" max="5045" width="9.7265625" style="19" customWidth="1"/>
    <col min="5046" max="5046" width="10.26953125" style="19" customWidth="1"/>
    <col min="5047" max="5047" width="10.7265625" style="19" customWidth="1"/>
    <col min="5048" max="5048" width="10" style="19" customWidth="1"/>
    <col min="5049" max="5049" width="10.26953125" style="19" customWidth="1"/>
    <col min="5050" max="5050" width="12" style="19" customWidth="1"/>
    <col min="5051" max="5052" width="9.26953125" style="19" customWidth="1"/>
    <col min="5053" max="5054" width="8.7265625" style="19"/>
    <col min="5055" max="5055" width="10.453125" style="19" customWidth="1"/>
    <col min="5056" max="5275" width="8.7265625" style="19"/>
    <col min="5276" max="5276" width="16.7265625" style="19" customWidth="1"/>
    <col min="5277" max="5300" width="9.26953125" style="19" customWidth="1"/>
    <col min="5301" max="5301" width="9.7265625" style="19" customWidth="1"/>
    <col min="5302" max="5302" width="10.26953125" style="19" customWidth="1"/>
    <col min="5303" max="5303" width="10.7265625" style="19" customWidth="1"/>
    <col min="5304" max="5304" width="10" style="19" customWidth="1"/>
    <col min="5305" max="5305" width="10.26953125" style="19" customWidth="1"/>
    <col min="5306" max="5306" width="12" style="19" customWidth="1"/>
    <col min="5307" max="5308" width="9.26953125" style="19" customWidth="1"/>
    <col min="5309" max="5310" width="8.7265625" style="19"/>
    <col min="5311" max="5311" width="10.453125" style="19" customWidth="1"/>
    <col min="5312" max="5531" width="8.7265625" style="19"/>
    <col min="5532" max="5532" width="16.7265625" style="19" customWidth="1"/>
    <col min="5533" max="5556" width="9.26953125" style="19" customWidth="1"/>
    <col min="5557" max="5557" width="9.7265625" style="19" customWidth="1"/>
    <col min="5558" max="5558" width="10.26953125" style="19" customWidth="1"/>
    <col min="5559" max="5559" width="10.7265625" style="19" customWidth="1"/>
    <col min="5560" max="5560" width="10" style="19" customWidth="1"/>
    <col min="5561" max="5561" width="10.26953125" style="19" customWidth="1"/>
    <col min="5562" max="5562" width="12" style="19" customWidth="1"/>
    <col min="5563" max="5564" width="9.26953125" style="19" customWidth="1"/>
    <col min="5565" max="5566" width="8.7265625" style="19"/>
    <col min="5567" max="5567" width="10.453125" style="19" customWidth="1"/>
    <col min="5568" max="5787" width="8.7265625" style="19"/>
    <col min="5788" max="5788" width="16.7265625" style="19" customWidth="1"/>
    <col min="5789" max="5812" width="9.26953125" style="19" customWidth="1"/>
    <col min="5813" max="5813" width="9.7265625" style="19" customWidth="1"/>
    <col min="5814" max="5814" width="10.26953125" style="19" customWidth="1"/>
    <col min="5815" max="5815" width="10.7265625" style="19" customWidth="1"/>
    <col min="5816" max="5816" width="10" style="19" customWidth="1"/>
    <col min="5817" max="5817" width="10.26953125" style="19" customWidth="1"/>
    <col min="5818" max="5818" width="12" style="19" customWidth="1"/>
    <col min="5819" max="5820" width="9.26953125" style="19" customWidth="1"/>
    <col min="5821" max="5822" width="8.7265625" style="19"/>
    <col min="5823" max="5823" width="10.453125" style="19" customWidth="1"/>
    <col min="5824" max="6043" width="8.7265625" style="19"/>
    <col min="6044" max="6044" width="16.7265625" style="19" customWidth="1"/>
    <col min="6045" max="6068" width="9.26953125" style="19" customWidth="1"/>
    <col min="6069" max="6069" width="9.7265625" style="19" customWidth="1"/>
    <col min="6070" max="6070" width="10.26953125" style="19" customWidth="1"/>
    <col min="6071" max="6071" width="10.7265625" style="19" customWidth="1"/>
    <col min="6072" max="6072" width="10" style="19" customWidth="1"/>
    <col min="6073" max="6073" width="10.26953125" style="19" customWidth="1"/>
    <col min="6074" max="6074" width="12" style="19" customWidth="1"/>
    <col min="6075" max="6076" width="9.26953125" style="19" customWidth="1"/>
    <col min="6077" max="6078" width="8.7265625" style="19"/>
    <col min="6079" max="6079" width="10.453125" style="19" customWidth="1"/>
    <col min="6080" max="6299" width="8.7265625" style="19"/>
    <col min="6300" max="6300" width="16.7265625" style="19" customWidth="1"/>
    <col min="6301" max="6324" width="9.26953125" style="19" customWidth="1"/>
    <col min="6325" max="6325" width="9.7265625" style="19" customWidth="1"/>
    <col min="6326" max="6326" width="10.26953125" style="19" customWidth="1"/>
    <col min="6327" max="6327" width="10.7265625" style="19" customWidth="1"/>
    <col min="6328" max="6328" width="10" style="19" customWidth="1"/>
    <col min="6329" max="6329" width="10.26953125" style="19" customWidth="1"/>
    <col min="6330" max="6330" width="12" style="19" customWidth="1"/>
    <col min="6331" max="6332" width="9.26953125" style="19" customWidth="1"/>
    <col min="6333" max="6334" width="8.7265625" style="19"/>
    <col min="6335" max="6335" width="10.453125" style="19" customWidth="1"/>
    <col min="6336" max="6555" width="8.7265625" style="19"/>
    <col min="6556" max="6556" width="16.7265625" style="19" customWidth="1"/>
    <col min="6557" max="6580" width="9.26953125" style="19" customWidth="1"/>
    <col min="6581" max="6581" width="9.7265625" style="19" customWidth="1"/>
    <col min="6582" max="6582" width="10.26953125" style="19" customWidth="1"/>
    <col min="6583" max="6583" width="10.7265625" style="19" customWidth="1"/>
    <col min="6584" max="6584" width="10" style="19" customWidth="1"/>
    <col min="6585" max="6585" width="10.26953125" style="19" customWidth="1"/>
    <col min="6586" max="6586" width="12" style="19" customWidth="1"/>
    <col min="6587" max="6588" width="9.26953125" style="19" customWidth="1"/>
    <col min="6589" max="6590" width="8.7265625" style="19"/>
    <col min="6591" max="6591" width="10.453125" style="19" customWidth="1"/>
    <col min="6592" max="6811" width="8.7265625" style="19"/>
    <col min="6812" max="6812" width="16.7265625" style="19" customWidth="1"/>
    <col min="6813" max="6836" width="9.26953125" style="19" customWidth="1"/>
    <col min="6837" max="6837" width="9.7265625" style="19" customWidth="1"/>
    <col min="6838" max="6838" width="10.26953125" style="19" customWidth="1"/>
    <col min="6839" max="6839" width="10.7265625" style="19" customWidth="1"/>
    <col min="6840" max="6840" width="10" style="19" customWidth="1"/>
    <col min="6841" max="6841" width="10.26953125" style="19" customWidth="1"/>
    <col min="6842" max="6842" width="12" style="19" customWidth="1"/>
    <col min="6843" max="6844" width="9.26953125" style="19" customWidth="1"/>
    <col min="6845" max="6846" width="8.7265625" style="19"/>
    <col min="6847" max="6847" width="10.453125" style="19" customWidth="1"/>
    <col min="6848" max="7067" width="8.7265625" style="19"/>
    <col min="7068" max="7068" width="16.7265625" style="19" customWidth="1"/>
    <col min="7069" max="7092" width="9.26953125" style="19" customWidth="1"/>
    <col min="7093" max="7093" width="9.7265625" style="19" customWidth="1"/>
    <col min="7094" max="7094" width="10.26953125" style="19" customWidth="1"/>
    <col min="7095" max="7095" width="10.7265625" style="19" customWidth="1"/>
    <col min="7096" max="7096" width="10" style="19" customWidth="1"/>
    <col min="7097" max="7097" width="10.26953125" style="19" customWidth="1"/>
    <col min="7098" max="7098" width="12" style="19" customWidth="1"/>
    <col min="7099" max="7100" width="9.26953125" style="19" customWidth="1"/>
    <col min="7101" max="7102" width="8.7265625" style="19"/>
    <col min="7103" max="7103" width="10.453125" style="19" customWidth="1"/>
    <col min="7104" max="7323" width="8.7265625" style="19"/>
    <col min="7324" max="7324" width="16.7265625" style="19" customWidth="1"/>
    <col min="7325" max="7348" width="9.26953125" style="19" customWidth="1"/>
    <col min="7349" max="7349" width="9.7265625" style="19" customWidth="1"/>
    <col min="7350" max="7350" width="10.26953125" style="19" customWidth="1"/>
    <col min="7351" max="7351" width="10.7265625" style="19" customWidth="1"/>
    <col min="7352" max="7352" width="10" style="19" customWidth="1"/>
    <col min="7353" max="7353" width="10.26953125" style="19" customWidth="1"/>
    <col min="7354" max="7354" width="12" style="19" customWidth="1"/>
    <col min="7355" max="7356" width="9.26953125" style="19" customWidth="1"/>
    <col min="7357" max="7358" width="8.7265625" style="19"/>
    <col min="7359" max="7359" width="10.453125" style="19" customWidth="1"/>
    <col min="7360" max="7579" width="8.7265625" style="19"/>
    <col min="7580" max="7580" width="16.7265625" style="19" customWidth="1"/>
    <col min="7581" max="7604" width="9.26953125" style="19" customWidth="1"/>
    <col min="7605" max="7605" width="9.7265625" style="19" customWidth="1"/>
    <col min="7606" max="7606" width="10.26953125" style="19" customWidth="1"/>
    <col min="7607" max="7607" width="10.7265625" style="19" customWidth="1"/>
    <col min="7608" max="7608" width="10" style="19" customWidth="1"/>
    <col min="7609" max="7609" width="10.26953125" style="19" customWidth="1"/>
    <col min="7610" max="7610" width="12" style="19" customWidth="1"/>
    <col min="7611" max="7612" width="9.26953125" style="19" customWidth="1"/>
    <col min="7613" max="7614" width="8.7265625" style="19"/>
    <col min="7615" max="7615" width="10.453125" style="19" customWidth="1"/>
    <col min="7616" max="7835" width="8.7265625" style="19"/>
    <col min="7836" max="7836" width="16.7265625" style="19" customWidth="1"/>
    <col min="7837" max="7860" width="9.26953125" style="19" customWidth="1"/>
    <col min="7861" max="7861" width="9.7265625" style="19" customWidth="1"/>
    <col min="7862" max="7862" width="10.26953125" style="19" customWidth="1"/>
    <col min="7863" max="7863" width="10.7265625" style="19" customWidth="1"/>
    <col min="7864" max="7864" width="10" style="19" customWidth="1"/>
    <col min="7865" max="7865" width="10.26953125" style="19" customWidth="1"/>
    <col min="7866" max="7866" width="12" style="19" customWidth="1"/>
    <col min="7867" max="7868" width="9.26953125" style="19" customWidth="1"/>
    <col min="7869" max="7870" width="8.7265625" style="19"/>
    <col min="7871" max="7871" width="10.453125" style="19" customWidth="1"/>
    <col min="7872" max="8091" width="8.7265625" style="19"/>
    <col min="8092" max="8092" width="16.7265625" style="19" customWidth="1"/>
    <col min="8093" max="8116" width="9.26953125" style="19" customWidth="1"/>
    <col min="8117" max="8117" width="9.7265625" style="19" customWidth="1"/>
    <col min="8118" max="8118" width="10.26953125" style="19" customWidth="1"/>
    <col min="8119" max="8119" width="10.7265625" style="19" customWidth="1"/>
    <col min="8120" max="8120" width="10" style="19" customWidth="1"/>
    <col min="8121" max="8121" width="10.26953125" style="19" customWidth="1"/>
    <col min="8122" max="8122" width="12" style="19" customWidth="1"/>
    <col min="8123" max="8124" width="9.26953125" style="19" customWidth="1"/>
    <col min="8125" max="8126" width="8.7265625" style="19"/>
    <col min="8127" max="8127" width="10.453125" style="19" customWidth="1"/>
    <col min="8128" max="8347" width="8.7265625" style="19"/>
    <col min="8348" max="8348" width="16.7265625" style="19" customWidth="1"/>
    <col min="8349" max="8372" width="9.26953125" style="19" customWidth="1"/>
    <col min="8373" max="8373" width="9.7265625" style="19" customWidth="1"/>
    <col min="8374" max="8374" width="10.26953125" style="19" customWidth="1"/>
    <col min="8375" max="8375" width="10.7265625" style="19" customWidth="1"/>
    <col min="8376" max="8376" width="10" style="19" customWidth="1"/>
    <col min="8377" max="8377" width="10.26953125" style="19" customWidth="1"/>
    <col min="8378" max="8378" width="12" style="19" customWidth="1"/>
    <col min="8379" max="8380" width="9.26953125" style="19" customWidth="1"/>
    <col min="8381" max="8382" width="8.7265625" style="19"/>
    <col min="8383" max="8383" width="10.453125" style="19" customWidth="1"/>
    <col min="8384" max="8603" width="8.7265625" style="19"/>
    <col min="8604" max="8604" width="16.7265625" style="19" customWidth="1"/>
    <col min="8605" max="8628" width="9.26953125" style="19" customWidth="1"/>
    <col min="8629" max="8629" width="9.7265625" style="19" customWidth="1"/>
    <col min="8630" max="8630" width="10.26953125" style="19" customWidth="1"/>
    <col min="8631" max="8631" width="10.7265625" style="19" customWidth="1"/>
    <col min="8632" max="8632" width="10" style="19" customWidth="1"/>
    <col min="8633" max="8633" width="10.26953125" style="19" customWidth="1"/>
    <col min="8634" max="8634" width="12" style="19" customWidth="1"/>
    <col min="8635" max="8636" width="9.26953125" style="19" customWidth="1"/>
    <col min="8637" max="8638" width="8.7265625" style="19"/>
    <col min="8639" max="8639" width="10.453125" style="19" customWidth="1"/>
    <col min="8640" max="8859" width="8.7265625" style="19"/>
    <col min="8860" max="8860" width="16.7265625" style="19" customWidth="1"/>
    <col min="8861" max="8884" width="9.26953125" style="19" customWidth="1"/>
    <col min="8885" max="8885" width="9.7265625" style="19" customWidth="1"/>
    <col min="8886" max="8886" width="10.26953125" style="19" customWidth="1"/>
    <col min="8887" max="8887" width="10.7265625" style="19" customWidth="1"/>
    <col min="8888" max="8888" width="10" style="19" customWidth="1"/>
    <col min="8889" max="8889" width="10.26953125" style="19" customWidth="1"/>
    <col min="8890" max="8890" width="12" style="19" customWidth="1"/>
    <col min="8891" max="8892" width="9.26953125" style="19" customWidth="1"/>
    <col min="8893" max="8894" width="8.7265625" style="19"/>
    <col min="8895" max="8895" width="10.453125" style="19" customWidth="1"/>
    <col min="8896" max="9115" width="8.7265625" style="19"/>
    <col min="9116" max="9116" width="16.7265625" style="19" customWidth="1"/>
    <col min="9117" max="9140" width="9.26953125" style="19" customWidth="1"/>
    <col min="9141" max="9141" width="9.7265625" style="19" customWidth="1"/>
    <col min="9142" max="9142" width="10.26953125" style="19" customWidth="1"/>
    <col min="9143" max="9143" width="10.7265625" style="19" customWidth="1"/>
    <col min="9144" max="9144" width="10" style="19" customWidth="1"/>
    <col min="9145" max="9145" width="10.26953125" style="19" customWidth="1"/>
    <col min="9146" max="9146" width="12" style="19" customWidth="1"/>
    <col min="9147" max="9148" width="9.26953125" style="19" customWidth="1"/>
    <col min="9149" max="9150" width="8.7265625" style="19"/>
    <col min="9151" max="9151" width="10.453125" style="19" customWidth="1"/>
    <col min="9152" max="9371" width="8.7265625" style="19"/>
    <col min="9372" max="9372" width="16.7265625" style="19" customWidth="1"/>
    <col min="9373" max="9396" width="9.26953125" style="19" customWidth="1"/>
    <col min="9397" max="9397" width="9.7265625" style="19" customWidth="1"/>
    <col min="9398" max="9398" width="10.26953125" style="19" customWidth="1"/>
    <col min="9399" max="9399" width="10.7265625" style="19" customWidth="1"/>
    <col min="9400" max="9400" width="10" style="19" customWidth="1"/>
    <col min="9401" max="9401" width="10.26953125" style="19" customWidth="1"/>
    <col min="9402" max="9402" width="12" style="19" customWidth="1"/>
    <col min="9403" max="9404" width="9.26953125" style="19" customWidth="1"/>
    <col min="9405" max="9406" width="8.7265625" style="19"/>
    <col min="9407" max="9407" width="10.453125" style="19" customWidth="1"/>
    <col min="9408" max="9627" width="8.7265625" style="19"/>
    <col min="9628" max="9628" width="16.7265625" style="19" customWidth="1"/>
    <col min="9629" max="9652" width="9.26953125" style="19" customWidth="1"/>
    <col min="9653" max="9653" width="9.7265625" style="19" customWidth="1"/>
    <col min="9654" max="9654" width="10.26953125" style="19" customWidth="1"/>
    <col min="9655" max="9655" width="10.7265625" style="19" customWidth="1"/>
    <col min="9656" max="9656" width="10" style="19" customWidth="1"/>
    <col min="9657" max="9657" width="10.26953125" style="19" customWidth="1"/>
    <col min="9658" max="9658" width="12" style="19" customWidth="1"/>
    <col min="9659" max="9660" width="9.26953125" style="19" customWidth="1"/>
    <col min="9661" max="9662" width="8.7265625" style="19"/>
    <col min="9663" max="9663" width="10.453125" style="19" customWidth="1"/>
    <col min="9664" max="9883" width="8.7265625" style="19"/>
    <col min="9884" max="9884" width="16.7265625" style="19" customWidth="1"/>
    <col min="9885" max="9908" width="9.26953125" style="19" customWidth="1"/>
    <col min="9909" max="9909" width="9.7265625" style="19" customWidth="1"/>
    <col min="9910" max="9910" width="10.26953125" style="19" customWidth="1"/>
    <col min="9911" max="9911" width="10.7265625" style="19" customWidth="1"/>
    <col min="9912" max="9912" width="10" style="19" customWidth="1"/>
    <col min="9913" max="9913" width="10.26953125" style="19" customWidth="1"/>
    <col min="9914" max="9914" width="12" style="19" customWidth="1"/>
    <col min="9915" max="9916" width="9.26953125" style="19" customWidth="1"/>
    <col min="9917" max="9918" width="8.7265625" style="19"/>
    <col min="9919" max="9919" width="10.453125" style="19" customWidth="1"/>
    <col min="9920" max="10139" width="8.7265625" style="19"/>
    <col min="10140" max="10140" width="16.7265625" style="19" customWidth="1"/>
    <col min="10141" max="10164" width="9.26953125" style="19" customWidth="1"/>
    <col min="10165" max="10165" width="9.7265625" style="19" customWidth="1"/>
    <col min="10166" max="10166" width="10.26953125" style="19" customWidth="1"/>
    <col min="10167" max="10167" width="10.7265625" style="19" customWidth="1"/>
    <col min="10168" max="10168" width="10" style="19" customWidth="1"/>
    <col min="10169" max="10169" width="10.26953125" style="19" customWidth="1"/>
    <col min="10170" max="10170" width="12" style="19" customWidth="1"/>
    <col min="10171" max="10172" width="9.26953125" style="19" customWidth="1"/>
    <col min="10173" max="10174" width="8.7265625" style="19"/>
    <col min="10175" max="10175" width="10.453125" style="19" customWidth="1"/>
    <col min="10176" max="10395" width="8.7265625" style="19"/>
    <col min="10396" max="10396" width="16.7265625" style="19" customWidth="1"/>
    <col min="10397" max="10420" width="9.26953125" style="19" customWidth="1"/>
    <col min="10421" max="10421" width="9.7265625" style="19" customWidth="1"/>
    <col min="10422" max="10422" width="10.26953125" style="19" customWidth="1"/>
    <col min="10423" max="10423" width="10.7265625" style="19" customWidth="1"/>
    <col min="10424" max="10424" width="10" style="19" customWidth="1"/>
    <col min="10425" max="10425" width="10.26953125" style="19" customWidth="1"/>
    <col min="10426" max="10426" width="12" style="19" customWidth="1"/>
    <col min="10427" max="10428" width="9.26953125" style="19" customWidth="1"/>
    <col min="10429" max="10430" width="8.7265625" style="19"/>
    <col min="10431" max="10431" width="10.453125" style="19" customWidth="1"/>
    <col min="10432" max="10651" width="8.7265625" style="19"/>
    <col min="10652" max="10652" width="16.7265625" style="19" customWidth="1"/>
    <col min="10653" max="10676" width="9.26953125" style="19" customWidth="1"/>
    <col min="10677" max="10677" width="9.7265625" style="19" customWidth="1"/>
    <col min="10678" max="10678" width="10.26953125" style="19" customWidth="1"/>
    <col min="10679" max="10679" width="10.7265625" style="19" customWidth="1"/>
    <col min="10680" max="10680" width="10" style="19" customWidth="1"/>
    <col min="10681" max="10681" width="10.26953125" style="19" customWidth="1"/>
    <col min="10682" max="10682" width="12" style="19" customWidth="1"/>
    <col min="10683" max="10684" width="9.26953125" style="19" customWidth="1"/>
    <col min="10685" max="10686" width="8.7265625" style="19"/>
    <col min="10687" max="10687" width="10.453125" style="19" customWidth="1"/>
    <col min="10688" max="10907" width="8.7265625" style="19"/>
    <col min="10908" max="10908" width="16.7265625" style="19" customWidth="1"/>
    <col min="10909" max="10932" width="9.26953125" style="19" customWidth="1"/>
    <col min="10933" max="10933" width="9.7265625" style="19" customWidth="1"/>
    <col min="10934" max="10934" width="10.26953125" style="19" customWidth="1"/>
    <col min="10935" max="10935" width="10.7265625" style="19" customWidth="1"/>
    <col min="10936" max="10936" width="10" style="19" customWidth="1"/>
    <col min="10937" max="10937" width="10.26953125" style="19" customWidth="1"/>
    <col min="10938" max="10938" width="12" style="19" customWidth="1"/>
    <col min="10939" max="10940" width="9.26953125" style="19" customWidth="1"/>
    <col min="10941" max="10942" width="8.7265625" style="19"/>
    <col min="10943" max="10943" width="10.453125" style="19" customWidth="1"/>
    <col min="10944" max="11163" width="8.7265625" style="19"/>
    <col min="11164" max="11164" width="16.7265625" style="19" customWidth="1"/>
    <col min="11165" max="11188" width="9.26953125" style="19" customWidth="1"/>
    <col min="11189" max="11189" width="9.7265625" style="19" customWidth="1"/>
    <col min="11190" max="11190" width="10.26953125" style="19" customWidth="1"/>
    <col min="11191" max="11191" width="10.7265625" style="19" customWidth="1"/>
    <col min="11192" max="11192" width="10" style="19" customWidth="1"/>
    <col min="11193" max="11193" width="10.26953125" style="19" customWidth="1"/>
    <col min="11194" max="11194" width="12" style="19" customWidth="1"/>
    <col min="11195" max="11196" width="9.26953125" style="19" customWidth="1"/>
    <col min="11197" max="11198" width="8.7265625" style="19"/>
    <col min="11199" max="11199" width="10.453125" style="19" customWidth="1"/>
    <col min="11200" max="11419" width="8.7265625" style="19"/>
    <col min="11420" max="11420" width="16.7265625" style="19" customWidth="1"/>
    <col min="11421" max="11444" width="9.26953125" style="19" customWidth="1"/>
    <col min="11445" max="11445" width="9.7265625" style="19" customWidth="1"/>
    <col min="11446" max="11446" width="10.26953125" style="19" customWidth="1"/>
    <col min="11447" max="11447" width="10.7265625" style="19" customWidth="1"/>
    <col min="11448" max="11448" width="10" style="19" customWidth="1"/>
    <col min="11449" max="11449" width="10.26953125" style="19" customWidth="1"/>
    <col min="11450" max="11450" width="12" style="19" customWidth="1"/>
    <col min="11451" max="11452" width="9.26953125" style="19" customWidth="1"/>
    <col min="11453" max="11454" width="8.7265625" style="19"/>
    <col min="11455" max="11455" width="10.453125" style="19" customWidth="1"/>
    <col min="11456" max="11675" width="8.7265625" style="19"/>
    <col min="11676" max="11676" width="16.7265625" style="19" customWidth="1"/>
    <col min="11677" max="11700" width="9.26953125" style="19" customWidth="1"/>
    <col min="11701" max="11701" width="9.7265625" style="19" customWidth="1"/>
    <col min="11702" max="11702" width="10.26953125" style="19" customWidth="1"/>
    <col min="11703" max="11703" width="10.7265625" style="19" customWidth="1"/>
    <col min="11704" max="11704" width="10" style="19" customWidth="1"/>
    <col min="11705" max="11705" width="10.26953125" style="19" customWidth="1"/>
    <col min="11706" max="11706" width="12" style="19" customWidth="1"/>
    <col min="11707" max="11708" width="9.26953125" style="19" customWidth="1"/>
    <col min="11709" max="11710" width="8.7265625" style="19"/>
    <col min="11711" max="11711" width="10.453125" style="19" customWidth="1"/>
    <col min="11712" max="11931" width="8.7265625" style="19"/>
    <col min="11932" max="11932" width="16.7265625" style="19" customWidth="1"/>
    <col min="11933" max="11956" width="9.26953125" style="19" customWidth="1"/>
    <col min="11957" max="11957" width="9.7265625" style="19" customWidth="1"/>
    <col min="11958" max="11958" width="10.26953125" style="19" customWidth="1"/>
    <col min="11959" max="11959" width="10.7265625" style="19" customWidth="1"/>
    <col min="11960" max="11960" width="10" style="19" customWidth="1"/>
    <col min="11961" max="11961" width="10.26953125" style="19" customWidth="1"/>
    <col min="11962" max="11962" width="12" style="19" customWidth="1"/>
    <col min="11963" max="11964" width="9.26953125" style="19" customWidth="1"/>
    <col min="11965" max="11966" width="8.7265625" style="19"/>
    <col min="11967" max="11967" width="10.453125" style="19" customWidth="1"/>
    <col min="11968" max="12187" width="8.7265625" style="19"/>
    <col min="12188" max="12188" width="16.7265625" style="19" customWidth="1"/>
    <col min="12189" max="12212" width="9.26953125" style="19" customWidth="1"/>
    <col min="12213" max="12213" width="9.7265625" style="19" customWidth="1"/>
    <col min="12214" max="12214" width="10.26953125" style="19" customWidth="1"/>
    <col min="12215" max="12215" width="10.7265625" style="19" customWidth="1"/>
    <col min="12216" max="12216" width="10" style="19" customWidth="1"/>
    <col min="12217" max="12217" width="10.26953125" style="19" customWidth="1"/>
    <col min="12218" max="12218" width="12" style="19" customWidth="1"/>
    <col min="12219" max="12220" width="9.26953125" style="19" customWidth="1"/>
    <col min="12221" max="12222" width="8.7265625" style="19"/>
    <col min="12223" max="12223" width="10.453125" style="19" customWidth="1"/>
    <col min="12224" max="12443" width="8.7265625" style="19"/>
    <col min="12444" max="12444" width="16.7265625" style="19" customWidth="1"/>
    <col min="12445" max="12468" width="9.26953125" style="19" customWidth="1"/>
    <col min="12469" max="12469" width="9.7265625" style="19" customWidth="1"/>
    <col min="12470" max="12470" width="10.26953125" style="19" customWidth="1"/>
    <col min="12471" max="12471" width="10.7265625" style="19" customWidth="1"/>
    <col min="12472" max="12472" width="10" style="19" customWidth="1"/>
    <col min="12473" max="12473" width="10.26953125" style="19" customWidth="1"/>
    <col min="12474" max="12474" width="12" style="19" customWidth="1"/>
    <col min="12475" max="12476" width="9.26953125" style="19" customWidth="1"/>
    <col min="12477" max="12478" width="8.7265625" style="19"/>
    <col min="12479" max="12479" width="10.453125" style="19" customWidth="1"/>
    <col min="12480" max="12699" width="8.7265625" style="19"/>
    <col min="12700" max="12700" width="16.7265625" style="19" customWidth="1"/>
    <col min="12701" max="12724" width="9.26953125" style="19" customWidth="1"/>
    <col min="12725" max="12725" width="9.7265625" style="19" customWidth="1"/>
    <col min="12726" max="12726" width="10.26953125" style="19" customWidth="1"/>
    <col min="12727" max="12727" width="10.7265625" style="19" customWidth="1"/>
    <col min="12728" max="12728" width="10" style="19" customWidth="1"/>
    <col min="12729" max="12729" width="10.26953125" style="19" customWidth="1"/>
    <col min="12730" max="12730" width="12" style="19" customWidth="1"/>
    <col min="12731" max="12732" width="9.26953125" style="19" customWidth="1"/>
    <col min="12733" max="12734" width="8.7265625" style="19"/>
    <col min="12735" max="12735" width="10.453125" style="19" customWidth="1"/>
    <col min="12736" max="12955" width="8.7265625" style="19"/>
    <col min="12956" max="12956" width="16.7265625" style="19" customWidth="1"/>
    <col min="12957" max="12980" width="9.26953125" style="19" customWidth="1"/>
    <col min="12981" max="12981" width="9.7265625" style="19" customWidth="1"/>
    <col min="12982" max="12982" width="10.26953125" style="19" customWidth="1"/>
    <col min="12983" max="12983" width="10.7265625" style="19" customWidth="1"/>
    <col min="12984" max="12984" width="10" style="19" customWidth="1"/>
    <col min="12985" max="12985" width="10.26953125" style="19" customWidth="1"/>
    <col min="12986" max="12986" width="12" style="19" customWidth="1"/>
    <col min="12987" max="12988" width="9.26953125" style="19" customWidth="1"/>
    <col min="12989" max="12990" width="8.7265625" style="19"/>
    <col min="12991" max="12991" width="10.453125" style="19" customWidth="1"/>
    <col min="12992" max="13211" width="8.7265625" style="19"/>
    <col min="13212" max="13212" width="16.7265625" style="19" customWidth="1"/>
    <col min="13213" max="13236" width="9.26953125" style="19" customWidth="1"/>
    <col min="13237" max="13237" width="9.7265625" style="19" customWidth="1"/>
    <col min="13238" max="13238" width="10.26953125" style="19" customWidth="1"/>
    <col min="13239" max="13239" width="10.7265625" style="19" customWidth="1"/>
    <col min="13240" max="13240" width="10" style="19" customWidth="1"/>
    <col min="13241" max="13241" width="10.26953125" style="19" customWidth="1"/>
    <col min="13242" max="13242" width="12" style="19" customWidth="1"/>
    <col min="13243" max="13244" width="9.26953125" style="19" customWidth="1"/>
    <col min="13245" max="13246" width="8.7265625" style="19"/>
    <col min="13247" max="13247" width="10.453125" style="19" customWidth="1"/>
    <col min="13248" max="13467" width="8.7265625" style="19"/>
    <col min="13468" max="13468" width="16.7265625" style="19" customWidth="1"/>
    <col min="13469" max="13492" width="9.26953125" style="19" customWidth="1"/>
    <col min="13493" max="13493" width="9.7265625" style="19" customWidth="1"/>
    <col min="13494" max="13494" width="10.26953125" style="19" customWidth="1"/>
    <col min="13495" max="13495" width="10.7265625" style="19" customWidth="1"/>
    <col min="13496" max="13496" width="10" style="19" customWidth="1"/>
    <col min="13497" max="13497" width="10.26953125" style="19" customWidth="1"/>
    <col min="13498" max="13498" width="12" style="19" customWidth="1"/>
    <col min="13499" max="13500" width="9.26953125" style="19" customWidth="1"/>
    <col min="13501" max="13502" width="8.7265625" style="19"/>
    <col min="13503" max="13503" width="10.453125" style="19" customWidth="1"/>
    <col min="13504" max="13723" width="8.7265625" style="19"/>
    <col min="13724" max="13724" width="16.7265625" style="19" customWidth="1"/>
    <col min="13725" max="13748" width="9.26953125" style="19" customWidth="1"/>
    <col min="13749" max="13749" width="9.7265625" style="19" customWidth="1"/>
    <col min="13750" max="13750" width="10.26953125" style="19" customWidth="1"/>
    <col min="13751" max="13751" width="10.7265625" style="19" customWidth="1"/>
    <col min="13752" max="13752" width="10" style="19" customWidth="1"/>
    <col min="13753" max="13753" width="10.26953125" style="19" customWidth="1"/>
    <col min="13754" max="13754" width="12" style="19" customWidth="1"/>
    <col min="13755" max="13756" width="9.26953125" style="19" customWidth="1"/>
    <col min="13757" max="13758" width="8.7265625" style="19"/>
    <col min="13759" max="13759" width="10.453125" style="19" customWidth="1"/>
    <col min="13760" max="13979" width="8.7265625" style="19"/>
    <col min="13980" max="13980" width="16.7265625" style="19" customWidth="1"/>
    <col min="13981" max="14004" width="9.26953125" style="19" customWidth="1"/>
    <col min="14005" max="14005" width="9.7265625" style="19" customWidth="1"/>
    <col min="14006" max="14006" width="10.26953125" style="19" customWidth="1"/>
    <col min="14007" max="14007" width="10.7265625" style="19" customWidth="1"/>
    <col min="14008" max="14008" width="10" style="19" customWidth="1"/>
    <col min="14009" max="14009" width="10.26953125" style="19" customWidth="1"/>
    <col min="14010" max="14010" width="12" style="19" customWidth="1"/>
    <col min="14011" max="14012" width="9.26953125" style="19" customWidth="1"/>
    <col min="14013" max="14014" width="8.7265625" style="19"/>
    <col min="14015" max="14015" width="10.453125" style="19" customWidth="1"/>
    <col min="14016" max="14235" width="8.7265625" style="19"/>
    <col min="14236" max="14236" width="16.7265625" style="19" customWidth="1"/>
    <col min="14237" max="14260" width="9.26953125" style="19" customWidth="1"/>
    <col min="14261" max="14261" width="9.7265625" style="19" customWidth="1"/>
    <col min="14262" max="14262" width="10.26953125" style="19" customWidth="1"/>
    <col min="14263" max="14263" width="10.7265625" style="19" customWidth="1"/>
    <col min="14264" max="14264" width="10" style="19" customWidth="1"/>
    <col min="14265" max="14265" width="10.26953125" style="19" customWidth="1"/>
    <col min="14266" max="14266" width="12" style="19" customWidth="1"/>
    <col min="14267" max="14268" width="9.26953125" style="19" customWidth="1"/>
    <col min="14269" max="14270" width="8.7265625" style="19"/>
    <col min="14271" max="14271" width="10.453125" style="19" customWidth="1"/>
    <col min="14272" max="14491" width="8.7265625" style="19"/>
    <col min="14492" max="14492" width="16.7265625" style="19" customWidth="1"/>
    <col min="14493" max="14516" width="9.26953125" style="19" customWidth="1"/>
    <col min="14517" max="14517" width="9.7265625" style="19" customWidth="1"/>
    <col min="14518" max="14518" width="10.26953125" style="19" customWidth="1"/>
    <col min="14519" max="14519" width="10.7265625" style="19" customWidth="1"/>
    <col min="14520" max="14520" width="10" style="19" customWidth="1"/>
    <col min="14521" max="14521" width="10.26953125" style="19" customWidth="1"/>
    <col min="14522" max="14522" width="12" style="19" customWidth="1"/>
    <col min="14523" max="14524" width="9.26953125" style="19" customWidth="1"/>
    <col min="14525" max="14526" width="8.7265625" style="19"/>
    <col min="14527" max="14527" width="10.453125" style="19" customWidth="1"/>
    <col min="14528" max="14747" width="8.7265625" style="19"/>
    <col min="14748" max="14748" width="16.7265625" style="19" customWidth="1"/>
    <col min="14749" max="14772" width="9.26953125" style="19" customWidth="1"/>
    <col min="14773" max="14773" width="9.7265625" style="19" customWidth="1"/>
    <col min="14774" max="14774" width="10.26953125" style="19" customWidth="1"/>
    <col min="14775" max="14775" width="10.7265625" style="19" customWidth="1"/>
    <col min="14776" max="14776" width="10" style="19" customWidth="1"/>
    <col min="14777" max="14777" width="10.26953125" style="19" customWidth="1"/>
    <col min="14778" max="14778" width="12" style="19" customWidth="1"/>
    <col min="14779" max="14780" width="9.26953125" style="19" customWidth="1"/>
    <col min="14781" max="14782" width="8.7265625" style="19"/>
    <col min="14783" max="14783" width="10.453125" style="19" customWidth="1"/>
    <col min="14784" max="15003" width="8.7265625" style="19"/>
    <col min="15004" max="15004" width="16.7265625" style="19" customWidth="1"/>
    <col min="15005" max="15028" width="9.26953125" style="19" customWidth="1"/>
    <col min="15029" max="15029" width="9.7265625" style="19" customWidth="1"/>
    <col min="15030" max="15030" width="10.26953125" style="19" customWidth="1"/>
    <col min="15031" max="15031" width="10.7265625" style="19" customWidth="1"/>
    <col min="15032" max="15032" width="10" style="19" customWidth="1"/>
    <col min="15033" max="15033" width="10.26953125" style="19" customWidth="1"/>
    <col min="15034" max="15034" width="12" style="19" customWidth="1"/>
    <col min="15035" max="15036" width="9.26953125" style="19" customWidth="1"/>
    <col min="15037" max="15038" width="8.7265625" style="19"/>
    <col min="15039" max="15039" width="10.453125" style="19" customWidth="1"/>
    <col min="15040" max="15259" width="8.7265625" style="19"/>
    <col min="15260" max="15260" width="16.7265625" style="19" customWidth="1"/>
    <col min="15261" max="15284" width="9.26953125" style="19" customWidth="1"/>
    <col min="15285" max="15285" width="9.7265625" style="19" customWidth="1"/>
    <col min="15286" max="15286" width="10.26953125" style="19" customWidth="1"/>
    <col min="15287" max="15287" width="10.7265625" style="19" customWidth="1"/>
    <col min="15288" max="15288" width="10" style="19" customWidth="1"/>
    <col min="15289" max="15289" width="10.26953125" style="19" customWidth="1"/>
    <col min="15290" max="15290" width="12" style="19" customWidth="1"/>
    <col min="15291" max="15292" width="9.26953125" style="19" customWidth="1"/>
    <col min="15293" max="15294" width="8.7265625" style="19"/>
    <col min="15295" max="15295" width="10.453125" style="19" customWidth="1"/>
    <col min="15296" max="15515" width="8.7265625" style="19"/>
    <col min="15516" max="15516" width="16.7265625" style="19" customWidth="1"/>
    <col min="15517" max="15540" width="9.26953125" style="19" customWidth="1"/>
    <col min="15541" max="15541" width="9.7265625" style="19" customWidth="1"/>
    <col min="15542" max="15542" width="10.26953125" style="19" customWidth="1"/>
    <col min="15543" max="15543" width="10.7265625" style="19" customWidth="1"/>
    <col min="15544" max="15544" width="10" style="19" customWidth="1"/>
    <col min="15545" max="15545" width="10.26953125" style="19" customWidth="1"/>
    <col min="15546" max="15546" width="12" style="19" customWidth="1"/>
    <col min="15547" max="15548" width="9.26953125" style="19" customWidth="1"/>
    <col min="15549" max="15550" width="8.7265625" style="19"/>
    <col min="15551" max="15551" width="10.453125" style="19" customWidth="1"/>
    <col min="15552" max="15771" width="8.7265625" style="19"/>
    <col min="15772" max="15772" width="16.7265625" style="19" customWidth="1"/>
    <col min="15773" max="15796" width="9.26953125" style="19" customWidth="1"/>
    <col min="15797" max="15797" width="9.7265625" style="19" customWidth="1"/>
    <col min="15798" max="15798" width="10.26953125" style="19" customWidth="1"/>
    <col min="15799" max="15799" width="10.7265625" style="19" customWidth="1"/>
    <col min="15800" max="15800" width="10" style="19" customWidth="1"/>
    <col min="15801" max="15801" width="10.26953125" style="19" customWidth="1"/>
    <col min="15802" max="15802" width="12" style="19" customWidth="1"/>
    <col min="15803" max="15804" width="9.26953125" style="19" customWidth="1"/>
    <col min="15805" max="15806" width="8.7265625" style="19"/>
    <col min="15807" max="15807" width="10.453125" style="19" customWidth="1"/>
    <col min="15808" max="16027" width="8.7265625" style="19"/>
    <col min="16028" max="16028" width="16.7265625" style="19" customWidth="1"/>
    <col min="16029" max="16052" width="9.26953125" style="19" customWidth="1"/>
    <col min="16053" max="16053" width="9.7265625" style="19" customWidth="1"/>
    <col min="16054" max="16054" width="10.26953125" style="19" customWidth="1"/>
    <col min="16055" max="16055" width="10.7265625" style="19" customWidth="1"/>
    <col min="16056" max="16056" width="10" style="19" customWidth="1"/>
    <col min="16057" max="16057" width="10.26953125" style="19" customWidth="1"/>
    <col min="16058" max="16058" width="12" style="19" customWidth="1"/>
    <col min="16059" max="16060" width="9.26953125" style="19" customWidth="1"/>
    <col min="16061" max="16062" width="8.7265625" style="19"/>
    <col min="16063" max="16063" width="10.453125" style="19" customWidth="1"/>
    <col min="16064" max="16379" width="8.7265625" style="19"/>
    <col min="16380" max="16384" width="8.7265625" style="19" customWidth="1"/>
  </cols>
  <sheetData>
    <row r="1" spans="1:71" s="160" customFormat="1" ht="17.5" x14ac:dyDescent="0.35">
      <c r="A1" s="463" t="s">
        <v>50</v>
      </c>
      <c r="B1" s="257"/>
      <c r="C1" s="464" t="s">
        <v>76</v>
      </c>
      <c r="D1" s="464"/>
      <c r="E1" s="258"/>
      <c r="F1" s="259"/>
      <c r="G1" s="327"/>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c r="AS1" s="469"/>
      <c r="AT1" s="469"/>
      <c r="AU1" s="469"/>
      <c r="AV1" s="469"/>
      <c r="AW1" s="469"/>
      <c r="AX1" s="469"/>
      <c r="AY1" s="469"/>
      <c r="AZ1" s="469"/>
      <c r="BA1" s="469"/>
      <c r="BB1" s="469"/>
      <c r="BC1" s="469"/>
      <c r="BD1" s="469"/>
      <c r="BE1" s="469"/>
      <c r="BF1" s="469"/>
      <c r="BG1" s="469"/>
      <c r="BH1" s="469"/>
      <c r="BI1" s="469"/>
      <c r="BJ1" s="469"/>
      <c r="BK1" s="469"/>
      <c r="BL1" s="469"/>
      <c r="BM1" s="469"/>
      <c r="BN1" s="469"/>
      <c r="BO1" s="469"/>
      <c r="BP1" s="469"/>
      <c r="BQ1" s="469"/>
      <c r="BR1" s="469"/>
      <c r="BS1" s="470"/>
    </row>
    <row r="2" spans="1:71" s="160" customFormat="1" ht="14.5" customHeight="1" x14ac:dyDescent="0.3">
      <c r="A2" s="463"/>
      <c r="B2" s="257"/>
      <c r="C2" s="466" t="s">
        <v>219</v>
      </c>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67"/>
      <c r="AP2" s="467"/>
      <c r="AQ2" s="467"/>
      <c r="AR2" s="467"/>
      <c r="AS2" s="467"/>
      <c r="AT2" s="467"/>
      <c r="AU2" s="467"/>
      <c r="AV2" s="467"/>
      <c r="AW2" s="467"/>
      <c r="AX2" s="467"/>
      <c r="AY2" s="467"/>
      <c r="AZ2" s="467"/>
      <c r="BA2" s="467"/>
      <c r="BB2" s="467"/>
      <c r="BC2" s="467"/>
      <c r="BD2" s="467"/>
      <c r="BE2" s="467"/>
      <c r="BF2" s="467"/>
      <c r="BG2" s="467"/>
      <c r="BH2" s="467"/>
      <c r="BI2" s="467"/>
      <c r="BJ2" s="467"/>
      <c r="BK2" s="467"/>
      <c r="BL2" s="467"/>
      <c r="BM2" s="467"/>
      <c r="BN2" s="467"/>
      <c r="BO2" s="467"/>
      <c r="BP2" s="467"/>
      <c r="BQ2" s="467"/>
      <c r="BR2" s="467"/>
      <c r="BS2" s="468"/>
    </row>
    <row r="3" spans="1:71" s="160" customFormat="1" ht="15.5" customHeight="1" x14ac:dyDescent="0.3">
      <c r="A3" s="465" t="s">
        <v>167</v>
      </c>
      <c r="B3" s="260"/>
      <c r="C3" s="368"/>
      <c r="D3" s="368"/>
      <c r="E3" s="368"/>
      <c r="F3" s="368"/>
      <c r="G3" s="328"/>
      <c r="H3" s="471" t="s">
        <v>253</v>
      </c>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2"/>
      <c r="AQ3" s="472"/>
      <c r="AR3" s="472"/>
      <c r="AS3" s="472"/>
      <c r="AT3" s="472"/>
      <c r="AU3" s="472"/>
      <c r="AV3" s="472"/>
      <c r="AW3" s="472"/>
      <c r="AX3" s="472"/>
      <c r="AY3" s="472"/>
      <c r="AZ3" s="472"/>
      <c r="BA3" s="472"/>
      <c r="BB3" s="472"/>
      <c r="BC3" s="472"/>
      <c r="BD3" s="472"/>
      <c r="BE3" s="472"/>
      <c r="BF3" s="472"/>
      <c r="BG3" s="472"/>
      <c r="BH3" s="472"/>
      <c r="BI3" s="472"/>
      <c r="BJ3" s="472"/>
      <c r="BK3" s="472"/>
      <c r="BL3" s="472"/>
      <c r="BM3" s="472"/>
      <c r="BN3" s="472"/>
      <c r="BO3" s="472"/>
      <c r="BP3" s="472"/>
      <c r="BQ3" s="472"/>
      <c r="BR3" s="472"/>
      <c r="BS3" s="473"/>
    </row>
    <row r="4" spans="1:71" s="160" customFormat="1" ht="15" customHeight="1" x14ac:dyDescent="0.35">
      <c r="A4" s="382"/>
      <c r="B4" s="207"/>
      <c r="C4" s="466" t="s">
        <v>151</v>
      </c>
      <c r="D4" s="467"/>
      <c r="E4" s="467"/>
      <c r="F4" s="467"/>
      <c r="G4" s="468"/>
      <c r="H4" s="481">
        <v>2018</v>
      </c>
      <c r="I4" s="481"/>
      <c r="J4" s="481"/>
      <c r="K4" s="481"/>
      <c r="L4" s="481"/>
      <c r="M4" s="481"/>
      <c r="N4" s="481"/>
      <c r="O4" s="481"/>
      <c r="P4" s="481"/>
      <c r="Q4" s="481"/>
      <c r="R4" s="481"/>
      <c r="S4" s="481"/>
      <c r="T4" s="481"/>
      <c r="U4" s="481"/>
      <c r="V4" s="481"/>
      <c r="W4" s="481"/>
      <c r="X4" s="481">
        <v>2019</v>
      </c>
      <c r="Y4" s="481"/>
      <c r="Z4" s="481"/>
      <c r="AA4" s="481"/>
      <c r="AB4" s="482"/>
      <c r="AC4" s="482"/>
      <c r="AD4" s="482"/>
      <c r="AE4" s="482"/>
      <c r="AF4" s="482"/>
      <c r="AG4" s="482"/>
      <c r="AH4" s="482"/>
      <c r="AI4" s="482"/>
      <c r="AJ4" s="482"/>
      <c r="AK4" s="482"/>
      <c r="AL4" s="482"/>
      <c r="AM4" s="482"/>
      <c r="AN4" s="478">
        <v>2020</v>
      </c>
      <c r="AO4" s="469"/>
      <c r="AP4" s="469"/>
      <c r="AQ4" s="469"/>
      <c r="AR4" s="469"/>
      <c r="AS4" s="479"/>
      <c r="AT4" s="479"/>
      <c r="AU4" s="479"/>
      <c r="AV4" s="479"/>
      <c r="AW4" s="479"/>
      <c r="AX4" s="479"/>
      <c r="AY4" s="479"/>
      <c r="AZ4" s="479"/>
      <c r="BA4" s="479"/>
      <c r="BB4" s="479"/>
      <c r="BC4" s="480"/>
      <c r="BD4" s="474">
        <v>2021</v>
      </c>
      <c r="BE4" s="475"/>
      <c r="BF4" s="475"/>
      <c r="BG4" s="475"/>
      <c r="BH4" s="475"/>
      <c r="BI4" s="476"/>
      <c r="BJ4" s="476"/>
      <c r="BK4" s="476"/>
      <c r="BL4" s="476"/>
      <c r="BM4" s="476"/>
      <c r="BN4" s="476"/>
      <c r="BO4" s="476"/>
      <c r="BP4" s="476"/>
      <c r="BQ4" s="476"/>
      <c r="BR4" s="476"/>
      <c r="BS4" s="477"/>
    </row>
    <row r="5" spans="1:71" ht="15" x14ac:dyDescent="0.3">
      <c r="A5" s="382"/>
      <c r="B5" s="207"/>
      <c r="C5" s="52" t="s">
        <v>215</v>
      </c>
      <c r="D5" s="52" t="s">
        <v>201</v>
      </c>
      <c r="E5" s="145">
        <v>2019</v>
      </c>
      <c r="F5" s="145">
        <v>2020</v>
      </c>
      <c r="G5" s="285">
        <v>2021</v>
      </c>
      <c r="H5" s="329" t="s">
        <v>152</v>
      </c>
      <c r="I5" s="329" t="s">
        <v>153</v>
      </c>
      <c r="J5" s="329" t="s">
        <v>154</v>
      </c>
      <c r="K5" s="249" t="s">
        <v>245</v>
      </c>
      <c r="L5" s="329" t="s">
        <v>155</v>
      </c>
      <c r="M5" s="329" t="s">
        <v>156</v>
      </c>
      <c r="N5" s="329" t="s">
        <v>157</v>
      </c>
      <c r="O5" s="249" t="s">
        <v>246</v>
      </c>
      <c r="P5" s="329" t="s">
        <v>158</v>
      </c>
      <c r="Q5" s="330" t="s">
        <v>89</v>
      </c>
      <c r="R5" s="330" t="s">
        <v>90</v>
      </c>
      <c r="S5" s="249" t="s">
        <v>247</v>
      </c>
      <c r="T5" s="330" t="s">
        <v>159</v>
      </c>
      <c r="U5" s="330" t="s">
        <v>160</v>
      </c>
      <c r="V5" s="331" t="s">
        <v>93</v>
      </c>
      <c r="W5" s="249" t="s">
        <v>248</v>
      </c>
      <c r="X5" s="329" t="s">
        <v>152</v>
      </c>
      <c r="Y5" s="329" t="s">
        <v>153</v>
      </c>
      <c r="Z5" s="329" t="s">
        <v>154</v>
      </c>
      <c r="AA5" s="249" t="s">
        <v>249</v>
      </c>
      <c r="AB5" s="329" t="s">
        <v>155</v>
      </c>
      <c r="AC5" s="329" t="s">
        <v>156</v>
      </c>
      <c r="AD5" s="329" t="s">
        <v>157</v>
      </c>
      <c r="AE5" s="249" t="s">
        <v>250</v>
      </c>
      <c r="AF5" s="329" t="s">
        <v>158</v>
      </c>
      <c r="AG5" s="330" t="s">
        <v>89</v>
      </c>
      <c r="AH5" s="330" t="s">
        <v>90</v>
      </c>
      <c r="AI5" s="249" t="s">
        <v>251</v>
      </c>
      <c r="AJ5" s="330" t="s">
        <v>159</v>
      </c>
      <c r="AK5" s="330" t="s">
        <v>160</v>
      </c>
      <c r="AL5" s="331" t="s">
        <v>93</v>
      </c>
      <c r="AM5" s="249" t="s">
        <v>252</v>
      </c>
      <c r="AN5" s="329" t="s">
        <v>152</v>
      </c>
      <c r="AO5" s="329" t="s">
        <v>153</v>
      </c>
      <c r="AP5" s="329" t="s">
        <v>154</v>
      </c>
      <c r="AQ5" s="268" t="s">
        <v>245</v>
      </c>
      <c r="AR5" s="329" t="s">
        <v>155</v>
      </c>
      <c r="AS5" s="329" t="s">
        <v>156</v>
      </c>
      <c r="AT5" s="329" t="s">
        <v>157</v>
      </c>
      <c r="AU5" s="268" t="s">
        <v>246</v>
      </c>
      <c r="AV5" s="329" t="s">
        <v>158</v>
      </c>
      <c r="AW5" s="330" t="s">
        <v>89</v>
      </c>
      <c r="AX5" s="330" t="s">
        <v>90</v>
      </c>
      <c r="AY5" s="268" t="s">
        <v>247</v>
      </c>
      <c r="AZ5" s="330" t="s">
        <v>159</v>
      </c>
      <c r="BA5" s="330" t="s">
        <v>160</v>
      </c>
      <c r="BB5" s="331" t="s">
        <v>93</v>
      </c>
      <c r="BC5" s="268" t="s">
        <v>248</v>
      </c>
      <c r="BD5" s="329" t="s">
        <v>152</v>
      </c>
      <c r="BE5" s="329" t="s">
        <v>153</v>
      </c>
      <c r="BF5" s="329" t="s">
        <v>154</v>
      </c>
      <c r="BG5" s="268" t="s">
        <v>245</v>
      </c>
      <c r="BH5" s="91" t="s">
        <v>155</v>
      </c>
      <c r="BI5" s="91" t="s">
        <v>156</v>
      </c>
      <c r="BJ5" s="91" t="s">
        <v>157</v>
      </c>
      <c r="BK5" s="268" t="s">
        <v>246</v>
      </c>
      <c r="BL5" s="91" t="s">
        <v>158</v>
      </c>
      <c r="BM5" s="92" t="s">
        <v>89</v>
      </c>
      <c r="BN5" s="92" t="s">
        <v>90</v>
      </c>
      <c r="BO5" s="268" t="s">
        <v>247</v>
      </c>
      <c r="BP5" s="92" t="s">
        <v>159</v>
      </c>
      <c r="BQ5" s="92" t="s">
        <v>160</v>
      </c>
      <c r="BR5" s="93" t="s">
        <v>93</v>
      </c>
      <c r="BS5" s="268" t="s">
        <v>248</v>
      </c>
    </row>
    <row r="6" spans="1:71" s="160" customFormat="1" x14ac:dyDescent="0.3">
      <c r="A6" s="261" t="s">
        <v>77</v>
      </c>
      <c r="B6" s="262" t="s">
        <v>51</v>
      </c>
      <c r="C6" s="4">
        <v>14500</v>
      </c>
      <c r="D6" s="53">
        <f>K6+O6+S6+W6</f>
        <v>0</v>
      </c>
      <c r="E6" s="53">
        <f>AA6+AE6+AI6+AM6</f>
        <v>0</v>
      </c>
      <c r="F6" s="53">
        <f>AQ6+AU6+AY6+BC6</f>
        <v>0</v>
      </c>
      <c r="G6" s="299">
        <f>SUM(BG6,BK6,BO6,BS6)</f>
        <v>0</v>
      </c>
      <c r="H6" s="299">
        <f>SUM(X6:AL6)</f>
        <v>0</v>
      </c>
      <c r="I6" s="166">
        <v>0</v>
      </c>
      <c r="J6" s="166">
        <v>0</v>
      </c>
      <c r="K6" s="352">
        <f>SUM(H6:J6)</f>
        <v>0</v>
      </c>
      <c r="L6" s="166">
        <v>0</v>
      </c>
      <c r="M6" s="166">
        <v>0</v>
      </c>
      <c r="N6" s="166">
        <v>0</v>
      </c>
      <c r="O6" s="352">
        <f>SUM(L6:N6)</f>
        <v>0</v>
      </c>
      <c r="P6" s="166">
        <v>0</v>
      </c>
      <c r="Q6" s="166">
        <v>0</v>
      </c>
      <c r="R6" s="166">
        <v>0</v>
      </c>
      <c r="S6" s="352">
        <f>SUM(P6:R6)</f>
        <v>0</v>
      </c>
      <c r="T6" s="166">
        <v>0</v>
      </c>
      <c r="U6" s="166">
        <v>0</v>
      </c>
      <c r="V6" s="166">
        <v>0</v>
      </c>
      <c r="W6" s="352">
        <f>SUM(T6:V6)</f>
        <v>0</v>
      </c>
      <c r="X6" s="166">
        <v>0</v>
      </c>
      <c r="Y6" s="166">
        <v>0</v>
      </c>
      <c r="Z6" s="166">
        <v>0</v>
      </c>
      <c r="AA6" s="352">
        <f>SUM(X6:Z6)</f>
        <v>0</v>
      </c>
      <c r="AB6" s="166">
        <v>0</v>
      </c>
      <c r="AC6" s="166">
        <v>0</v>
      </c>
      <c r="AD6" s="166">
        <v>0</v>
      </c>
      <c r="AE6" s="352">
        <f>SUM(AB6:AD6)</f>
        <v>0</v>
      </c>
      <c r="AF6" s="166">
        <v>0</v>
      </c>
      <c r="AG6" s="166">
        <v>0</v>
      </c>
      <c r="AH6" s="166">
        <v>0</v>
      </c>
      <c r="AI6" s="352">
        <f>SUM(AF6:AH6)</f>
        <v>0</v>
      </c>
      <c r="AJ6" s="166">
        <v>0</v>
      </c>
      <c r="AK6" s="166">
        <v>0</v>
      </c>
      <c r="AL6" s="166">
        <v>0</v>
      </c>
      <c r="AM6" s="352">
        <f>SUM(AJ6:AL6)</f>
        <v>0</v>
      </c>
      <c r="AN6" s="21">
        <v>0</v>
      </c>
      <c r="AO6" s="21">
        <v>0</v>
      </c>
      <c r="AP6" s="21">
        <v>0</v>
      </c>
      <c r="AQ6" s="224">
        <f>SUM(AN6:AP6)</f>
        <v>0</v>
      </c>
      <c r="AR6" s="21">
        <v>0</v>
      </c>
      <c r="AS6" s="21">
        <v>0</v>
      </c>
      <c r="AT6" s="21">
        <v>0</v>
      </c>
      <c r="AU6" s="224">
        <f>SUM(AR6:AT6)</f>
        <v>0</v>
      </c>
      <c r="AV6" s="21">
        <v>0</v>
      </c>
      <c r="AW6" s="21">
        <v>0</v>
      </c>
      <c r="AX6" s="21">
        <v>0</v>
      </c>
      <c r="AY6" s="224">
        <f>SUM(AV6:AX6)</f>
        <v>0</v>
      </c>
      <c r="AZ6" s="21">
        <v>0</v>
      </c>
      <c r="BA6" s="21">
        <v>0</v>
      </c>
      <c r="BB6" s="21">
        <v>0</v>
      </c>
      <c r="BC6" s="224">
        <f>SUM(AZ6:BB6)</f>
        <v>0</v>
      </c>
      <c r="BD6" s="21">
        <v>0</v>
      </c>
      <c r="BE6" s="21">
        <v>0</v>
      </c>
      <c r="BF6" s="317">
        <v>0</v>
      </c>
      <c r="BG6" s="309">
        <f>SUM(BD6:BF6)</f>
        <v>0</v>
      </c>
      <c r="BH6" s="269">
        <v>0</v>
      </c>
      <c r="BI6" s="269">
        <v>0</v>
      </c>
      <c r="BJ6" s="269">
        <v>0</v>
      </c>
      <c r="BK6" s="309">
        <f>SUM(BH6:BJ6)</f>
        <v>0</v>
      </c>
      <c r="BL6" s="269">
        <v>0</v>
      </c>
      <c r="BM6" s="269">
        <v>0</v>
      </c>
      <c r="BN6" s="269">
        <v>0</v>
      </c>
      <c r="BO6" s="309">
        <f>SUM(BL6:BN6)</f>
        <v>0</v>
      </c>
      <c r="BP6" s="269">
        <v>0</v>
      </c>
      <c r="BQ6" s="269">
        <v>0</v>
      </c>
      <c r="BR6" s="269">
        <v>0</v>
      </c>
      <c r="BS6" s="309">
        <f>SUM(BP6:BR6)</f>
        <v>0</v>
      </c>
    </row>
    <row r="7" spans="1:71" s="160" customFormat="1" x14ac:dyDescent="0.3">
      <c r="A7" s="261"/>
      <c r="B7" s="298" t="s">
        <v>52</v>
      </c>
      <c r="C7" s="166">
        <v>525165.81949999987</v>
      </c>
      <c r="D7" s="299">
        <f t="shared" ref="D7:D27" si="0">K7+O7+S7+W7</f>
        <v>237937.74849999999</v>
      </c>
      <c r="E7" s="299">
        <f t="shared" ref="E7:E27" si="1">AA7+AE7+AI7+AM7</f>
        <v>149231.76549999998</v>
      </c>
      <c r="F7" s="299">
        <f t="shared" ref="F7:F27" si="2">AQ7+AU7+AY7+BC7</f>
        <v>172845.99</v>
      </c>
      <c r="G7" s="299">
        <f t="shared" ref="G7:G22" si="3">SUM(BG7,BK7,BO7,BS7)</f>
        <v>129784.23000000001</v>
      </c>
      <c r="H7" s="299">
        <v>1681.3689999999999</v>
      </c>
      <c r="I7" s="299">
        <v>2299.9999999999995</v>
      </c>
      <c r="J7" s="299">
        <v>26548.543500000003</v>
      </c>
      <c r="K7" s="352">
        <f t="shared" ref="K7:K26" si="4">SUM(H7:J7)</f>
        <v>30529.912500000002</v>
      </c>
      <c r="L7" s="299">
        <v>32395.856499999998</v>
      </c>
      <c r="M7" s="299">
        <v>62815.299999999996</v>
      </c>
      <c r="N7" s="299">
        <v>11573.749499999998</v>
      </c>
      <c r="O7" s="352">
        <f t="shared" ref="O7:O26" si="5">SUM(L7:N7)</f>
        <v>106784.90599999999</v>
      </c>
      <c r="P7" s="299">
        <v>1235.0309999999999</v>
      </c>
      <c r="Q7" s="299">
        <v>1645.3509999999999</v>
      </c>
      <c r="R7" s="299">
        <v>7086.8749999999991</v>
      </c>
      <c r="S7" s="352">
        <f t="shared" ref="S7:S26" si="6">SUM(P7:R7)</f>
        <v>9967.2569999999978</v>
      </c>
      <c r="T7" s="299">
        <v>10281.137999999999</v>
      </c>
      <c r="U7" s="299">
        <v>4131.8349999999991</v>
      </c>
      <c r="V7" s="299">
        <v>76242.7</v>
      </c>
      <c r="W7" s="352">
        <f t="shared" ref="W7:W26" si="7">SUM(T7:V7)</f>
        <v>90655.672999999995</v>
      </c>
      <c r="X7" s="166">
        <v>9835.9499999999989</v>
      </c>
      <c r="Y7" s="166">
        <v>369.96649999999994</v>
      </c>
      <c r="Z7" s="166">
        <v>54501.029999999992</v>
      </c>
      <c r="AA7" s="352">
        <f t="shared" ref="AA7:AA20" si="8">SUM(X7:Z7)</f>
        <v>64706.946499999991</v>
      </c>
      <c r="AB7" s="166">
        <v>27229.366499999996</v>
      </c>
      <c r="AC7" s="166">
        <v>2619.7919999999995</v>
      </c>
      <c r="AD7" s="166">
        <v>6618.7330000000002</v>
      </c>
      <c r="AE7" s="352">
        <f t="shared" ref="AE7:AE20" si="9">SUM(AB7:AD7)</f>
        <v>36467.891499999998</v>
      </c>
      <c r="AF7" s="332">
        <v>6618.7330000000002</v>
      </c>
      <c r="AG7" s="332">
        <v>9046.2909999999993</v>
      </c>
      <c r="AH7" s="332">
        <v>1109.8304999999998</v>
      </c>
      <c r="AI7" s="352">
        <f t="shared" ref="AI7:AI20" si="10">SUM(AF7:AH7)</f>
        <v>16774.854499999998</v>
      </c>
      <c r="AJ7" s="332">
        <v>5522.2999999999993</v>
      </c>
      <c r="AK7" s="332">
        <v>4737.5629999999992</v>
      </c>
      <c r="AL7" s="332">
        <v>21022.21</v>
      </c>
      <c r="AM7" s="352">
        <f t="shared" ref="AM7:AM20" si="11">SUM(AJ7:AL7)</f>
        <v>31282.072999999997</v>
      </c>
      <c r="AN7" s="21">
        <v>9506.82</v>
      </c>
      <c r="AO7" s="21">
        <v>26269.54</v>
      </c>
      <c r="AP7" s="21">
        <v>46</v>
      </c>
      <c r="AQ7" s="224">
        <f t="shared" ref="AQ7:AQ8" si="12">SUM(AN7:AP7)</f>
        <v>35822.36</v>
      </c>
      <c r="AR7" s="21">
        <v>0</v>
      </c>
      <c r="AS7" s="21">
        <v>32374.080000000002</v>
      </c>
      <c r="AT7" s="21">
        <v>15186.26</v>
      </c>
      <c r="AU7" s="224">
        <f t="shared" ref="AU7:AU8" si="13">SUM(AR7:AT7)</f>
        <v>47560.340000000004</v>
      </c>
      <c r="AV7" s="113">
        <v>14968.82</v>
      </c>
      <c r="AW7" s="113">
        <v>38025.090000000004</v>
      </c>
      <c r="AX7" s="113">
        <v>35000.14</v>
      </c>
      <c r="AY7" s="224">
        <f t="shared" ref="AY7:AY8" si="14">SUM(AV7:AX7)</f>
        <v>87994.05</v>
      </c>
      <c r="AZ7" s="113">
        <v>1469.2400000000002</v>
      </c>
      <c r="BA7" s="113">
        <v>0</v>
      </c>
      <c r="BB7" s="113">
        <v>0</v>
      </c>
      <c r="BC7" s="224">
        <f t="shared" ref="BC7:BC8" si="15">SUM(AZ7:BB7)</f>
        <v>1469.2400000000002</v>
      </c>
      <c r="BD7" s="21">
        <v>0</v>
      </c>
      <c r="BE7" s="21">
        <v>31.7</v>
      </c>
      <c r="BF7" s="317">
        <v>11243.44</v>
      </c>
      <c r="BG7" s="309">
        <f t="shared" ref="BG7:BG8" si="16">SUM(BD7:BF7)</f>
        <v>11275.140000000001</v>
      </c>
      <c r="BH7" s="269">
        <v>11175.56</v>
      </c>
      <c r="BI7" s="269">
        <v>7877.55</v>
      </c>
      <c r="BJ7" s="269">
        <v>198.82</v>
      </c>
      <c r="BK7" s="309">
        <f t="shared" ref="BK7:BK8" si="17">SUM(BH7:BJ7)</f>
        <v>19251.93</v>
      </c>
      <c r="BL7" s="269">
        <v>86008.87000000001</v>
      </c>
      <c r="BM7" s="269">
        <v>117.6</v>
      </c>
      <c r="BN7" s="269">
        <v>585.31999999999994</v>
      </c>
      <c r="BO7" s="309">
        <f t="shared" ref="BO7:BO8" si="18">SUM(BL7:BN7)</f>
        <v>86711.790000000023</v>
      </c>
      <c r="BP7" s="269">
        <v>2900.42</v>
      </c>
      <c r="BQ7" s="269">
        <v>2477.0499999999997</v>
      </c>
      <c r="BR7" s="269">
        <v>7167.9</v>
      </c>
      <c r="BS7" s="309">
        <f t="shared" ref="BS7:BS8" si="19">SUM(BP7:BR7)</f>
        <v>12545.369999999999</v>
      </c>
    </row>
    <row r="8" spans="1:71" s="160" customFormat="1" x14ac:dyDescent="0.3">
      <c r="A8" s="261"/>
      <c r="B8" s="298" t="s">
        <v>59</v>
      </c>
      <c r="C8" s="166">
        <f t="shared" ref="C8:AK8" si="20">C6-C7</f>
        <v>-510665.81949999987</v>
      </c>
      <c r="D8" s="166">
        <f t="shared" si="20"/>
        <v>-237937.74849999999</v>
      </c>
      <c r="E8" s="166">
        <f t="shared" si="20"/>
        <v>-149231.76549999998</v>
      </c>
      <c r="F8" s="166">
        <f t="shared" si="20"/>
        <v>-172845.99</v>
      </c>
      <c r="G8" s="166">
        <f>G6-G7</f>
        <v>-129784.23000000001</v>
      </c>
      <c r="H8" s="333">
        <f t="shared" si="20"/>
        <v>-1681.3689999999999</v>
      </c>
      <c r="I8" s="166">
        <f t="shared" si="20"/>
        <v>-2299.9999999999995</v>
      </c>
      <c r="J8" s="166">
        <f t="shared" si="20"/>
        <v>-26548.543500000003</v>
      </c>
      <c r="K8" s="352">
        <f t="shared" si="4"/>
        <v>-30529.912500000002</v>
      </c>
      <c r="L8" s="166">
        <f t="shared" si="20"/>
        <v>-32395.856499999998</v>
      </c>
      <c r="M8" s="166">
        <f t="shared" si="20"/>
        <v>-62815.299999999996</v>
      </c>
      <c r="N8" s="166">
        <f t="shared" si="20"/>
        <v>-11573.749499999998</v>
      </c>
      <c r="O8" s="352">
        <f t="shared" si="5"/>
        <v>-106784.90599999999</v>
      </c>
      <c r="P8" s="166">
        <f t="shared" si="20"/>
        <v>-1235.0309999999999</v>
      </c>
      <c r="Q8" s="166">
        <f t="shared" si="20"/>
        <v>-1645.3509999999999</v>
      </c>
      <c r="R8" s="166">
        <f t="shared" si="20"/>
        <v>-7086.8749999999991</v>
      </c>
      <c r="S8" s="352">
        <f t="shared" si="6"/>
        <v>-9967.2569999999978</v>
      </c>
      <c r="T8" s="166">
        <f t="shared" si="20"/>
        <v>-10281.137999999999</v>
      </c>
      <c r="U8" s="166">
        <f t="shared" si="20"/>
        <v>-4131.8349999999991</v>
      </c>
      <c r="V8" s="166">
        <f>V6-V7</f>
        <v>-76242.7</v>
      </c>
      <c r="W8" s="352">
        <f t="shared" si="7"/>
        <v>-90655.672999999995</v>
      </c>
      <c r="X8" s="166">
        <f t="shared" si="20"/>
        <v>-9835.9499999999989</v>
      </c>
      <c r="Y8" s="166">
        <f t="shared" si="20"/>
        <v>-369.96649999999994</v>
      </c>
      <c r="Z8" s="166">
        <f t="shared" si="20"/>
        <v>-54501.029999999992</v>
      </c>
      <c r="AA8" s="352">
        <f t="shared" si="8"/>
        <v>-64706.946499999991</v>
      </c>
      <c r="AB8" s="166">
        <f t="shared" si="20"/>
        <v>-27229.366499999996</v>
      </c>
      <c r="AC8" s="166">
        <f t="shared" si="20"/>
        <v>-2619.7919999999995</v>
      </c>
      <c r="AD8" s="166">
        <f t="shared" si="20"/>
        <v>-6618.7330000000002</v>
      </c>
      <c r="AE8" s="352">
        <f t="shared" si="9"/>
        <v>-36467.891499999998</v>
      </c>
      <c r="AF8" s="303">
        <f t="shared" si="20"/>
        <v>-6618.7330000000002</v>
      </c>
      <c r="AG8" s="303">
        <f t="shared" si="20"/>
        <v>-9046.2909999999993</v>
      </c>
      <c r="AH8" s="303">
        <f t="shared" si="20"/>
        <v>-1109.8304999999998</v>
      </c>
      <c r="AI8" s="352">
        <f t="shared" si="10"/>
        <v>-16774.854499999998</v>
      </c>
      <c r="AJ8" s="303">
        <f t="shared" si="20"/>
        <v>-5522.2999999999993</v>
      </c>
      <c r="AK8" s="303">
        <f t="shared" si="20"/>
        <v>-4737.5629999999992</v>
      </c>
      <c r="AL8" s="334">
        <f t="shared" ref="AL8" si="21">AL7-AL6</f>
        <v>21022.21</v>
      </c>
      <c r="AM8" s="352">
        <f t="shared" si="11"/>
        <v>10762.347000000002</v>
      </c>
      <c r="AN8" s="288">
        <f>AN6-AN7</f>
        <v>-9506.82</v>
      </c>
      <c r="AO8" s="288">
        <f>AO6-AO7</f>
        <v>-26269.54</v>
      </c>
      <c r="AP8" s="288">
        <f t="shared" ref="AP8:BB8" si="22">AP6-AP7</f>
        <v>-46</v>
      </c>
      <c r="AQ8" s="224">
        <f t="shared" si="12"/>
        <v>-35822.36</v>
      </c>
      <c r="AR8" s="288">
        <f t="shared" si="22"/>
        <v>0</v>
      </c>
      <c r="AS8" s="288">
        <f t="shared" si="22"/>
        <v>-32374.080000000002</v>
      </c>
      <c r="AT8" s="288">
        <f t="shared" si="22"/>
        <v>-15186.26</v>
      </c>
      <c r="AU8" s="224">
        <f t="shared" si="13"/>
        <v>-47560.340000000004</v>
      </c>
      <c r="AV8" s="288">
        <f t="shared" si="22"/>
        <v>-14968.82</v>
      </c>
      <c r="AW8" s="288">
        <f t="shared" si="22"/>
        <v>-38025.090000000004</v>
      </c>
      <c r="AX8" s="288">
        <f t="shared" si="22"/>
        <v>-35000.14</v>
      </c>
      <c r="AY8" s="224">
        <f t="shared" si="14"/>
        <v>-87994.05</v>
      </c>
      <c r="AZ8" s="288">
        <f t="shared" si="22"/>
        <v>-1469.2400000000002</v>
      </c>
      <c r="BA8" s="288">
        <f t="shared" si="22"/>
        <v>0</v>
      </c>
      <c r="BB8" s="288">
        <f t="shared" si="22"/>
        <v>0</v>
      </c>
      <c r="BC8" s="224">
        <f t="shared" si="15"/>
        <v>-1469.2400000000002</v>
      </c>
      <c r="BD8" s="288">
        <f>BD6-BD7</f>
        <v>0</v>
      </c>
      <c r="BE8" s="288">
        <f>BE6-BE7</f>
        <v>-31.7</v>
      </c>
      <c r="BF8" s="318">
        <f>BF6-BF7</f>
        <v>-11243.44</v>
      </c>
      <c r="BG8" s="309">
        <f t="shared" si="16"/>
        <v>-11275.140000000001</v>
      </c>
      <c r="BH8" s="270">
        <f t="shared" ref="BH8:BJ8" si="23">BH6-BH7</f>
        <v>-11175.56</v>
      </c>
      <c r="BI8" s="270">
        <f t="shared" si="23"/>
        <v>-7877.55</v>
      </c>
      <c r="BJ8" s="270">
        <f t="shared" si="23"/>
        <v>-198.82</v>
      </c>
      <c r="BK8" s="309">
        <f t="shared" si="17"/>
        <v>-19251.93</v>
      </c>
      <c r="BL8" s="270">
        <f t="shared" ref="BL8:BN8" si="24">BL6-BL7</f>
        <v>-86008.87000000001</v>
      </c>
      <c r="BM8" s="270">
        <f t="shared" si="24"/>
        <v>-117.6</v>
      </c>
      <c r="BN8" s="270">
        <f t="shared" si="24"/>
        <v>-585.31999999999994</v>
      </c>
      <c r="BO8" s="309">
        <f t="shared" si="18"/>
        <v>-86711.790000000023</v>
      </c>
      <c r="BP8" s="270">
        <f t="shared" ref="BP8:BR8" si="25">BP6-BP7</f>
        <v>-2900.42</v>
      </c>
      <c r="BQ8" s="270">
        <f t="shared" si="25"/>
        <v>-2477.0499999999997</v>
      </c>
      <c r="BR8" s="270">
        <f t="shared" si="25"/>
        <v>-7167.9</v>
      </c>
      <c r="BS8" s="309">
        <f t="shared" si="19"/>
        <v>-12545.369999999999</v>
      </c>
    </row>
    <row r="9" spans="1:71" s="160" customFormat="1" x14ac:dyDescent="0.3">
      <c r="A9" s="261" t="s">
        <v>78</v>
      </c>
      <c r="B9" s="298" t="s">
        <v>51</v>
      </c>
      <c r="C9" s="166">
        <v>540148</v>
      </c>
      <c r="D9" s="299">
        <f t="shared" si="0"/>
        <v>223706.78</v>
      </c>
      <c r="E9" s="299">
        <f t="shared" si="1"/>
        <v>385881.43</v>
      </c>
      <c r="F9" s="299">
        <f t="shared" si="2"/>
        <v>717148</v>
      </c>
      <c r="G9" s="299">
        <f t="shared" si="3"/>
        <v>641206.24</v>
      </c>
      <c r="H9" s="299">
        <v>15459.100000000002</v>
      </c>
      <c r="I9" s="299">
        <v>9795.4</v>
      </c>
      <c r="J9" s="299">
        <v>3940</v>
      </c>
      <c r="K9" s="352">
        <f t="shared" si="4"/>
        <v>29194.5</v>
      </c>
      <c r="L9" s="299">
        <v>5870</v>
      </c>
      <c r="M9" s="299">
        <v>20890.95</v>
      </c>
      <c r="N9" s="299">
        <v>10240</v>
      </c>
      <c r="O9" s="352">
        <f t="shared" si="5"/>
        <v>37000.949999999997</v>
      </c>
      <c r="P9" s="299">
        <v>18740</v>
      </c>
      <c r="Q9" s="299">
        <v>8801.33</v>
      </c>
      <c r="R9" s="299">
        <v>14600</v>
      </c>
      <c r="S9" s="352">
        <f t="shared" si="6"/>
        <v>42141.33</v>
      </c>
      <c r="T9" s="299">
        <v>37050</v>
      </c>
      <c r="U9" s="299">
        <v>36195</v>
      </c>
      <c r="V9" s="299">
        <v>42125</v>
      </c>
      <c r="W9" s="352">
        <f t="shared" si="7"/>
        <v>115370</v>
      </c>
      <c r="X9" s="166">
        <v>6197.43</v>
      </c>
      <c r="Y9" s="166">
        <v>25000</v>
      </c>
      <c r="Z9" s="166">
        <v>2000</v>
      </c>
      <c r="AA9" s="352">
        <f t="shared" si="8"/>
        <v>33197.43</v>
      </c>
      <c r="AB9" s="166">
        <v>2000</v>
      </c>
      <c r="AC9" s="166">
        <v>148660</v>
      </c>
      <c r="AD9" s="166">
        <v>70694</v>
      </c>
      <c r="AE9" s="352">
        <f t="shared" si="9"/>
        <v>221354</v>
      </c>
      <c r="AF9" s="332">
        <v>77180</v>
      </c>
      <c r="AG9" s="332">
        <v>12035</v>
      </c>
      <c r="AH9" s="332">
        <v>8740</v>
      </c>
      <c r="AI9" s="352">
        <f t="shared" si="10"/>
        <v>97955</v>
      </c>
      <c r="AJ9" s="332">
        <v>16290</v>
      </c>
      <c r="AK9" s="332">
        <v>1500</v>
      </c>
      <c r="AL9" s="332">
        <v>15585</v>
      </c>
      <c r="AM9" s="352">
        <f t="shared" si="11"/>
        <v>33375</v>
      </c>
      <c r="AN9" s="21">
        <v>19014</v>
      </c>
      <c r="AO9" s="21">
        <v>15043</v>
      </c>
      <c r="AP9" s="21">
        <v>70926</v>
      </c>
      <c r="AQ9" s="224">
        <f>SUM(AN9:AP9)</f>
        <v>104983</v>
      </c>
      <c r="AR9" s="21">
        <v>209944</v>
      </c>
      <c r="AS9" s="21">
        <v>0</v>
      </c>
      <c r="AT9" s="21">
        <v>0</v>
      </c>
      <c r="AU9" s="224">
        <f>SUM(AR9:AT9)</f>
        <v>209944</v>
      </c>
      <c r="AV9" s="21">
        <v>56183</v>
      </c>
      <c r="AW9" s="21">
        <v>43002</v>
      </c>
      <c r="AX9" s="21">
        <v>51624</v>
      </c>
      <c r="AY9" s="224">
        <f>SUM(AV9:AX9)</f>
        <v>150809</v>
      </c>
      <c r="AZ9" s="21">
        <v>177746</v>
      </c>
      <c r="BA9" s="21">
        <v>44814</v>
      </c>
      <c r="BB9" s="21">
        <v>28852</v>
      </c>
      <c r="BC9" s="224">
        <f>SUM(AZ9:BB9)</f>
        <v>251412</v>
      </c>
      <c r="BD9" s="21">
        <v>16519</v>
      </c>
      <c r="BE9" s="21">
        <v>26248</v>
      </c>
      <c r="BF9" s="317">
        <v>41342</v>
      </c>
      <c r="BG9" s="309">
        <f>SUM(BD9:BF9)</f>
        <v>84109</v>
      </c>
      <c r="BH9" s="269">
        <v>15203</v>
      </c>
      <c r="BI9" s="269">
        <v>29681</v>
      </c>
      <c r="BJ9" s="269">
        <v>49498</v>
      </c>
      <c r="BK9" s="309">
        <f>SUM(BH9:BJ9)</f>
        <v>94382</v>
      </c>
      <c r="BL9" s="269">
        <v>24578</v>
      </c>
      <c r="BM9" s="269">
        <v>26753</v>
      </c>
      <c r="BN9" s="269">
        <v>122152.24000000002</v>
      </c>
      <c r="BO9" s="309">
        <f>SUM(BL9:BN9)</f>
        <v>173483.24000000002</v>
      </c>
      <c r="BP9" s="269">
        <v>39782</v>
      </c>
      <c r="BQ9" s="269">
        <v>126474</v>
      </c>
      <c r="BR9" s="269">
        <v>122976</v>
      </c>
      <c r="BS9" s="309">
        <f>SUM(BP9:BR9)</f>
        <v>289232</v>
      </c>
    </row>
    <row r="10" spans="1:71" s="160" customFormat="1" x14ac:dyDescent="0.3">
      <c r="A10" s="261"/>
      <c r="B10" s="298" t="s">
        <v>52</v>
      </c>
      <c r="C10" s="166">
        <v>65258130.908501007</v>
      </c>
      <c r="D10" s="299">
        <f t="shared" si="0"/>
        <v>61138730.973499887</v>
      </c>
      <c r="E10" s="299">
        <f t="shared" si="1"/>
        <v>68304397.241499841</v>
      </c>
      <c r="F10" s="299">
        <f t="shared" si="2"/>
        <v>49684427.210000023</v>
      </c>
      <c r="G10" s="299">
        <f t="shared" si="3"/>
        <v>63761255.470000006</v>
      </c>
      <c r="H10" s="112">
        <v>4533167.8189999983</v>
      </c>
      <c r="I10" s="113">
        <v>4287474.3784999838</v>
      </c>
      <c r="J10" s="113">
        <v>5479263.0554999579</v>
      </c>
      <c r="K10" s="352">
        <f t="shared" si="4"/>
        <v>14299905.252999941</v>
      </c>
      <c r="L10" s="113">
        <v>5870568.4724999787</v>
      </c>
      <c r="M10" s="113">
        <v>5340509.8399999943</v>
      </c>
      <c r="N10" s="113">
        <v>5443953.1334999837</v>
      </c>
      <c r="O10" s="352">
        <f t="shared" si="5"/>
        <v>16655031.445999958</v>
      </c>
      <c r="P10" s="113">
        <v>4366777.9874999905</v>
      </c>
      <c r="Q10" s="113">
        <v>4790525.5944999792</v>
      </c>
      <c r="R10" s="113">
        <v>4723859.2780000065</v>
      </c>
      <c r="S10" s="352">
        <f t="shared" si="6"/>
        <v>13881162.859999975</v>
      </c>
      <c r="T10" s="113">
        <v>5546117.1439999947</v>
      </c>
      <c r="U10" s="113">
        <v>5589332.154500002</v>
      </c>
      <c r="V10" s="113">
        <v>5167182.1160000153</v>
      </c>
      <c r="W10" s="352">
        <f t="shared" si="7"/>
        <v>16302631.414500013</v>
      </c>
      <c r="X10" s="166">
        <v>11608825</v>
      </c>
      <c r="Y10" s="166">
        <v>4869756.6154999845</v>
      </c>
      <c r="Z10" s="166">
        <v>4924245.7085000034</v>
      </c>
      <c r="AA10" s="352">
        <f t="shared" si="8"/>
        <v>21402827.323999986</v>
      </c>
      <c r="AB10" s="166">
        <v>5113861.7449999806</v>
      </c>
      <c r="AC10" s="166">
        <v>5375416.8134999992</v>
      </c>
      <c r="AD10" s="166">
        <v>4316936.8724999847</v>
      </c>
      <c r="AE10" s="352">
        <f t="shared" si="9"/>
        <v>14806215.430999964</v>
      </c>
      <c r="AF10" s="332">
        <v>4420899.2414999809</v>
      </c>
      <c r="AG10" s="332">
        <v>4785068.1659999769</v>
      </c>
      <c r="AH10" s="332">
        <v>3680593.0894999946</v>
      </c>
      <c r="AI10" s="352">
        <f t="shared" si="10"/>
        <v>12886560.496999953</v>
      </c>
      <c r="AJ10" s="332">
        <v>8709342.517999975</v>
      </c>
      <c r="AK10" s="332">
        <v>5342689.7914999854</v>
      </c>
      <c r="AL10" s="332">
        <v>5156761.6799999848</v>
      </c>
      <c r="AM10" s="352">
        <f t="shared" si="11"/>
        <v>19208793.989499945</v>
      </c>
      <c r="AN10" s="21">
        <v>4224011.0900000101</v>
      </c>
      <c r="AO10" s="21">
        <v>4791705.3299999908</v>
      </c>
      <c r="AP10" s="21">
        <v>4852368.2400000142</v>
      </c>
      <c r="AQ10" s="224">
        <f t="shared" ref="AQ10:AQ26" si="26">SUM(AN10:AP10)</f>
        <v>13868084.660000015</v>
      </c>
      <c r="AR10" s="21">
        <v>5562474.3100000089</v>
      </c>
      <c r="AS10" s="21">
        <v>3778606.1700000148</v>
      </c>
      <c r="AT10" s="21">
        <v>2661932.7800000096</v>
      </c>
      <c r="AU10" s="224">
        <f t="shared" ref="AU10:AU26" si="27">SUM(AR10:AT10)</f>
        <v>12003013.260000031</v>
      </c>
      <c r="AV10" s="21">
        <v>2210521.6900000083</v>
      </c>
      <c r="AW10" s="113">
        <v>3599935.5099999891</v>
      </c>
      <c r="AX10" s="113">
        <v>4609708.4900000077</v>
      </c>
      <c r="AY10" s="224">
        <f t="shared" ref="AY10:AY26" si="28">SUM(AV10:AX10)</f>
        <v>10420165.690000005</v>
      </c>
      <c r="AZ10" s="113">
        <v>4640177.2100000046</v>
      </c>
      <c r="BA10" s="21">
        <v>3594337.1699999748</v>
      </c>
      <c r="BB10" s="113">
        <v>5158649.2199999932</v>
      </c>
      <c r="BC10" s="224">
        <f t="shared" ref="BC10:BC26" si="29">SUM(AZ10:BB10)</f>
        <v>13393163.599999972</v>
      </c>
      <c r="BD10" s="21">
        <v>4470470.3200000189</v>
      </c>
      <c r="BE10" s="21">
        <v>3526039.2299999991</v>
      </c>
      <c r="BF10" s="317">
        <v>4116155.900000019</v>
      </c>
      <c r="BG10" s="309">
        <f t="shared" ref="BG10:BG26" si="30">SUM(BD10:BF10)</f>
        <v>12112665.450000037</v>
      </c>
      <c r="BH10" s="269">
        <v>4300508.0900000036</v>
      </c>
      <c r="BI10" s="269">
        <v>4496261.1799999885</v>
      </c>
      <c r="BJ10" s="269">
        <v>8016520.8899999848</v>
      </c>
      <c r="BK10" s="309">
        <f t="shared" ref="BK10:BK26" si="31">SUM(BH10:BJ10)</f>
        <v>16813290.159999978</v>
      </c>
      <c r="BL10" s="269">
        <v>6681444.1299999999</v>
      </c>
      <c r="BM10" s="269">
        <v>5688203.790000014</v>
      </c>
      <c r="BN10" s="269">
        <v>5433643.4399999911</v>
      </c>
      <c r="BO10" s="309">
        <f t="shared" ref="BO10:BO26" si="32">SUM(BL10:BN10)</f>
        <v>17803291.360000003</v>
      </c>
      <c r="BP10" s="269">
        <v>6768378.8900000015</v>
      </c>
      <c r="BQ10" s="269">
        <v>5019994.3699999833</v>
      </c>
      <c r="BR10" s="269">
        <v>5243635.2400000095</v>
      </c>
      <c r="BS10" s="309">
        <f t="shared" ref="BS10:BS26" si="33">SUM(BP10:BR10)</f>
        <v>17032008.499999993</v>
      </c>
    </row>
    <row r="11" spans="1:71" s="160" customFormat="1" x14ac:dyDescent="0.3">
      <c r="A11" s="261"/>
      <c r="B11" s="298" t="s">
        <v>59</v>
      </c>
      <c r="C11" s="166">
        <f t="shared" ref="C11:AK11" si="34">C9-C10</f>
        <v>-64717982.908501007</v>
      </c>
      <c r="D11" s="166">
        <f t="shared" si="34"/>
        <v>-60915024.193499885</v>
      </c>
      <c r="E11" s="166">
        <f t="shared" si="34"/>
        <v>-67918515.811499834</v>
      </c>
      <c r="F11" s="166">
        <f t="shared" si="34"/>
        <v>-48967279.210000023</v>
      </c>
      <c r="G11" s="166">
        <f>G9-G10</f>
        <v>-63120049.230000004</v>
      </c>
      <c r="H11" s="333">
        <f t="shared" si="34"/>
        <v>-4517708.7189999986</v>
      </c>
      <c r="I11" s="166">
        <f t="shared" si="34"/>
        <v>-4277678.9784999834</v>
      </c>
      <c r="J11" s="166">
        <f t="shared" si="34"/>
        <v>-5475323.0554999579</v>
      </c>
      <c r="K11" s="352">
        <f t="shared" si="4"/>
        <v>-14270710.752999941</v>
      </c>
      <c r="L11" s="166">
        <f t="shared" si="34"/>
        <v>-5864698.4724999787</v>
      </c>
      <c r="M11" s="166">
        <f t="shared" si="34"/>
        <v>-5319618.8899999941</v>
      </c>
      <c r="N11" s="166">
        <f t="shared" si="34"/>
        <v>-5433713.1334999837</v>
      </c>
      <c r="O11" s="352">
        <f t="shared" si="5"/>
        <v>-16618030.495999957</v>
      </c>
      <c r="P11" s="166">
        <f t="shared" si="34"/>
        <v>-4348037.9874999905</v>
      </c>
      <c r="Q11" s="166">
        <f t="shared" si="34"/>
        <v>-4781724.2644999791</v>
      </c>
      <c r="R11" s="166">
        <f t="shared" si="34"/>
        <v>-4709259.2780000065</v>
      </c>
      <c r="S11" s="352">
        <f t="shared" si="6"/>
        <v>-13839021.529999977</v>
      </c>
      <c r="T11" s="166">
        <f t="shared" si="34"/>
        <v>-5509067.1439999947</v>
      </c>
      <c r="U11" s="166">
        <f t="shared" si="34"/>
        <v>-5553137.154500002</v>
      </c>
      <c r="V11" s="166">
        <f>V9-V10</f>
        <v>-5125057.1160000153</v>
      </c>
      <c r="W11" s="352">
        <f t="shared" si="7"/>
        <v>-16187261.414500013</v>
      </c>
      <c r="X11" s="166">
        <f t="shared" si="34"/>
        <v>-11602627.57</v>
      </c>
      <c r="Y11" s="166">
        <f t="shared" si="34"/>
        <v>-4844756.6154999845</v>
      </c>
      <c r="Z11" s="166">
        <f t="shared" si="34"/>
        <v>-4922245.7085000034</v>
      </c>
      <c r="AA11" s="352">
        <f t="shared" si="8"/>
        <v>-21369629.893999986</v>
      </c>
      <c r="AB11" s="166">
        <f t="shared" si="34"/>
        <v>-5111861.7449999806</v>
      </c>
      <c r="AC11" s="166">
        <f t="shared" si="34"/>
        <v>-5226756.8134999992</v>
      </c>
      <c r="AD11" s="166">
        <f t="shared" si="34"/>
        <v>-4246242.8724999847</v>
      </c>
      <c r="AE11" s="352">
        <f t="shared" si="9"/>
        <v>-14584861.430999964</v>
      </c>
      <c r="AF11" s="303">
        <f t="shared" si="34"/>
        <v>-4343719.2414999809</v>
      </c>
      <c r="AG11" s="303">
        <f t="shared" si="34"/>
        <v>-4773033.1659999769</v>
      </c>
      <c r="AH11" s="303">
        <f t="shared" si="34"/>
        <v>-3671853.0894999946</v>
      </c>
      <c r="AI11" s="352">
        <f t="shared" si="10"/>
        <v>-12788605.496999953</v>
      </c>
      <c r="AJ11" s="303">
        <f t="shared" si="34"/>
        <v>-8693052.517999975</v>
      </c>
      <c r="AK11" s="303">
        <f t="shared" si="34"/>
        <v>-5341189.7914999854</v>
      </c>
      <c r="AL11" s="334">
        <f t="shared" ref="AL11" si="35">AL10-AL9</f>
        <v>5141176.6799999848</v>
      </c>
      <c r="AM11" s="352">
        <f t="shared" si="11"/>
        <v>-8893065.6294999756</v>
      </c>
      <c r="AN11" s="288">
        <f>AN9-AN10</f>
        <v>-4204997.0900000101</v>
      </c>
      <c r="AO11" s="288">
        <f t="shared" ref="AO11:BB11" si="36">AO9-AO10</f>
        <v>-4776662.3299999908</v>
      </c>
      <c r="AP11" s="288">
        <f t="shared" si="36"/>
        <v>-4781442.2400000142</v>
      </c>
      <c r="AQ11" s="224">
        <f t="shared" si="26"/>
        <v>-13763101.660000015</v>
      </c>
      <c r="AR11" s="288">
        <f t="shared" si="36"/>
        <v>-5352530.3100000089</v>
      </c>
      <c r="AS11" s="288">
        <f t="shared" si="36"/>
        <v>-3778606.1700000148</v>
      </c>
      <c r="AT11" s="288">
        <f t="shared" si="36"/>
        <v>-2661932.7800000096</v>
      </c>
      <c r="AU11" s="224">
        <f t="shared" si="27"/>
        <v>-11793069.260000031</v>
      </c>
      <c r="AV11" s="288">
        <f t="shared" si="36"/>
        <v>-2154338.6900000083</v>
      </c>
      <c r="AW11" s="288">
        <f t="shared" si="36"/>
        <v>-3556933.5099999891</v>
      </c>
      <c r="AX11" s="288">
        <f t="shared" si="36"/>
        <v>-4558084.4900000077</v>
      </c>
      <c r="AY11" s="224">
        <f t="shared" si="28"/>
        <v>-10269356.690000005</v>
      </c>
      <c r="AZ11" s="288">
        <f t="shared" si="36"/>
        <v>-4462431.2100000046</v>
      </c>
      <c r="BA11" s="288">
        <f t="shared" si="36"/>
        <v>-3549523.1699999748</v>
      </c>
      <c r="BB11" s="288">
        <f t="shared" si="36"/>
        <v>-5129797.2199999932</v>
      </c>
      <c r="BC11" s="224">
        <f t="shared" si="29"/>
        <v>-13141751.599999972</v>
      </c>
      <c r="BD11" s="288">
        <f>BD9-BD10</f>
        <v>-4453951.3200000189</v>
      </c>
      <c r="BE11" s="288">
        <f>BE9-BE10</f>
        <v>-3499791.2299999991</v>
      </c>
      <c r="BF11" s="318">
        <f>BF9-BF10</f>
        <v>-4074813.900000019</v>
      </c>
      <c r="BG11" s="309">
        <f t="shared" si="30"/>
        <v>-12028556.450000037</v>
      </c>
      <c r="BH11" s="270">
        <f t="shared" ref="BH11:BJ11" si="37">BH9-BH10</f>
        <v>-4285305.0900000036</v>
      </c>
      <c r="BI11" s="270">
        <f t="shared" si="37"/>
        <v>-4466580.1799999885</v>
      </c>
      <c r="BJ11" s="270">
        <f t="shared" si="37"/>
        <v>-7967022.8899999848</v>
      </c>
      <c r="BK11" s="309">
        <f t="shared" si="31"/>
        <v>-16718908.159999978</v>
      </c>
      <c r="BL11" s="270">
        <f>BL9-BL10</f>
        <v>-6656866.1299999999</v>
      </c>
      <c r="BM11" s="270">
        <f t="shared" ref="BM11:BN11" si="38">BM9-BM10</f>
        <v>-5661450.790000014</v>
      </c>
      <c r="BN11" s="270">
        <f t="shared" si="38"/>
        <v>-5311491.1999999909</v>
      </c>
      <c r="BO11" s="309">
        <f t="shared" si="32"/>
        <v>-17629808.120000005</v>
      </c>
      <c r="BP11" s="270">
        <f t="shared" ref="BP11:BR11" si="39">BP9-BP10</f>
        <v>-6728596.8900000015</v>
      </c>
      <c r="BQ11" s="270">
        <f t="shared" si="39"/>
        <v>-4893520.3699999833</v>
      </c>
      <c r="BR11" s="270">
        <f t="shared" si="39"/>
        <v>-5120659.2400000095</v>
      </c>
      <c r="BS11" s="309">
        <f t="shared" si="33"/>
        <v>-16742776.499999994</v>
      </c>
    </row>
    <row r="12" spans="1:71" s="160" customFormat="1" ht="14.5" x14ac:dyDescent="0.35">
      <c r="A12" s="263" t="s">
        <v>79</v>
      </c>
      <c r="B12" s="298" t="s">
        <v>51</v>
      </c>
      <c r="C12" s="166">
        <v>1720926.939999999</v>
      </c>
      <c r="D12" s="299">
        <f t="shared" si="0"/>
        <v>2764353.8499999996</v>
      </c>
      <c r="E12" s="299">
        <f t="shared" si="1"/>
        <v>3546606.43</v>
      </c>
      <c r="F12" s="299">
        <f t="shared" si="2"/>
        <v>5548330.1899999995</v>
      </c>
      <c r="G12" s="299">
        <f t="shared" si="3"/>
        <v>978123.96000000008</v>
      </c>
      <c r="H12" s="299">
        <v>526395.85</v>
      </c>
      <c r="I12" s="299">
        <v>15089.9</v>
      </c>
      <c r="J12" s="299">
        <v>73765.200000000012</v>
      </c>
      <c r="K12" s="352">
        <f t="shared" si="4"/>
        <v>615250.94999999995</v>
      </c>
      <c r="L12" s="299">
        <v>21303</v>
      </c>
      <c r="M12" s="299">
        <v>17659.57</v>
      </c>
      <c r="N12" s="299">
        <v>90893.81</v>
      </c>
      <c r="O12" s="352">
        <f t="shared" si="5"/>
        <v>129856.38</v>
      </c>
      <c r="P12" s="299">
        <v>21455.95</v>
      </c>
      <c r="Q12" s="299">
        <v>17563.55</v>
      </c>
      <c r="R12" s="299">
        <v>17511.75</v>
      </c>
      <c r="S12" s="352">
        <f t="shared" si="6"/>
        <v>56531.25</v>
      </c>
      <c r="T12" s="299">
        <v>11995.880000000001</v>
      </c>
      <c r="U12" s="299">
        <v>217057.03</v>
      </c>
      <c r="V12" s="299">
        <v>1733662.3599999999</v>
      </c>
      <c r="W12" s="352">
        <f t="shared" si="7"/>
        <v>1962715.2699999998</v>
      </c>
      <c r="X12" s="166">
        <v>6059</v>
      </c>
      <c r="Y12" s="166">
        <v>0</v>
      </c>
      <c r="Z12" s="166">
        <v>6636.34</v>
      </c>
      <c r="AA12" s="352">
        <f t="shared" si="8"/>
        <v>12695.34</v>
      </c>
      <c r="AB12" s="166">
        <v>41357.200000000004</v>
      </c>
      <c r="AC12" s="166">
        <v>50628</v>
      </c>
      <c r="AD12" s="166">
        <v>2310</v>
      </c>
      <c r="AE12" s="352">
        <f t="shared" si="9"/>
        <v>94295.200000000012</v>
      </c>
      <c r="AF12" s="332">
        <v>4357</v>
      </c>
      <c r="AG12" s="332">
        <v>3651.8</v>
      </c>
      <c r="AH12" s="332">
        <v>3990</v>
      </c>
      <c r="AI12" s="352">
        <f t="shared" si="10"/>
        <v>11998.8</v>
      </c>
      <c r="AJ12" s="332">
        <v>325165.31</v>
      </c>
      <c r="AK12" s="332">
        <v>13200</v>
      </c>
      <c r="AL12" s="332">
        <v>3089251.7800000003</v>
      </c>
      <c r="AM12" s="352">
        <f t="shared" si="11"/>
        <v>3427617.0900000003</v>
      </c>
      <c r="AN12" s="21">
        <v>3119658.37</v>
      </c>
      <c r="AO12" s="21">
        <v>587070.13</v>
      </c>
      <c r="AP12" s="21">
        <v>57446.11</v>
      </c>
      <c r="AQ12" s="224">
        <f t="shared" si="26"/>
        <v>3764174.61</v>
      </c>
      <c r="AR12" s="21">
        <v>10189</v>
      </c>
      <c r="AS12" s="21">
        <v>13286</v>
      </c>
      <c r="AT12" s="21">
        <v>421576.11</v>
      </c>
      <c r="AU12" s="224">
        <f t="shared" si="27"/>
        <v>445051.11</v>
      </c>
      <c r="AV12" s="288">
        <v>86100.84</v>
      </c>
      <c r="AW12" s="288">
        <v>29349</v>
      </c>
      <c r="AX12" s="288">
        <v>1039787.5099999998</v>
      </c>
      <c r="AY12" s="224">
        <f t="shared" si="28"/>
        <v>1155237.3499999999</v>
      </c>
      <c r="AZ12" s="288">
        <v>144112.12</v>
      </c>
      <c r="BA12" s="288">
        <v>15396</v>
      </c>
      <c r="BB12" s="288">
        <v>24359</v>
      </c>
      <c r="BC12" s="224">
        <f t="shared" si="29"/>
        <v>183867.12</v>
      </c>
      <c r="BD12" s="21">
        <v>26971.4</v>
      </c>
      <c r="BE12" s="21">
        <v>9871</v>
      </c>
      <c r="BF12" s="317">
        <v>10851.6</v>
      </c>
      <c r="BG12" s="309">
        <f t="shared" si="30"/>
        <v>47694</v>
      </c>
      <c r="BH12" s="269">
        <v>54141.350000000006</v>
      </c>
      <c r="BI12" s="269">
        <v>95070.78</v>
      </c>
      <c r="BJ12" s="269">
        <v>165244.22000000003</v>
      </c>
      <c r="BK12" s="309">
        <f t="shared" si="31"/>
        <v>314456.35000000003</v>
      </c>
      <c r="BL12" s="270">
        <v>141898.4</v>
      </c>
      <c r="BM12" s="270">
        <v>143421.59000000003</v>
      </c>
      <c r="BN12" s="270">
        <v>103758.7</v>
      </c>
      <c r="BO12" s="309">
        <f t="shared" si="32"/>
        <v>389078.69</v>
      </c>
      <c r="BP12" s="362">
        <v>137663.03000000003</v>
      </c>
      <c r="BQ12" s="270">
        <v>13903</v>
      </c>
      <c r="BR12" s="270">
        <v>75328.89</v>
      </c>
      <c r="BS12" s="309">
        <f t="shared" si="33"/>
        <v>226894.92000000004</v>
      </c>
    </row>
    <row r="13" spans="1:71" s="160" customFormat="1" x14ac:dyDescent="0.3">
      <c r="A13" s="263"/>
      <c r="B13" s="298" t="s">
        <v>52</v>
      </c>
      <c r="C13" s="166">
        <v>102120624.38099995</v>
      </c>
      <c r="D13" s="299">
        <f t="shared" si="0"/>
        <v>98695211.863999993</v>
      </c>
      <c r="E13" s="299">
        <f t="shared" si="1"/>
        <v>110157762.46499997</v>
      </c>
      <c r="F13" s="299">
        <f t="shared" si="2"/>
        <v>81640177.960000008</v>
      </c>
      <c r="G13" s="299">
        <f t="shared" si="3"/>
        <v>80746317.080000013</v>
      </c>
      <c r="H13" s="299">
        <v>3318589.8449999997</v>
      </c>
      <c r="I13" s="299">
        <v>7163085.7069999995</v>
      </c>
      <c r="J13" s="299">
        <v>10205344.995999999</v>
      </c>
      <c r="K13" s="352">
        <f t="shared" si="4"/>
        <v>20687020.548</v>
      </c>
      <c r="L13" s="299">
        <v>7190238.3340000017</v>
      </c>
      <c r="M13" s="299">
        <v>9052163.4634999987</v>
      </c>
      <c r="N13" s="299">
        <v>7574522.0349999974</v>
      </c>
      <c r="O13" s="352">
        <f t="shared" si="5"/>
        <v>23816923.832499996</v>
      </c>
      <c r="P13" s="299">
        <v>13646627.995999996</v>
      </c>
      <c r="Q13" s="299">
        <v>6662826.9094999991</v>
      </c>
      <c r="R13" s="299">
        <v>6691115.5984999985</v>
      </c>
      <c r="S13" s="352">
        <f t="shared" si="6"/>
        <v>27000570.503999993</v>
      </c>
      <c r="T13" s="299">
        <v>8021640.3560000006</v>
      </c>
      <c r="U13" s="299">
        <v>12354183.453000002</v>
      </c>
      <c r="V13" s="299">
        <v>6814873.1705000009</v>
      </c>
      <c r="W13" s="352">
        <f t="shared" si="7"/>
        <v>27190696.979500003</v>
      </c>
      <c r="X13" s="166">
        <v>6868824</v>
      </c>
      <c r="Y13" s="166">
        <v>6786459.8099999996</v>
      </c>
      <c r="Z13" s="166">
        <v>11407189.134999998</v>
      </c>
      <c r="AA13" s="352">
        <f t="shared" si="8"/>
        <v>25062472.944999997</v>
      </c>
      <c r="AB13" s="166">
        <v>8565186.3955000024</v>
      </c>
      <c r="AC13" s="166">
        <v>9030468.6445000004</v>
      </c>
      <c r="AD13" s="166">
        <v>8232908.6844999986</v>
      </c>
      <c r="AE13" s="352">
        <f t="shared" si="9"/>
        <v>25828563.7245</v>
      </c>
      <c r="AF13" s="332">
        <v>10937930.438999999</v>
      </c>
      <c r="AG13" s="332">
        <v>8969283.457999995</v>
      </c>
      <c r="AH13" s="332">
        <v>8845793.214999998</v>
      </c>
      <c r="AI13" s="352">
        <f t="shared" si="10"/>
        <v>28753007.111999989</v>
      </c>
      <c r="AJ13" s="332">
        <v>9115156.5879999995</v>
      </c>
      <c r="AK13" s="332">
        <v>7150360.0255000032</v>
      </c>
      <c r="AL13" s="332">
        <v>14248202.069999995</v>
      </c>
      <c r="AM13" s="352">
        <f t="shared" si="11"/>
        <v>30513718.683499999</v>
      </c>
      <c r="AN13" s="21">
        <v>11281115.43</v>
      </c>
      <c r="AO13" s="21">
        <v>7692674.7700000023</v>
      </c>
      <c r="AP13" s="21">
        <v>8130212.3399999971</v>
      </c>
      <c r="AQ13" s="224">
        <f t="shared" si="26"/>
        <v>27104002.539999999</v>
      </c>
      <c r="AR13" s="21">
        <v>8799719.1499999985</v>
      </c>
      <c r="AS13" s="21">
        <v>6246871.4600000028</v>
      </c>
      <c r="AT13" s="21">
        <v>5343822.9800000023</v>
      </c>
      <c r="AU13" s="224">
        <f t="shared" si="27"/>
        <v>20390413.590000004</v>
      </c>
      <c r="AV13" s="113">
        <v>3156036.1399999997</v>
      </c>
      <c r="AW13" s="113">
        <v>5466915.0099999979</v>
      </c>
      <c r="AX13" s="113">
        <v>9817815.5</v>
      </c>
      <c r="AY13" s="224">
        <f t="shared" si="28"/>
        <v>18440766.649999999</v>
      </c>
      <c r="AZ13" s="113">
        <v>7238078.9100000048</v>
      </c>
      <c r="BA13" s="113">
        <v>3639318.3700000029</v>
      </c>
      <c r="BB13" s="113">
        <v>4827597.8999999976</v>
      </c>
      <c r="BC13" s="224">
        <f t="shared" si="29"/>
        <v>15704995.180000007</v>
      </c>
      <c r="BD13" s="21">
        <v>4021175.290000001</v>
      </c>
      <c r="BE13" s="21">
        <v>4923610.1099999994</v>
      </c>
      <c r="BF13" s="317">
        <v>4621785.3999999985</v>
      </c>
      <c r="BG13" s="309">
        <f t="shared" si="30"/>
        <v>13566570.799999999</v>
      </c>
      <c r="BH13" s="269">
        <v>7232078.8599999994</v>
      </c>
      <c r="BI13" s="269">
        <v>5207121.51</v>
      </c>
      <c r="BJ13" s="269">
        <v>5808903.5400000019</v>
      </c>
      <c r="BK13" s="309">
        <f t="shared" si="31"/>
        <v>18248103.91</v>
      </c>
      <c r="BL13" s="269">
        <v>5876573.160000002</v>
      </c>
      <c r="BM13" s="269">
        <v>15643459.099999994</v>
      </c>
      <c r="BN13" s="269">
        <v>5394343.9499999983</v>
      </c>
      <c r="BO13" s="309">
        <f t="shared" si="32"/>
        <v>26914376.209999997</v>
      </c>
      <c r="BP13" s="269">
        <v>4362951.790000001</v>
      </c>
      <c r="BQ13" s="269">
        <v>9615806.4000000078</v>
      </c>
      <c r="BR13" s="269">
        <v>8038507.9700000063</v>
      </c>
      <c r="BS13" s="309">
        <f t="shared" si="33"/>
        <v>22017266.160000015</v>
      </c>
    </row>
    <row r="14" spans="1:71" s="160" customFormat="1" x14ac:dyDescent="0.3">
      <c r="A14" s="263"/>
      <c r="B14" s="298" t="s">
        <v>59</v>
      </c>
      <c r="C14" s="166">
        <f t="shared" ref="C14:AD14" si="40">C12-C13</f>
        <v>-100399697.44099995</v>
      </c>
      <c r="D14" s="166">
        <f t="shared" si="40"/>
        <v>-95930858.013999999</v>
      </c>
      <c r="E14" s="166">
        <f t="shared" si="40"/>
        <v>-106611156.03499997</v>
      </c>
      <c r="F14" s="166">
        <f t="shared" si="40"/>
        <v>-76091847.770000011</v>
      </c>
      <c r="G14" s="166">
        <f>G12-G13</f>
        <v>-79768193.12000002</v>
      </c>
      <c r="H14" s="333">
        <f t="shared" si="40"/>
        <v>-2792193.9949999996</v>
      </c>
      <c r="I14" s="166">
        <f t="shared" si="40"/>
        <v>-7147995.8069999991</v>
      </c>
      <c r="J14" s="166">
        <f t="shared" si="40"/>
        <v>-10131579.796</v>
      </c>
      <c r="K14" s="352">
        <f t="shared" si="4"/>
        <v>-20071769.597999997</v>
      </c>
      <c r="L14" s="166">
        <f t="shared" si="40"/>
        <v>-7168935.3340000017</v>
      </c>
      <c r="M14" s="166">
        <f t="shared" si="40"/>
        <v>-9034503.8934999984</v>
      </c>
      <c r="N14" s="166">
        <f t="shared" si="40"/>
        <v>-7483628.2249999978</v>
      </c>
      <c r="O14" s="352">
        <f t="shared" si="5"/>
        <v>-23687067.452499997</v>
      </c>
      <c r="P14" s="166">
        <f t="shared" si="40"/>
        <v>-13625172.045999996</v>
      </c>
      <c r="Q14" s="166">
        <f t="shared" si="40"/>
        <v>-6645263.3594999993</v>
      </c>
      <c r="R14" s="166">
        <f t="shared" si="40"/>
        <v>-6673603.8484999985</v>
      </c>
      <c r="S14" s="352">
        <f t="shared" si="6"/>
        <v>-26944039.253999993</v>
      </c>
      <c r="T14" s="166">
        <f t="shared" si="40"/>
        <v>-8009644.4760000007</v>
      </c>
      <c r="U14" s="166">
        <f t="shared" si="40"/>
        <v>-12137126.423000002</v>
      </c>
      <c r="V14" s="166">
        <f>V12-V13</f>
        <v>-5081210.8105000015</v>
      </c>
      <c r="W14" s="352">
        <f t="shared" si="7"/>
        <v>-25227981.709500007</v>
      </c>
      <c r="X14" s="166">
        <f t="shared" si="40"/>
        <v>-6862765</v>
      </c>
      <c r="Y14" s="166">
        <f t="shared" si="40"/>
        <v>-6786459.8099999996</v>
      </c>
      <c r="Z14" s="166">
        <f t="shared" si="40"/>
        <v>-11400552.794999998</v>
      </c>
      <c r="AA14" s="352">
        <f t="shared" si="8"/>
        <v>-25049777.604999997</v>
      </c>
      <c r="AB14" s="166">
        <f t="shared" si="40"/>
        <v>-8523829.1955000032</v>
      </c>
      <c r="AC14" s="166">
        <f t="shared" si="40"/>
        <v>-8979840.6445000004</v>
      </c>
      <c r="AD14" s="166">
        <f t="shared" si="40"/>
        <v>-8230598.6844999986</v>
      </c>
      <c r="AE14" s="352">
        <f t="shared" si="9"/>
        <v>-25734268.524500001</v>
      </c>
      <c r="AF14" s="166">
        <f t="shared" ref="AF14" si="41">AF12-AF13</f>
        <v>-10933573.438999999</v>
      </c>
      <c r="AG14" s="303">
        <f>AG12-AG13</f>
        <v>-8965631.6579999942</v>
      </c>
      <c r="AH14" s="303">
        <f>AH12-AH13</f>
        <v>-8841803.214999998</v>
      </c>
      <c r="AI14" s="352">
        <f t="shared" si="10"/>
        <v>-28741008.311999992</v>
      </c>
      <c r="AJ14" s="303">
        <f>AJ12-AJ13</f>
        <v>-8789991.277999999</v>
      </c>
      <c r="AK14" s="303">
        <f>AK12-AK13</f>
        <v>-7137160.0255000032</v>
      </c>
      <c r="AL14" s="334">
        <f t="shared" ref="AL14" si="42">AL13-AL12</f>
        <v>11158950.289999995</v>
      </c>
      <c r="AM14" s="352">
        <f t="shared" si="11"/>
        <v>-4768201.0135000069</v>
      </c>
      <c r="AN14" s="288">
        <f>AN12-AN13</f>
        <v>-8161457.0599999996</v>
      </c>
      <c r="AO14" s="288">
        <f t="shared" ref="AO14:BB14" si="43">AO12-AO13</f>
        <v>-7105604.6400000025</v>
      </c>
      <c r="AP14" s="288">
        <f t="shared" si="43"/>
        <v>-8072766.2299999967</v>
      </c>
      <c r="AQ14" s="224">
        <f t="shared" si="26"/>
        <v>-23339827.93</v>
      </c>
      <c r="AR14" s="288">
        <f t="shared" si="43"/>
        <v>-8789530.1499999985</v>
      </c>
      <c r="AS14" s="288">
        <f t="shared" si="43"/>
        <v>-6233585.4600000028</v>
      </c>
      <c r="AT14" s="288">
        <f t="shared" si="43"/>
        <v>-4922246.870000002</v>
      </c>
      <c r="AU14" s="224">
        <f t="shared" si="27"/>
        <v>-19945362.480000004</v>
      </c>
      <c r="AV14" s="288">
        <f t="shared" si="43"/>
        <v>-3069935.3</v>
      </c>
      <c r="AW14" s="288">
        <f t="shared" si="43"/>
        <v>-5437566.0099999979</v>
      </c>
      <c r="AX14" s="288">
        <f t="shared" si="43"/>
        <v>-8778027.9900000002</v>
      </c>
      <c r="AY14" s="224">
        <f t="shared" si="28"/>
        <v>-17285529.299999997</v>
      </c>
      <c r="AZ14" s="288">
        <f t="shared" si="43"/>
        <v>-7093966.7900000047</v>
      </c>
      <c r="BA14" s="288">
        <f t="shared" si="43"/>
        <v>-3623922.3700000029</v>
      </c>
      <c r="BB14" s="288">
        <f t="shared" si="43"/>
        <v>-4803238.8999999976</v>
      </c>
      <c r="BC14" s="224">
        <f t="shared" si="29"/>
        <v>-15521128.060000006</v>
      </c>
      <c r="BD14" s="288">
        <f>BD12-BD13</f>
        <v>-3994203.8900000011</v>
      </c>
      <c r="BE14" s="288">
        <f>BE12-BE13</f>
        <v>-4913739.1099999994</v>
      </c>
      <c r="BF14" s="318">
        <f>BF12-BF13</f>
        <v>-4610933.7999999989</v>
      </c>
      <c r="BG14" s="309">
        <f t="shared" si="30"/>
        <v>-13518876.799999999</v>
      </c>
      <c r="BH14" s="270">
        <f t="shared" ref="BH14:BJ14" si="44">BH12-BH13</f>
        <v>-7177937.5099999998</v>
      </c>
      <c r="BI14" s="270">
        <f t="shared" si="44"/>
        <v>-5112050.7299999995</v>
      </c>
      <c r="BJ14" s="270">
        <f t="shared" si="44"/>
        <v>-5643659.3200000022</v>
      </c>
      <c r="BK14" s="309">
        <f t="shared" si="31"/>
        <v>-17933647.560000002</v>
      </c>
      <c r="BL14" s="270">
        <f>BL12-BL13</f>
        <v>-5734674.7600000016</v>
      </c>
      <c r="BM14" s="270">
        <f t="shared" ref="BM14:BN14" si="45">BM12-BM13</f>
        <v>-15500037.509999994</v>
      </c>
      <c r="BN14" s="270">
        <f t="shared" si="45"/>
        <v>-5290585.2499999981</v>
      </c>
      <c r="BO14" s="309">
        <f t="shared" si="32"/>
        <v>-26525297.519999996</v>
      </c>
      <c r="BP14" s="270">
        <f t="shared" ref="BP14:BR14" si="46">BP12-BP13</f>
        <v>-4225288.7600000007</v>
      </c>
      <c r="BQ14" s="270">
        <f t="shared" si="46"/>
        <v>-9601903.4000000078</v>
      </c>
      <c r="BR14" s="270">
        <f t="shared" si="46"/>
        <v>-7963179.0800000066</v>
      </c>
      <c r="BS14" s="309">
        <f t="shared" si="33"/>
        <v>-21790371.240000013</v>
      </c>
    </row>
    <row r="15" spans="1:71" s="160" customFormat="1" x14ac:dyDescent="0.3">
      <c r="A15" s="261" t="s">
        <v>80</v>
      </c>
      <c r="B15" s="298" t="s">
        <v>51</v>
      </c>
      <c r="C15" s="166">
        <v>0</v>
      </c>
      <c r="D15" s="299">
        <f t="shared" si="0"/>
        <v>51897</v>
      </c>
      <c r="E15" s="299">
        <f t="shared" si="1"/>
        <v>0</v>
      </c>
      <c r="F15" s="299">
        <f t="shared" si="2"/>
        <v>450</v>
      </c>
      <c r="G15" s="299">
        <f t="shared" si="3"/>
        <v>0</v>
      </c>
      <c r="H15" s="299">
        <v>0</v>
      </c>
      <c r="I15" s="299">
        <v>0</v>
      </c>
      <c r="J15" s="299">
        <v>0</v>
      </c>
      <c r="K15" s="352">
        <f t="shared" si="4"/>
        <v>0</v>
      </c>
      <c r="L15" s="299">
        <v>51697</v>
      </c>
      <c r="M15" s="299">
        <v>0</v>
      </c>
      <c r="N15" s="299">
        <v>100</v>
      </c>
      <c r="O15" s="352">
        <f t="shared" si="5"/>
        <v>51797</v>
      </c>
      <c r="P15" s="299">
        <v>100</v>
      </c>
      <c r="Q15" s="299">
        <v>0</v>
      </c>
      <c r="R15" s="299">
        <v>0</v>
      </c>
      <c r="S15" s="352">
        <f t="shared" si="6"/>
        <v>100</v>
      </c>
      <c r="T15" s="299">
        <v>0</v>
      </c>
      <c r="U15" s="299">
        <v>0</v>
      </c>
      <c r="V15" s="299">
        <v>0</v>
      </c>
      <c r="W15" s="352">
        <f t="shared" si="7"/>
        <v>0</v>
      </c>
      <c r="X15" s="166">
        <v>0</v>
      </c>
      <c r="Y15" s="166">
        <v>0</v>
      </c>
      <c r="Z15" s="166">
        <v>0</v>
      </c>
      <c r="AA15" s="352">
        <f t="shared" si="8"/>
        <v>0</v>
      </c>
      <c r="AB15" s="166">
        <v>0</v>
      </c>
      <c r="AC15" s="166">
        <v>0</v>
      </c>
      <c r="AD15" s="166">
        <v>0</v>
      </c>
      <c r="AE15" s="352">
        <f t="shared" si="9"/>
        <v>0</v>
      </c>
      <c r="AF15" s="166">
        <v>0</v>
      </c>
      <c r="AG15" s="166">
        <v>0</v>
      </c>
      <c r="AH15" s="166">
        <v>0</v>
      </c>
      <c r="AI15" s="352">
        <f t="shared" si="10"/>
        <v>0</v>
      </c>
      <c r="AJ15" s="166">
        <v>0</v>
      </c>
      <c r="AK15" s="166">
        <v>0</v>
      </c>
      <c r="AL15" s="166">
        <v>0</v>
      </c>
      <c r="AM15" s="352">
        <f t="shared" si="11"/>
        <v>0</v>
      </c>
      <c r="AN15" s="21">
        <v>0</v>
      </c>
      <c r="AO15" s="21">
        <v>0</v>
      </c>
      <c r="AP15" s="21">
        <v>0</v>
      </c>
      <c r="AQ15" s="224">
        <f t="shared" si="26"/>
        <v>0</v>
      </c>
      <c r="AR15" s="21">
        <v>0</v>
      </c>
      <c r="AS15" s="21">
        <v>450</v>
      </c>
      <c r="AT15" s="21">
        <v>0</v>
      </c>
      <c r="AU15" s="224">
        <f t="shared" si="27"/>
        <v>450</v>
      </c>
      <c r="AV15" s="21">
        <v>0</v>
      </c>
      <c r="AW15" s="21">
        <v>0</v>
      </c>
      <c r="AX15" s="113">
        <v>0</v>
      </c>
      <c r="AY15" s="224">
        <f t="shared" si="28"/>
        <v>0</v>
      </c>
      <c r="AZ15" s="113">
        <v>0</v>
      </c>
      <c r="BA15" s="113">
        <v>0</v>
      </c>
      <c r="BB15" s="113">
        <v>0</v>
      </c>
      <c r="BC15" s="224">
        <f t="shared" si="29"/>
        <v>0</v>
      </c>
      <c r="BD15" s="21"/>
      <c r="BE15" s="21">
        <v>0</v>
      </c>
      <c r="BF15" s="317">
        <v>0</v>
      </c>
      <c r="BG15" s="309">
        <f t="shared" si="30"/>
        <v>0</v>
      </c>
      <c r="BH15" s="269">
        <v>0</v>
      </c>
      <c r="BI15" s="269"/>
      <c r="BJ15" s="269">
        <v>0</v>
      </c>
      <c r="BK15" s="309">
        <f t="shared" si="31"/>
        <v>0</v>
      </c>
      <c r="BL15" s="269">
        <v>0</v>
      </c>
      <c r="BM15" s="269">
        <v>0</v>
      </c>
      <c r="BN15" s="269">
        <v>0</v>
      </c>
      <c r="BO15" s="309">
        <f t="shared" si="32"/>
        <v>0</v>
      </c>
      <c r="BP15" s="269">
        <v>0</v>
      </c>
      <c r="BQ15" s="269">
        <v>0</v>
      </c>
      <c r="BR15" s="269">
        <v>0</v>
      </c>
      <c r="BS15" s="309">
        <f t="shared" si="33"/>
        <v>0</v>
      </c>
    </row>
    <row r="16" spans="1:71" s="160" customFormat="1" x14ac:dyDescent="0.3">
      <c r="A16" s="261"/>
      <c r="B16" s="298" t="s">
        <v>52</v>
      </c>
      <c r="C16" s="166">
        <v>2959836.2819999992</v>
      </c>
      <c r="D16" s="299">
        <f t="shared" si="0"/>
        <v>3330135.5804999997</v>
      </c>
      <c r="E16" s="299">
        <f t="shared" si="1"/>
        <v>2405787.3045000001</v>
      </c>
      <c r="F16" s="299">
        <f t="shared" si="2"/>
        <v>1791646.98</v>
      </c>
      <c r="G16" s="299">
        <f t="shared" si="3"/>
        <v>2103332.7399999998</v>
      </c>
      <c r="H16" s="299">
        <v>184608.95949999997</v>
      </c>
      <c r="I16" s="299">
        <v>188426.58000000002</v>
      </c>
      <c r="J16" s="299">
        <v>529381.38600000006</v>
      </c>
      <c r="K16" s="352">
        <f t="shared" si="4"/>
        <v>902416.92550000001</v>
      </c>
      <c r="L16" s="299">
        <v>199049.12999999992</v>
      </c>
      <c r="M16" s="299">
        <v>126472.16999999997</v>
      </c>
      <c r="N16" s="299">
        <v>358655.12299999991</v>
      </c>
      <c r="O16" s="352">
        <f t="shared" si="5"/>
        <v>684176.42299999972</v>
      </c>
      <c r="P16" s="299">
        <v>282877.33350000001</v>
      </c>
      <c r="Q16" s="299">
        <v>351006.82949999999</v>
      </c>
      <c r="R16" s="299">
        <v>265963.98450000002</v>
      </c>
      <c r="S16" s="352">
        <f t="shared" si="6"/>
        <v>899848.14749999996</v>
      </c>
      <c r="T16" s="299">
        <v>526254.74300000002</v>
      </c>
      <c r="U16" s="299">
        <v>186125.53349999996</v>
      </c>
      <c r="V16" s="299">
        <v>131313.80800000002</v>
      </c>
      <c r="W16" s="352">
        <f t="shared" si="7"/>
        <v>843694.08449999988</v>
      </c>
      <c r="X16" s="166">
        <v>385821</v>
      </c>
      <c r="Y16" s="166">
        <v>285439.10800000001</v>
      </c>
      <c r="Z16" s="166">
        <v>286075.35700000002</v>
      </c>
      <c r="AA16" s="352">
        <f t="shared" si="8"/>
        <v>957335.46500000008</v>
      </c>
      <c r="AB16" s="166">
        <v>195759.94599999997</v>
      </c>
      <c r="AC16" s="166">
        <v>109221.04300000001</v>
      </c>
      <c r="AD16" s="166">
        <v>199027.6825</v>
      </c>
      <c r="AE16" s="352">
        <f t="shared" si="9"/>
        <v>504008.67149999994</v>
      </c>
      <c r="AF16" s="332">
        <v>255472.99449999997</v>
      </c>
      <c r="AG16" s="332">
        <v>128420.78750000001</v>
      </c>
      <c r="AH16" s="332">
        <v>59018.793499999992</v>
      </c>
      <c r="AI16" s="352">
        <f t="shared" si="10"/>
        <v>442912.57549999998</v>
      </c>
      <c r="AJ16" s="332">
        <v>326967.74699999997</v>
      </c>
      <c r="AK16" s="332">
        <v>61762.785500000005</v>
      </c>
      <c r="AL16" s="332">
        <v>112800.06</v>
      </c>
      <c r="AM16" s="352">
        <f t="shared" si="11"/>
        <v>501530.59249999997</v>
      </c>
      <c r="AN16" s="21">
        <v>89459.87</v>
      </c>
      <c r="AO16" s="21">
        <v>34994.769999999997</v>
      </c>
      <c r="AP16" s="21">
        <v>98786.41</v>
      </c>
      <c r="AQ16" s="224">
        <f t="shared" si="26"/>
        <v>223241.05</v>
      </c>
      <c r="AR16" s="21">
        <v>54174.16</v>
      </c>
      <c r="AS16" s="21">
        <v>53636.91</v>
      </c>
      <c r="AT16" s="21">
        <v>97853.6</v>
      </c>
      <c r="AU16" s="224">
        <f t="shared" si="27"/>
        <v>205664.67</v>
      </c>
      <c r="AV16" s="113">
        <v>475272.69</v>
      </c>
      <c r="AW16" s="113">
        <v>81251.319999999992</v>
      </c>
      <c r="AX16" s="113">
        <v>48158.769999999975</v>
      </c>
      <c r="AY16" s="224">
        <f t="shared" si="28"/>
        <v>604682.78</v>
      </c>
      <c r="AZ16" s="113">
        <v>271866.50000000006</v>
      </c>
      <c r="BA16" s="113">
        <v>371111.66</v>
      </c>
      <c r="BB16" s="113">
        <v>115080.32000000001</v>
      </c>
      <c r="BC16" s="224">
        <f t="shared" si="29"/>
        <v>758058.48</v>
      </c>
      <c r="BD16" s="21">
        <v>99439.260000000009</v>
      </c>
      <c r="BE16" s="21">
        <v>84205.25999999998</v>
      </c>
      <c r="BF16" s="317">
        <v>242433.71999999997</v>
      </c>
      <c r="BG16" s="309">
        <f t="shared" si="30"/>
        <v>426078.24</v>
      </c>
      <c r="BH16" s="269">
        <v>202990.31</v>
      </c>
      <c r="BI16" s="269">
        <v>118004.65000000001</v>
      </c>
      <c r="BJ16" s="269">
        <v>140662.79</v>
      </c>
      <c r="BK16" s="309">
        <f t="shared" si="31"/>
        <v>461657.75</v>
      </c>
      <c r="BL16" s="269">
        <v>426120.61999999982</v>
      </c>
      <c r="BM16" s="269">
        <v>274673.34999999992</v>
      </c>
      <c r="BN16" s="269">
        <v>128920.08999999998</v>
      </c>
      <c r="BO16" s="309">
        <f t="shared" si="32"/>
        <v>829714.05999999971</v>
      </c>
      <c r="BP16" s="269">
        <v>93436.85000000002</v>
      </c>
      <c r="BQ16" s="269">
        <v>179860.77999999997</v>
      </c>
      <c r="BR16" s="269">
        <v>112585.05999999998</v>
      </c>
      <c r="BS16" s="309">
        <f t="shared" si="33"/>
        <v>385882.69</v>
      </c>
    </row>
    <row r="17" spans="1:71" s="160" customFormat="1" x14ac:dyDescent="0.3">
      <c r="A17" s="261"/>
      <c r="B17" s="298" t="s">
        <v>59</v>
      </c>
      <c r="C17" s="166">
        <f t="shared" ref="C17:AK17" si="47">C15-C16</f>
        <v>-2959836.2819999992</v>
      </c>
      <c r="D17" s="166">
        <f t="shared" si="47"/>
        <v>-3278238.5804999997</v>
      </c>
      <c r="E17" s="166">
        <f t="shared" si="47"/>
        <v>-2405787.3045000001</v>
      </c>
      <c r="F17" s="166">
        <f t="shared" si="47"/>
        <v>-1791196.98</v>
      </c>
      <c r="G17" s="166">
        <f>G15-G16</f>
        <v>-2103332.7399999998</v>
      </c>
      <c r="H17" s="333">
        <f t="shared" si="47"/>
        <v>-184608.95949999997</v>
      </c>
      <c r="I17" s="166">
        <f t="shared" si="47"/>
        <v>-188426.58000000002</v>
      </c>
      <c r="J17" s="166">
        <f t="shared" si="47"/>
        <v>-529381.38600000006</v>
      </c>
      <c r="K17" s="352">
        <f t="shared" si="4"/>
        <v>-902416.92550000001</v>
      </c>
      <c r="L17" s="166">
        <f t="shared" si="47"/>
        <v>-147352.12999999992</v>
      </c>
      <c r="M17" s="166">
        <f t="shared" si="47"/>
        <v>-126472.16999999997</v>
      </c>
      <c r="N17" s="166">
        <f t="shared" si="47"/>
        <v>-358555.12299999991</v>
      </c>
      <c r="O17" s="352">
        <f t="shared" si="5"/>
        <v>-632379.42299999972</v>
      </c>
      <c r="P17" s="166">
        <f t="shared" si="47"/>
        <v>-282777.33350000001</v>
      </c>
      <c r="Q17" s="166">
        <f t="shared" si="47"/>
        <v>-351006.82949999999</v>
      </c>
      <c r="R17" s="166">
        <f t="shared" si="47"/>
        <v>-265963.98450000002</v>
      </c>
      <c r="S17" s="352">
        <f t="shared" si="6"/>
        <v>-899748.14749999996</v>
      </c>
      <c r="T17" s="166">
        <f t="shared" si="47"/>
        <v>-526254.74300000002</v>
      </c>
      <c r="U17" s="166">
        <f t="shared" si="47"/>
        <v>-186125.53349999996</v>
      </c>
      <c r="V17" s="166">
        <f>V15-V16</f>
        <v>-131313.80800000002</v>
      </c>
      <c r="W17" s="352">
        <f t="shared" si="7"/>
        <v>-843694.08449999988</v>
      </c>
      <c r="X17" s="166">
        <f t="shared" si="47"/>
        <v>-385821</v>
      </c>
      <c r="Y17" s="166">
        <f t="shared" si="47"/>
        <v>-285439.10800000001</v>
      </c>
      <c r="Z17" s="166">
        <f t="shared" si="47"/>
        <v>-286075.35700000002</v>
      </c>
      <c r="AA17" s="352">
        <f t="shared" si="8"/>
        <v>-957335.46500000008</v>
      </c>
      <c r="AB17" s="166">
        <f t="shared" si="47"/>
        <v>-195759.94599999997</v>
      </c>
      <c r="AC17" s="166">
        <f t="shared" si="47"/>
        <v>-109221.04300000001</v>
      </c>
      <c r="AD17" s="166">
        <f t="shared" si="47"/>
        <v>-199027.6825</v>
      </c>
      <c r="AE17" s="352">
        <f t="shared" si="9"/>
        <v>-504008.67149999994</v>
      </c>
      <c r="AF17" s="303">
        <f t="shared" si="47"/>
        <v>-255472.99449999997</v>
      </c>
      <c r="AG17" s="303">
        <f t="shared" si="47"/>
        <v>-128420.78750000001</v>
      </c>
      <c r="AH17" s="303">
        <f t="shared" si="47"/>
        <v>-59018.793499999992</v>
      </c>
      <c r="AI17" s="352">
        <f t="shared" si="10"/>
        <v>-442912.57549999998</v>
      </c>
      <c r="AJ17" s="303">
        <f t="shared" si="47"/>
        <v>-326967.74699999997</v>
      </c>
      <c r="AK17" s="303">
        <f t="shared" si="47"/>
        <v>-61762.785500000005</v>
      </c>
      <c r="AL17" s="334">
        <f t="shared" ref="AL17" si="48">AL16-AL15</f>
        <v>112800.06</v>
      </c>
      <c r="AM17" s="352">
        <f t="shared" si="11"/>
        <v>-275930.47249999997</v>
      </c>
      <c r="AN17" s="288">
        <f>AN15-AN16</f>
        <v>-89459.87</v>
      </c>
      <c r="AO17" s="288">
        <f t="shared" ref="AO17:BB17" si="49">AO15-AO16</f>
        <v>-34994.769999999997</v>
      </c>
      <c r="AP17" s="288">
        <f t="shared" si="49"/>
        <v>-98786.41</v>
      </c>
      <c r="AQ17" s="224">
        <f t="shared" si="26"/>
        <v>-223241.05</v>
      </c>
      <c r="AR17" s="288">
        <f t="shared" si="49"/>
        <v>-54174.16</v>
      </c>
      <c r="AS17" s="288">
        <f t="shared" si="49"/>
        <v>-53186.91</v>
      </c>
      <c r="AT17" s="288">
        <f t="shared" si="49"/>
        <v>-97853.6</v>
      </c>
      <c r="AU17" s="224">
        <f t="shared" si="27"/>
        <v>-205214.67</v>
      </c>
      <c r="AV17" s="288">
        <f t="shared" si="49"/>
        <v>-475272.69</v>
      </c>
      <c r="AW17" s="288">
        <f t="shared" si="49"/>
        <v>-81251.319999999992</v>
      </c>
      <c r="AX17" s="288">
        <f t="shared" si="49"/>
        <v>-48158.769999999975</v>
      </c>
      <c r="AY17" s="224">
        <f t="shared" si="28"/>
        <v>-604682.78</v>
      </c>
      <c r="AZ17" s="288">
        <f t="shared" si="49"/>
        <v>-271866.50000000006</v>
      </c>
      <c r="BA17" s="288">
        <f t="shared" si="49"/>
        <v>-371111.66</v>
      </c>
      <c r="BB17" s="288">
        <f t="shared" si="49"/>
        <v>-115080.32000000001</v>
      </c>
      <c r="BC17" s="224">
        <f t="shared" si="29"/>
        <v>-758058.48</v>
      </c>
      <c r="BD17" s="288">
        <f>BD15-BD16</f>
        <v>-99439.260000000009</v>
      </c>
      <c r="BE17" s="288">
        <f t="shared" ref="BE17:BF17" si="50">BE15-BE16</f>
        <v>-84205.25999999998</v>
      </c>
      <c r="BF17" s="318">
        <f t="shared" si="50"/>
        <v>-242433.71999999997</v>
      </c>
      <c r="BG17" s="309">
        <f t="shared" si="30"/>
        <v>-426078.24</v>
      </c>
      <c r="BH17" s="270">
        <f t="shared" ref="BH17:BJ17" si="51">BH15-BH16</f>
        <v>-202990.31</v>
      </c>
      <c r="BI17" s="270">
        <f t="shared" si="51"/>
        <v>-118004.65000000001</v>
      </c>
      <c r="BJ17" s="270">
        <f t="shared" si="51"/>
        <v>-140662.79</v>
      </c>
      <c r="BK17" s="309">
        <f t="shared" si="31"/>
        <v>-461657.75</v>
      </c>
      <c r="BL17" s="270">
        <f>BL15-BL16</f>
        <v>-426120.61999999982</v>
      </c>
      <c r="BM17" s="270">
        <f t="shared" ref="BM17:BN17" si="52">BM15-BM16</f>
        <v>-274673.34999999992</v>
      </c>
      <c r="BN17" s="270">
        <f t="shared" si="52"/>
        <v>-128920.08999999998</v>
      </c>
      <c r="BO17" s="309">
        <f t="shared" si="32"/>
        <v>-829714.05999999971</v>
      </c>
      <c r="BP17" s="270">
        <f t="shared" ref="BP17:BR17" si="53">BP15-BP16</f>
        <v>-93436.85000000002</v>
      </c>
      <c r="BQ17" s="270">
        <f t="shared" si="53"/>
        <v>-179860.77999999997</v>
      </c>
      <c r="BR17" s="270">
        <f t="shared" si="53"/>
        <v>-112585.05999999998</v>
      </c>
      <c r="BS17" s="309">
        <f t="shared" si="33"/>
        <v>-385882.69</v>
      </c>
    </row>
    <row r="18" spans="1:71" x14ac:dyDescent="0.3">
      <c r="A18" s="263" t="s">
        <v>81</v>
      </c>
      <c r="B18" s="298" t="s">
        <v>51</v>
      </c>
      <c r="C18" s="166">
        <v>1648291.99</v>
      </c>
      <c r="D18" s="299">
        <f t="shared" si="0"/>
        <v>1440714.37</v>
      </c>
      <c r="E18" s="299">
        <f t="shared" si="1"/>
        <v>359335.6</v>
      </c>
      <c r="F18" s="299">
        <f t="shared" si="2"/>
        <v>480780.77</v>
      </c>
      <c r="G18" s="299">
        <f t="shared" si="3"/>
        <v>331755.43</v>
      </c>
      <c r="H18" s="299">
        <v>138843.63999999998</v>
      </c>
      <c r="I18" s="299">
        <v>253385.82</v>
      </c>
      <c r="J18" s="299">
        <v>275609.39</v>
      </c>
      <c r="K18" s="352">
        <f t="shared" si="4"/>
        <v>667838.85</v>
      </c>
      <c r="L18" s="299">
        <v>144133.00000000003</v>
      </c>
      <c r="M18" s="299">
        <v>278861</v>
      </c>
      <c r="N18" s="299">
        <v>187062.29</v>
      </c>
      <c r="O18" s="352">
        <f t="shared" si="5"/>
        <v>610056.29</v>
      </c>
      <c r="P18" s="299">
        <v>26075</v>
      </c>
      <c r="Q18" s="299">
        <v>8846.23</v>
      </c>
      <c r="R18" s="299">
        <v>1000</v>
      </c>
      <c r="S18" s="352">
        <f t="shared" si="6"/>
        <v>35921.229999999996</v>
      </c>
      <c r="T18" s="299">
        <v>16000</v>
      </c>
      <c r="U18" s="299">
        <v>110898</v>
      </c>
      <c r="V18" s="299">
        <v>0</v>
      </c>
      <c r="W18" s="352">
        <f t="shared" si="7"/>
        <v>126898</v>
      </c>
      <c r="X18" s="166">
        <v>50881.04</v>
      </c>
      <c r="Y18" s="166">
        <v>44080.87</v>
      </c>
      <c r="Z18" s="166">
        <v>1080.8699999999999</v>
      </c>
      <c r="AA18" s="352">
        <f t="shared" si="8"/>
        <v>96042.78</v>
      </c>
      <c r="AB18" s="166">
        <v>1080.8699999999999</v>
      </c>
      <c r="AC18" s="166">
        <v>1081</v>
      </c>
      <c r="AD18" s="166">
        <v>0</v>
      </c>
      <c r="AE18" s="352">
        <f t="shared" si="9"/>
        <v>2161.87</v>
      </c>
      <c r="AF18" s="166">
        <v>0</v>
      </c>
      <c r="AG18" s="166">
        <v>0</v>
      </c>
      <c r="AH18" s="332">
        <v>22773</v>
      </c>
      <c r="AI18" s="352">
        <f t="shared" si="10"/>
        <v>22773</v>
      </c>
      <c r="AJ18" s="332">
        <v>111955</v>
      </c>
      <c r="AK18" s="332">
        <v>4</v>
      </c>
      <c r="AL18" s="332">
        <v>126398.95000000001</v>
      </c>
      <c r="AM18" s="352">
        <f t="shared" si="11"/>
        <v>238357.95</v>
      </c>
      <c r="AN18" s="21">
        <v>113288.04000000001</v>
      </c>
      <c r="AO18" s="21">
        <v>23707.07</v>
      </c>
      <c r="AP18" s="21">
        <v>38895.35</v>
      </c>
      <c r="AQ18" s="224">
        <f t="shared" si="26"/>
        <v>175890.46000000002</v>
      </c>
      <c r="AR18" s="21">
        <v>8099.99</v>
      </c>
      <c r="AS18" s="21">
        <v>6082.85</v>
      </c>
      <c r="AT18" s="21">
        <v>6000</v>
      </c>
      <c r="AU18" s="224">
        <f t="shared" si="27"/>
        <v>20182.84</v>
      </c>
      <c r="AV18" s="21">
        <v>6354.75</v>
      </c>
      <c r="AW18" s="21">
        <v>6000</v>
      </c>
      <c r="AX18" s="113">
        <v>6255</v>
      </c>
      <c r="AY18" s="224">
        <f t="shared" si="28"/>
        <v>18609.75</v>
      </c>
      <c r="AZ18" s="113">
        <v>171000</v>
      </c>
      <c r="BA18" s="113">
        <v>77410</v>
      </c>
      <c r="BB18" s="113">
        <v>17687.72</v>
      </c>
      <c r="BC18" s="224">
        <f t="shared" si="29"/>
        <v>266097.71999999997</v>
      </c>
      <c r="BD18" s="21">
        <v>6000</v>
      </c>
      <c r="BE18" s="21">
        <v>73845</v>
      </c>
      <c r="BF18" s="317">
        <v>68872.679999999993</v>
      </c>
      <c r="BG18" s="309">
        <f t="shared" si="30"/>
        <v>148717.68</v>
      </c>
      <c r="BH18" s="269">
        <v>19703</v>
      </c>
      <c r="BI18" s="269">
        <v>1000</v>
      </c>
      <c r="BJ18" s="269">
        <v>10000</v>
      </c>
      <c r="BK18" s="309">
        <f t="shared" si="31"/>
        <v>30703</v>
      </c>
      <c r="BL18" s="269">
        <v>22995</v>
      </c>
      <c r="BM18" s="269">
        <v>30000</v>
      </c>
      <c r="BN18" s="269">
        <v>11890</v>
      </c>
      <c r="BO18" s="309">
        <f t="shared" si="32"/>
        <v>64885</v>
      </c>
      <c r="BP18" s="269">
        <v>34802.75</v>
      </c>
      <c r="BQ18" s="269">
        <v>19273</v>
      </c>
      <c r="BR18" s="269">
        <v>33374</v>
      </c>
      <c r="BS18" s="309">
        <f t="shared" si="33"/>
        <v>87449.75</v>
      </c>
    </row>
    <row r="19" spans="1:71" x14ac:dyDescent="0.3">
      <c r="B19" s="298" t="s">
        <v>52</v>
      </c>
      <c r="C19" s="300">
        <v>10669368</v>
      </c>
      <c r="D19" s="299">
        <f t="shared" si="0"/>
        <v>12893323.4745</v>
      </c>
      <c r="E19" s="299">
        <f t="shared" si="1"/>
        <v>11657834.720349997</v>
      </c>
      <c r="F19" s="299">
        <f t="shared" si="2"/>
        <v>16200432.859999998</v>
      </c>
      <c r="G19" s="299">
        <f t="shared" si="3"/>
        <v>9272912.0900000017</v>
      </c>
      <c r="H19" s="299">
        <v>978835.81699999981</v>
      </c>
      <c r="I19" s="299">
        <v>1886493.7525000004</v>
      </c>
      <c r="J19" s="299">
        <v>870498.15799999982</v>
      </c>
      <c r="K19" s="352">
        <f t="shared" si="4"/>
        <v>3735827.7275</v>
      </c>
      <c r="L19" s="299">
        <v>966322.80499999993</v>
      </c>
      <c r="M19" s="299">
        <v>1466656.8699999999</v>
      </c>
      <c r="N19" s="299">
        <v>1151575.9139999999</v>
      </c>
      <c r="O19" s="352">
        <f t="shared" si="5"/>
        <v>3584555.5889999997</v>
      </c>
      <c r="P19" s="299">
        <v>1230010.0194999997</v>
      </c>
      <c r="Q19" s="299">
        <v>779524.75150000001</v>
      </c>
      <c r="R19" s="299">
        <v>834700.19899999909</v>
      </c>
      <c r="S19" s="352">
        <f t="shared" si="6"/>
        <v>2844234.9699999988</v>
      </c>
      <c r="T19" s="299">
        <v>1164815.3810000003</v>
      </c>
      <c r="U19" s="299">
        <v>555264.98799999966</v>
      </c>
      <c r="V19" s="299">
        <v>1008624.8190000003</v>
      </c>
      <c r="W19" s="352">
        <f t="shared" si="7"/>
        <v>2728705.1880000001</v>
      </c>
      <c r="X19" s="166">
        <v>976426</v>
      </c>
      <c r="Y19" s="166">
        <v>839826.10135000001</v>
      </c>
      <c r="Z19" s="166">
        <v>653845.09250000014</v>
      </c>
      <c r="AA19" s="352">
        <f t="shared" si="8"/>
        <v>2470097.1938500004</v>
      </c>
      <c r="AB19" s="166">
        <v>1279249.5004999987</v>
      </c>
      <c r="AC19" s="166">
        <v>762261.17000000016</v>
      </c>
      <c r="AD19" s="166">
        <v>1220393.9035000002</v>
      </c>
      <c r="AE19" s="352">
        <f t="shared" si="9"/>
        <v>3261904.5739999991</v>
      </c>
      <c r="AF19" s="332">
        <v>1152052.3359999994</v>
      </c>
      <c r="AG19" s="332">
        <v>1133887.783499999</v>
      </c>
      <c r="AH19" s="332">
        <v>1056807.68</v>
      </c>
      <c r="AI19" s="352">
        <f t="shared" si="10"/>
        <v>3342747.7994999979</v>
      </c>
      <c r="AJ19" s="332">
        <v>630247.32149999996</v>
      </c>
      <c r="AK19" s="332">
        <v>813890.3415000001</v>
      </c>
      <c r="AL19" s="332">
        <v>1138947.49</v>
      </c>
      <c r="AM19" s="352">
        <f t="shared" si="11"/>
        <v>2583085.1529999999</v>
      </c>
      <c r="AN19" s="21">
        <v>1053890.8900000004</v>
      </c>
      <c r="AO19" s="21">
        <v>2371357.4499999983</v>
      </c>
      <c r="AP19" s="21">
        <v>953063.00999999943</v>
      </c>
      <c r="AQ19" s="224">
        <f t="shared" si="26"/>
        <v>4378311.3499999987</v>
      </c>
      <c r="AR19" s="21">
        <v>790488.08000000007</v>
      </c>
      <c r="AS19" s="21">
        <v>1128568.9199999997</v>
      </c>
      <c r="AT19" s="21">
        <v>1217081.199999999</v>
      </c>
      <c r="AU19" s="224">
        <f t="shared" si="27"/>
        <v>3136138.1999999988</v>
      </c>
      <c r="AV19" s="113">
        <v>481012.52000000037</v>
      </c>
      <c r="AW19" s="113">
        <v>710931.96999999974</v>
      </c>
      <c r="AX19" s="113">
        <v>4326874.57</v>
      </c>
      <c r="AY19" s="224">
        <f t="shared" si="28"/>
        <v>5518819.0600000005</v>
      </c>
      <c r="AZ19" s="113">
        <v>810936.15000000014</v>
      </c>
      <c r="BA19" s="113">
        <v>843191.64</v>
      </c>
      <c r="BB19" s="113">
        <v>1513036.4600000002</v>
      </c>
      <c r="BC19" s="224">
        <f t="shared" si="29"/>
        <v>3167164.25</v>
      </c>
      <c r="BD19" s="21">
        <v>576509.54000000039</v>
      </c>
      <c r="BE19" s="21">
        <v>726857.03000000038</v>
      </c>
      <c r="BF19" s="317">
        <v>878445.13</v>
      </c>
      <c r="BG19" s="309">
        <f t="shared" si="30"/>
        <v>2181811.7000000007</v>
      </c>
      <c r="BH19" s="269">
        <v>621438.76000000036</v>
      </c>
      <c r="BI19" s="269">
        <v>828612.1599999998</v>
      </c>
      <c r="BJ19" s="269">
        <v>543305.50999999978</v>
      </c>
      <c r="BK19" s="309">
        <f t="shared" si="31"/>
        <v>1993356.43</v>
      </c>
      <c r="BL19" s="269">
        <v>889399.93999999936</v>
      </c>
      <c r="BM19" s="269">
        <v>742109.62000000011</v>
      </c>
      <c r="BN19" s="269">
        <v>908319.0299999998</v>
      </c>
      <c r="BO19" s="309">
        <f t="shared" si="32"/>
        <v>2539828.5899999994</v>
      </c>
      <c r="BP19" s="269">
        <v>738439.75000000023</v>
      </c>
      <c r="BQ19" s="269">
        <v>1013111.0800000002</v>
      </c>
      <c r="BR19" s="269">
        <v>806364.54</v>
      </c>
      <c r="BS19" s="309">
        <f t="shared" si="33"/>
        <v>2557915.3700000006</v>
      </c>
    </row>
    <row r="20" spans="1:71" x14ac:dyDescent="0.3">
      <c r="B20" s="298" t="s">
        <v>59</v>
      </c>
      <c r="C20" s="166">
        <f t="shared" ref="C20:AK20" si="54">C18-C19</f>
        <v>-9021076.0099999998</v>
      </c>
      <c r="D20" s="166">
        <f t="shared" si="54"/>
        <v>-11452609.104499999</v>
      </c>
      <c r="E20" s="166">
        <f t="shared" si="54"/>
        <v>-11298499.120349998</v>
      </c>
      <c r="F20" s="166">
        <f t="shared" si="54"/>
        <v>-15719652.089999998</v>
      </c>
      <c r="G20" s="166">
        <f>G18-G19</f>
        <v>-8941156.660000002</v>
      </c>
      <c r="H20" s="333">
        <f t="shared" si="54"/>
        <v>-839992.17699999979</v>
      </c>
      <c r="I20" s="166">
        <f t="shared" si="54"/>
        <v>-1633107.9325000003</v>
      </c>
      <c r="J20" s="166">
        <f t="shared" si="54"/>
        <v>-594888.76799999981</v>
      </c>
      <c r="K20" s="352">
        <f t="shared" si="4"/>
        <v>-3067988.8774999999</v>
      </c>
      <c r="L20" s="166">
        <f t="shared" si="54"/>
        <v>-822189.80499999993</v>
      </c>
      <c r="M20" s="166">
        <f t="shared" si="54"/>
        <v>-1187795.8699999999</v>
      </c>
      <c r="N20" s="166">
        <f t="shared" si="54"/>
        <v>-964513.62399999984</v>
      </c>
      <c r="O20" s="352">
        <f t="shared" si="5"/>
        <v>-2974499.2989999996</v>
      </c>
      <c r="P20" s="166">
        <f t="shared" si="54"/>
        <v>-1203935.0194999997</v>
      </c>
      <c r="Q20" s="166">
        <f t="shared" si="54"/>
        <v>-770678.52150000003</v>
      </c>
      <c r="R20" s="166">
        <f t="shared" si="54"/>
        <v>-833700.19899999909</v>
      </c>
      <c r="S20" s="352">
        <f t="shared" si="6"/>
        <v>-2808313.7399999988</v>
      </c>
      <c r="T20" s="166">
        <f t="shared" si="54"/>
        <v>-1148815.3810000003</v>
      </c>
      <c r="U20" s="166">
        <f t="shared" si="54"/>
        <v>-444366.98799999966</v>
      </c>
      <c r="V20" s="166">
        <f>V18-V19</f>
        <v>-1008624.8190000003</v>
      </c>
      <c r="W20" s="352">
        <f t="shared" si="7"/>
        <v>-2601807.1880000001</v>
      </c>
      <c r="X20" s="166">
        <f t="shared" si="54"/>
        <v>-925544.95999999996</v>
      </c>
      <c r="Y20" s="166">
        <f t="shared" si="54"/>
        <v>-795745.23135000002</v>
      </c>
      <c r="Z20" s="166">
        <f t="shared" si="54"/>
        <v>-652764.22250000015</v>
      </c>
      <c r="AA20" s="352">
        <f t="shared" si="8"/>
        <v>-2374054.4138500001</v>
      </c>
      <c r="AB20" s="166">
        <f t="shared" si="54"/>
        <v>-1278168.6304999986</v>
      </c>
      <c r="AC20" s="166">
        <f t="shared" si="54"/>
        <v>-761180.17000000016</v>
      </c>
      <c r="AD20" s="166">
        <f t="shared" si="54"/>
        <v>-1220393.9035000002</v>
      </c>
      <c r="AE20" s="352">
        <f t="shared" si="9"/>
        <v>-3259742.703999999</v>
      </c>
      <c r="AF20" s="166">
        <f t="shared" si="54"/>
        <v>-1152052.3359999994</v>
      </c>
      <c r="AG20" s="166">
        <f t="shared" si="54"/>
        <v>-1133887.783499999</v>
      </c>
      <c r="AH20" s="166">
        <f t="shared" si="54"/>
        <v>-1034034.6799999999</v>
      </c>
      <c r="AI20" s="352">
        <f t="shared" si="10"/>
        <v>-3319974.7994999979</v>
      </c>
      <c r="AJ20" s="166">
        <f t="shared" si="54"/>
        <v>-518292.32149999996</v>
      </c>
      <c r="AK20" s="166">
        <f t="shared" si="54"/>
        <v>-813886.3415000001</v>
      </c>
      <c r="AL20" s="334">
        <f t="shared" ref="AL20" si="55">AL19-AL18</f>
        <v>1012548.54</v>
      </c>
      <c r="AM20" s="352">
        <f t="shared" si="11"/>
        <v>-319630.12300000014</v>
      </c>
      <c r="AN20" s="288">
        <f>AN18-AN19</f>
        <v>-940602.85000000033</v>
      </c>
      <c r="AO20" s="288">
        <f t="shared" ref="AO20:BB20" si="56">AO18-AO19</f>
        <v>-2347650.3799999985</v>
      </c>
      <c r="AP20" s="288">
        <f t="shared" si="56"/>
        <v>-914167.65999999945</v>
      </c>
      <c r="AQ20" s="224">
        <f t="shared" si="26"/>
        <v>-4202420.8899999978</v>
      </c>
      <c r="AR20" s="288">
        <f t="shared" si="56"/>
        <v>-782388.09000000008</v>
      </c>
      <c r="AS20" s="288">
        <f t="shared" si="56"/>
        <v>-1122486.0699999996</v>
      </c>
      <c r="AT20" s="288">
        <f t="shared" si="56"/>
        <v>-1211081.199999999</v>
      </c>
      <c r="AU20" s="224">
        <f t="shared" si="27"/>
        <v>-3115955.3599999985</v>
      </c>
      <c r="AV20" s="288">
        <f t="shared" si="56"/>
        <v>-474657.77000000037</v>
      </c>
      <c r="AW20" s="288">
        <f t="shared" si="56"/>
        <v>-704931.96999999974</v>
      </c>
      <c r="AX20" s="288">
        <f t="shared" si="56"/>
        <v>-4320619.57</v>
      </c>
      <c r="AY20" s="224">
        <f t="shared" si="28"/>
        <v>-5500209.3100000005</v>
      </c>
      <c r="AZ20" s="288">
        <f t="shared" si="56"/>
        <v>-639936.15000000014</v>
      </c>
      <c r="BA20" s="288">
        <f t="shared" si="56"/>
        <v>-765781.64</v>
      </c>
      <c r="BB20" s="288">
        <f t="shared" si="56"/>
        <v>-1495348.7400000002</v>
      </c>
      <c r="BC20" s="224">
        <f t="shared" si="29"/>
        <v>-2901066.5300000003</v>
      </c>
      <c r="BD20" s="288">
        <f>BD18-BD19</f>
        <v>-570509.54000000039</v>
      </c>
      <c r="BE20" s="288">
        <f>BE18-BE19</f>
        <v>-653012.03000000038</v>
      </c>
      <c r="BF20" s="318">
        <f>BF18-BF19</f>
        <v>-809572.45</v>
      </c>
      <c r="BG20" s="309">
        <f t="shared" si="30"/>
        <v>-2033094.0200000007</v>
      </c>
      <c r="BH20" s="270">
        <f t="shared" ref="BH20:BJ20" si="57">BH18-BH19</f>
        <v>-601735.76000000036</v>
      </c>
      <c r="BI20" s="270">
        <f t="shared" si="57"/>
        <v>-827612.1599999998</v>
      </c>
      <c r="BJ20" s="270">
        <f t="shared" si="57"/>
        <v>-533305.50999999978</v>
      </c>
      <c r="BK20" s="309">
        <f t="shared" si="31"/>
        <v>-1962653.43</v>
      </c>
      <c r="BL20" s="270">
        <f t="shared" ref="BL20:BN20" si="58">BL18-BL19</f>
        <v>-866404.93999999936</v>
      </c>
      <c r="BM20" s="270">
        <f t="shared" si="58"/>
        <v>-712109.62000000011</v>
      </c>
      <c r="BN20" s="270">
        <f t="shared" si="58"/>
        <v>-896429.0299999998</v>
      </c>
      <c r="BO20" s="309">
        <f t="shared" si="32"/>
        <v>-2474943.5899999994</v>
      </c>
      <c r="BP20" s="270">
        <f t="shared" ref="BP20:BR20" si="59">BP18-BP19</f>
        <v>-703637.00000000023</v>
      </c>
      <c r="BQ20" s="270">
        <f t="shared" si="59"/>
        <v>-993838.08000000019</v>
      </c>
      <c r="BR20" s="270">
        <f t="shared" si="59"/>
        <v>-772990.54</v>
      </c>
      <c r="BS20" s="309">
        <f t="shared" si="33"/>
        <v>-2470465.6200000006</v>
      </c>
    </row>
    <row r="21" spans="1:71" x14ac:dyDescent="0.3">
      <c r="A21" s="263" t="s">
        <v>168</v>
      </c>
      <c r="B21" s="298" t="s">
        <v>51</v>
      </c>
      <c r="C21" s="299">
        <f t="shared" ref="C21:AK21" si="60">C24-C6-C9-C12-C15-C18</f>
        <v>2495892.9299999978</v>
      </c>
      <c r="D21" s="299">
        <f t="shared" si="0"/>
        <v>737.89000000042142</v>
      </c>
      <c r="E21" s="299">
        <f t="shared" si="1"/>
        <v>8.9999999660903995E-2</v>
      </c>
      <c r="F21" s="299">
        <f t="shared" si="2"/>
        <v>0</v>
      </c>
      <c r="G21" s="299">
        <f t="shared" si="3"/>
        <v>0</v>
      </c>
      <c r="H21" s="299">
        <f t="shared" si="60"/>
        <v>0</v>
      </c>
      <c r="I21" s="299">
        <f t="shared" si="60"/>
        <v>0</v>
      </c>
      <c r="J21" s="299">
        <f t="shared" si="60"/>
        <v>0.40999999997438863</v>
      </c>
      <c r="K21" s="352">
        <f t="shared" si="4"/>
        <v>0.40999999997438863</v>
      </c>
      <c r="L21" s="299">
        <f t="shared" si="60"/>
        <v>0</v>
      </c>
      <c r="M21" s="299">
        <f t="shared" si="60"/>
        <v>0.47999999998137355</v>
      </c>
      <c r="N21" s="299">
        <f t="shared" si="60"/>
        <v>0</v>
      </c>
      <c r="O21" s="352">
        <f t="shared" si="5"/>
        <v>0.47999999998137355</v>
      </c>
      <c r="P21" s="299">
        <f t="shared" si="60"/>
        <v>0</v>
      </c>
      <c r="Q21" s="299">
        <f t="shared" si="60"/>
        <v>0</v>
      </c>
      <c r="R21" s="299">
        <f t="shared" si="60"/>
        <v>0</v>
      </c>
      <c r="S21" s="352">
        <f t="shared" si="6"/>
        <v>0</v>
      </c>
      <c r="T21" s="299">
        <f t="shared" si="60"/>
        <v>0</v>
      </c>
      <c r="U21" s="299">
        <f t="shared" si="60"/>
        <v>0</v>
      </c>
      <c r="V21" s="299">
        <f>V24-V6-V9-V12-V15-V18</f>
        <v>737.00000000046566</v>
      </c>
      <c r="W21" s="352">
        <f t="shared" si="7"/>
        <v>737.00000000046566</v>
      </c>
      <c r="X21" s="299">
        <f t="shared" si="60"/>
        <v>0</v>
      </c>
      <c r="Y21" s="299">
        <f t="shared" si="60"/>
        <v>0</v>
      </c>
      <c r="Z21" s="299">
        <f t="shared" si="60"/>
        <v>0</v>
      </c>
      <c r="AA21" s="354">
        <f t="shared" ref="AA21" si="61">AA24-AA6-AA9-AA12-AA15-AA18</f>
        <v>0</v>
      </c>
      <c r="AB21" s="299">
        <f t="shared" si="60"/>
        <v>2.7284841053187847E-12</v>
      </c>
      <c r="AC21" s="299">
        <f t="shared" si="60"/>
        <v>0</v>
      </c>
      <c r="AD21" s="299">
        <f t="shared" si="60"/>
        <v>0</v>
      </c>
      <c r="AE21" s="354">
        <f t="shared" ref="AE21" si="62">AE24-AE6-AE9-AE12-AE15-AE18</f>
        <v>-7.0000000011532393E-2</v>
      </c>
      <c r="AF21" s="299">
        <f t="shared" si="60"/>
        <v>0</v>
      </c>
      <c r="AG21" s="299">
        <f t="shared" si="60"/>
        <v>-9.0949470177292824E-13</v>
      </c>
      <c r="AH21" s="299">
        <f t="shared" si="60"/>
        <v>-0.20999999999912689</v>
      </c>
      <c r="AI21" s="354">
        <f t="shared" ref="AI21" si="63">AI24-AI6-AI9-AI12-AI15-AI18</f>
        <v>0.2000000000007276</v>
      </c>
      <c r="AJ21" s="299">
        <f t="shared" si="60"/>
        <v>0</v>
      </c>
      <c r="AK21" s="299">
        <f t="shared" si="60"/>
        <v>0</v>
      </c>
      <c r="AL21" s="299">
        <f>AL24-AL6-AL9-AL12-AL15-AL18</f>
        <v>-2.9103830456733704E-10</v>
      </c>
      <c r="AM21" s="354">
        <f t="shared" ref="AM21" si="64">AM24-AM6-AM9-AM12-AM15-AM18</f>
        <v>-4.0000000328291208E-2</v>
      </c>
      <c r="AN21" s="299">
        <v>0</v>
      </c>
      <c r="AO21" s="299">
        <v>0</v>
      </c>
      <c r="AP21" s="299">
        <v>0</v>
      </c>
      <c r="AQ21" s="224">
        <f t="shared" si="26"/>
        <v>0</v>
      </c>
      <c r="AR21" s="299">
        <v>0</v>
      </c>
      <c r="AS21" s="299">
        <v>0</v>
      </c>
      <c r="AT21" s="299">
        <v>0</v>
      </c>
      <c r="AU21" s="224">
        <f t="shared" si="27"/>
        <v>0</v>
      </c>
      <c r="AV21" s="299">
        <v>0</v>
      </c>
      <c r="AW21" s="299">
        <v>0</v>
      </c>
      <c r="AX21" s="299">
        <v>0</v>
      </c>
      <c r="AY21" s="224">
        <f t="shared" si="28"/>
        <v>0</v>
      </c>
      <c r="AZ21" s="299">
        <v>0</v>
      </c>
      <c r="BA21" s="299">
        <v>0</v>
      </c>
      <c r="BB21" s="299">
        <v>0</v>
      </c>
      <c r="BC21" s="224">
        <f t="shared" si="29"/>
        <v>0</v>
      </c>
      <c r="BD21" s="299">
        <v>0</v>
      </c>
      <c r="BE21" s="299">
        <v>0</v>
      </c>
      <c r="BF21" s="345">
        <v>0</v>
      </c>
      <c r="BG21" s="309">
        <f t="shared" si="30"/>
        <v>0</v>
      </c>
      <c r="BH21" s="346">
        <v>0</v>
      </c>
      <c r="BI21" s="346">
        <v>0</v>
      </c>
      <c r="BJ21" s="346">
        <v>0</v>
      </c>
      <c r="BK21" s="309">
        <f t="shared" si="31"/>
        <v>0</v>
      </c>
      <c r="BL21" s="346">
        <v>0</v>
      </c>
      <c r="BM21" s="346">
        <v>0</v>
      </c>
      <c r="BN21" s="346">
        <v>0</v>
      </c>
      <c r="BO21" s="309">
        <f t="shared" si="32"/>
        <v>0</v>
      </c>
      <c r="BP21" s="346">
        <v>0</v>
      </c>
      <c r="BQ21" s="346">
        <v>0</v>
      </c>
      <c r="BR21" s="346">
        <v>0</v>
      </c>
      <c r="BS21" s="309">
        <f t="shared" si="33"/>
        <v>0</v>
      </c>
    </row>
    <row r="22" spans="1:71" x14ac:dyDescent="0.3">
      <c r="B22" s="298" t="s">
        <v>52</v>
      </c>
      <c r="C22" s="299">
        <f t="shared" ref="C22:AD22" si="65">C25-C7-C10-C13-C16-C19</f>
        <v>22.89150140248239</v>
      </c>
      <c r="D22" s="299">
        <f t="shared" si="0"/>
        <v>103.98250017163809</v>
      </c>
      <c r="E22" s="299">
        <f t="shared" si="1"/>
        <v>23695.245650424622</v>
      </c>
      <c r="F22" s="299">
        <f t="shared" si="2"/>
        <v>1.1641532182693481E-9</v>
      </c>
      <c r="G22" s="299">
        <f t="shared" si="3"/>
        <v>-4.1909515857696533E-9</v>
      </c>
      <c r="H22" s="299">
        <f t="shared" si="65"/>
        <v>9.5809809863567352E-8</v>
      </c>
      <c r="I22" s="299">
        <f t="shared" si="65"/>
        <v>1.6763806343078613E-8</v>
      </c>
      <c r="J22" s="299">
        <f t="shared" si="65"/>
        <v>23.00000013213139</v>
      </c>
      <c r="K22" s="352">
        <f t="shared" si="4"/>
        <v>23.000000244705006</v>
      </c>
      <c r="L22" s="299">
        <f t="shared" si="65"/>
        <v>1.9324943423271179E-8</v>
      </c>
      <c r="M22" s="299">
        <f t="shared" si="65"/>
        <v>0.48250000667758286</v>
      </c>
      <c r="N22" s="299">
        <f t="shared" si="65"/>
        <v>-7.6834112405776978E-9</v>
      </c>
      <c r="O22" s="352">
        <f t="shared" si="5"/>
        <v>0.48250001831911504</v>
      </c>
      <c r="P22" s="299">
        <f t="shared" si="65"/>
        <v>80.499999851454049</v>
      </c>
      <c r="Q22" s="299">
        <f t="shared" si="65"/>
        <v>-3.4924596548080444E-9</v>
      </c>
      <c r="R22" s="299">
        <f t="shared" si="65"/>
        <v>-1.8393620848655701E-8</v>
      </c>
      <c r="S22" s="352">
        <f t="shared" si="6"/>
        <v>80.499999829567969</v>
      </c>
      <c r="T22" s="299">
        <f t="shared" si="65"/>
        <v>-3.0267983675003052E-8</v>
      </c>
      <c r="U22" s="299">
        <f t="shared" si="65"/>
        <v>8.3120539784431458E-8</v>
      </c>
      <c r="V22" s="299">
        <f>V25-V7-V10-V13-V16-V19</f>
        <v>2.6193447411060333E-8</v>
      </c>
      <c r="W22" s="352">
        <f t="shared" si="7"/>
        <v>7.9046003520488739E-8</v>
      </c>
      <c r="X22" s="299">
        <f t="shared" si="65"/>
        <v>0</v>
      </c>
      <c r="Y22" s="299">
        <f t="shared" si="65"/>
        <v>1.9790604710578918E-9</v>
      </c>
      <c r="Z22" s="299">
        <f t="shared" si="65"/>
        <v>0</v>
      </c>
      <c r="AA22" s="354">
        <f t="shared" ref="AA22" si="66">AA25-AA7-AA10-AA13-AA16-AA19</f>
        <v>-0.13184972573071718</v>
      </c>
      <c r="AB22" s="299">
        <f t="shared" si="65"/>
        <v>0</v>
      </c>
      <c r="AC22" s="299">
        <f t="shared" si="65"/>
        <v>1.1641532182693481E-9</v>
      </c>
      <c r="AD22" s="299">
        <f t="shared" si="65"/>
        <v>0</v>
      </c>
      <c r="AE22" s="354">
        <f t="shared" ref="AE22" si="67">AE25-AE7-AE10-AE13-AE16-AE19</f>
        <v>-0.29249996785074472</v>
      </c>
      <c r="AF22" s="299">
        <f t="shared" ref="AF22:AK22" si="68">AF25-AF7-AF10-AF13-AF16-AF19</f>
        <v>6797.5580000223126</v>
      </c>
      <c r="AG22" s="299">
        <f t="shared" si="68"/>
        <v>-7851.4604999688454</v>
      </c>
      <c r="AH22" s="299">
        <f t="shared" si="68"/>
        <v>4412.4695000075735</v>
      </c>
      <c r="AI22" s="354">
        <f t="shared" ref="AI22" si="69">AI25-AI7-AI10-AI13-AI16-AI19</f>
        <v>3358.1615000576712</v>
      </c>
      <c r="AJ22" s="299">
        <f t="shared" si="68"/>
        <v>4986.2630000218051</v>
      </c>
      <c r="AK22" s="299">
        <f t="shared" si="68"/>
        <v>15351.405500015477</v>
      </c>
      <c r="AL22" s="299">
        <f>AL25-AL7-AL10-AL13-AL16-AL19</f>
        <v>5.0989910960197449E-8</v>
      </c>
      <c r="AM22" s="354">
        <f t="shared" ref="AM22" si="70">AM25-AM7-AM10-AM13-AM16-AM19</f>
        <v>20337.508500060532</v>
      </c>
      <c r="AN22" s="299">
        <v>0</v>
      </c>
      <c r="AO22" s="299">
        <v>0</v>
      </c>
      <c r="AP22" s="299">
        <v>0</v>
      </c>
      <c r="AQ22" s="224">
        <f t="shared" si="26"/>
        <v>0</v>
      </c>
      <c r="AR22" s="299">
        <v>0</v>
      </c>
      <c r="AS22" s="299">
        <v>0</v>
      </c>
      <c r="AT22" s="299">
        <v>0</v>
      </c>
      <c r="AU22" s="224">
        <f t="shared" si="27"/>
        <v>0</v>
      </c>
      <c r="AV22" s="299">
        <v>0</v>
      </c>
      <c r="AW22" s="299">
        <v>0</v>
      </c>
      <c r="AX22" s="299">
        <v>0</v>
      </c>
      <c r="AY22" s="224">
        <f t="shared" si="28"/>
        <v>0</v>
      </c>
      <c r="AZ22" s="299">
        <f t="shared" ref="AZ22:BA22" si="71">AZ25-AZ7-AZ10-AZ13-AZ16-AZ19</f>
        <v>1.1641532182693481E-9</v>
      </c>
      <c r="BA22" s="299">
        <f t="shared" si="71"/>
        <v>0</v>
      </c>
      <c r="BB22" s="299">
        <v>0</v>
      </c>
      <c r="BC22" s="224">
        <f t="shared" si="29"/>
        <v>1.1641532182693481E-9</v>
      </c>
      <c r="BD22" s="299">
        <v>0</v>
      </c>
      <c r="BE22" s="299">
        <v>0</v>
      </c>
      <c r="BF22" s="345">
        <v>0</v>
      </c>
      <c r="BG22" s="309">
        <f t="shared" si="30"/>
        <v>0</v>
      </c>
      <c r="BH22" s="346">
        <v>0</v>
      </c>
      <c r="BI22" s="346">
        <v>0</v>
      </c>
      <c r="BJ22" s="346">
        <v>0</v>
      </c>
      <c r="BK22" s="309">
        <f t="shared" si="31"/>
        <v>0</v>
      </c>
      <c r="BL22" s="346"/>
      <c r="BM22" s="346">
        <v>0</v>
      </c>
      <c r="BN22" s="346">
        <v>0</v>
      </c>
      <c r="BO22" s="309">
        <f t="shared" si="32"/>
        <v>0</v>
      </c>
      <c r="BP22" s="346">
        <f t="shared" ref="BP22:BQ22" si="72">BP25-BP7-BP10-BP13-BP16-BP19</f>
        <v>-1.5133991837501526E-9</v>
      </c>
      <c r="BQ22" s="346">
        <f t="shared" si="72"/>
        <v>-2.6775524020195007E-9</v>
      </c>
      <c r="BR22" s="346">
        <v>0</v>
      </c>
      <c r="BS22" s="309">
        <f t="shared" si="33"/>
        <v>-4.1909515857696533E-9</v>
      </c>
    </row>
    <row r="23" spans="1:71" x14ac:dyDescent="0.3">
      <c r="B23" s="298" t="s">
        <v>59</v>
      </c>
      <c r="C23" s="166">
        <f>C21-C22</f>
        <v>2495870.0384985954</v>
      </c>
      <c r="D23" s="166">
        <f t="shared" ref="D23:F23" si="73">D21-D22</f>
        <v>633.90749982878333</v>
      </c>
      <c r="E23" s="166">
        <f t="shared" si="73"/>
        <v>-23695.15565042496</v>
      </c>
      <c r="F23" s="166">
        <f t="shared" si="73"/>
        <v>-1.1641532182693481E-9</v>
      </c>
      <c r="G23" s="166">
        <f>G21-G22</f>
        <v>4.1909515857696533E-9</v>
      </c>
      <c r="H23" s="333">
        <f t="shared" ref="H23:AK23" si="74">H21-H22</f>
        <v>-9.5809809863567352E-8</v>
      </c>
      <c r="I23" s="166">
        <f t="shared" si="74"/>
        <v>-1.6763806343078613E-8</v>
      </c>
      <c r="J23" s="166">
        <f t="shared" si="74"/>
        <v>-22.590000132157002</v>
      </c>
      <c r="K23" s="352">
        <f t="shared" si="4"/>
        <v>-22.590000244730618</v>
      </c>
      <c r="L23" s="166">
        <f t="shared" si="74"/>
        <v>-1.9324943423271179E-8</v>
      </c>
      <c r="M23" s="166">
        <f t="shared" si="74"/>
        <v>-2.5000066962093115E-3</v>
      </c>
      <c r="N23" s="166">
        <f t="shared" si="74"/>
        <v>7.6834112405776978E-9</v>
      </c>
      <c r="O23" s="352">
        <f t="shared" si="5"/>
        <v>-2.5000183377414942E-3</v>
      </c>
      <c r="P23" s="166">
        <f t="shared" si="74"/>
        <v>-80.499999851454049</v>
      </c>
      <c r="Q23" s="166">
        <f t="shared" si="74"/>
        <v>3.4924596548080444E-9</v>
      </c>
      <c r="R23" s="166">
        <f t="shared" si="74"/>
        <v>1.8393620848655701E-8</v>
      </c>
      <c r="S23" s="352">
        <f t="shared" si="6"/>
        <v>-80.499999829567969</v>
      </c>
      <c r="T23" s="166">
        <f t="shared" si="74"/>
        <v>3.0267983675003052E-8</v>
      </c>
      <c r="U23" s="166">
        <f t="shared" si="74"/>
        <v>-8.3120539784431458E-8</v>
      </c>
      <c r="V23" s="166">
        <f>V21-V22</f>
        <v>736.99999997427221</v>
      </c>
      <c r="W23" s="352">
        <f t="shared" si="7"/>
        <v>736.99999992141966</v>
      </c>
      <c r="X23" s="166">
        <f t="shared" si="74"/>
        <v>0</v>
      </c>
      <c r="Y23" s="166">
        <f t="shared" si="74"/>
        <v>-1.9790604710578918E-9</v>
      </c>
      <c r="Z23" s="166">
        <f t="shared" si="74"/>
        <v>0</v>
      </c>
      <c r="AA23" s="352">
        <f t="shared" ref="AA23" si="75">AA21-AA22</f>
        <v>0.13184972573071718</v>
      </c>
      <c r="AB23" s="166">
        <f t="shared" si="74"/>
        <v>2.7284841053187847E-12</v>
      </c>
      <c r="AC23" s="166">
        <f t="shared" si="74"/>
        <v>-1.1641532182693481E-9</v>
      </c>
      <c r="AD23" s="166">
        <f t="shared" si="74"/>
        <v>0</v>
      </c>
      <c r="AE23" s="352">
        <f t="shared" ref="AE23" si="76">AE21-AE22</f>
        <v>0.22249996783921233</v>
      </c>
      <c r="AF23" s="303">
        <f t="shared" si="74"/>
        <v>-6797.5580000223126</v>
      </c>
      <c r="AG23" s="303">
        <f t="shared" si="74"/>
        <v>7851.4604999688445</v>
      </c>
      <c r="AH23" s="303">
        <f t="shared" si="74"/>
        <v>-4412.6795000075726</v>
      </c>
      <c r="AI23" s="353">
        <f t="shared" ref="AI23" si="77">AI21-AI22</f>
        <v>-3357.9615000576705</v>
      </c>
      <c r="AJ23" s="303">
        <f t="shared" si="74"/>
        <v>-4986.2630000218051</v>
      </c>
      <c r="AK23" s="303">
        <f t="shared" si="74"/>
        <v>-15351.405500015477</v>
      </c>
      <c r="AL23" s="303">
        <f>AL21-AL22</f>
        <v>-5.1280949264764786E-8</v>
      </c>
      <c r="AM23" s="353">
        <f t="shared" ref="AM23" si="78">AM21-AM22</f>
        <v>-20337.548500060861</v>
      </c>
      <c r="AN23" s="166">
        <f>AN21-AN22</f>
        <v>0</v>
      </c>
      <c r="AO23" s="166">
        <f t="shared" ref="AO23:BA23" si="79">AO21-AO22</f>
        <v>0</v>
      </c>
      <c r="AP23" s="166">
        <f t="shared" si="79"/>
        <v>0</v>
      </c>
      <c r="AQ23" s="224">
        <f t="shared" si="26"/>
        <v>0</v>
      </c>
      <c r="AR23" s="166">
        <f>AR21-AR22</f>
        <v>0</v>
      </c>
      <c r="AS23" s="303">
        <f t="shared" si="79"/>
        <v>0</v>
      </c>
      <c r="AT23" s="303">
        <f t="shared" si="79"/>
        <v>0</v>
      </c>
      <c r="AU23" s="224">
        <f t="shared" si="27"/>
        <v>0</v>
      </c>
      <c r="AV23" s="303">
        <f t="shared" si="79"/>
        <v>0</v>
      </c>
      <c r="AW23" s="303"/>
      <c r="AX23" s="303">
        <f t="shared" si="79"/>
        <v>0</v>
      </c>
      <c r="AY23" s="224">
        <f t="shared" si="28"/>
        <v>0</v>
      </c>
      <c r="AZ23" s="303">
        <f>AZ21-AZ22</f>
        <v>-1.1641532182693481E-9</v>
      </c>
      <c r="BA23" s="303">
        <f t="shared" si="79"/>
        <v>0</v>
      </c>
      <c r="BB23" s="303">
        <v>0</v>
      </c>
      <c r="BC23" s="224">
        <f t="shared" si="29"/>
        <v>-1.1641532182693481E-9</v>
      </c>
      <c r="BD23" s="166">
        <f>BD21-BD22</f>
        <v>0</v>
      </c>
      <c r="BE23" s="166">
        <f>BE21-BE22</f>
        <v>0</v>
      </c>
      <c r="BF23" s="347">
        <f>BF21-BF22</f>
        <v>0</v>
      </c>
      <c r="BG23" s="309">
        <f t="shared" si="30"/>
        <v>0</v>
      </c>
      <c r="BH23" s="348">
        <f>BH21-BH22</f>
        <v>0</v>
      </c>
      <c r="BI23" s="349">
        <f t="shared" ref="BI23:BJ23" si="80">BI21-BI22</f>
        <v>0</v>
      </c>
      <c r="BJ23" s="349">
        <f t="shared" si="80"/>
        <v>0</v>
      </c>
      <c r="BK23" s="309">
        <f t="shared" si="31"/>
        <v>0</v>
      </c>
      <c r="BL23" s="349">
        <f t="shared" ref="BL23" si="81">BL21-BL22</f>
        <v>0</v>
      </c>
      <c r="BM23" s="349"/>
      <c r="BN23" s="349">
        <f t="shared" ref="BN23" si="82">BN21-BN22</f>
        <v>0</v>
      </c>
      <c r="BO23" s="309">
        <f t="shared" si="32"/>
        <v>0</v>
      </c>
      <c r="BP23" s="349">
        <f>BP21-BP22</f>
        <v>1.5133991837501526E-9</v>
      </c>
      <c r="BQ23" s="349">
        <f t="shared" ref="BQ23" si="83">BQ21-BQ22</f>
        <v>2.6775524020195007E-9</v>
      </c>
      <c r="BR23" s="349">
        <v>0</v>
      </c>
      <c r="BS23" s="309">
        <f t="shared" si="33"/>
        <v>4.1909515857696533E-9</v>
      </c>
    </row>
    <row r="24" spans="1:71" s="160" customFormat="1" x14ac:dyDescent="0.3">
      <c r="A24" s="265" t="s">
        <v>58</v>
      </c>
      <c r="B24" s="28" t="s">
        <v>51</v>
      </c>
      <c r="C24" s="301">
        <v>6419759.8599999966</v>
      </c>
      <c r="D24" s="302">
        <f t="shared" si="0"/>
        <v>4481409.8900000006</v>
      </c>
      <c r="E24" s="302">
        <f t="shared" si="1"/>
        <v>4291823.55</v>
      </c>
      <c r="F24" s="302">
        <f t="shared" si="2"/>
        <v>6746708.96</v>
      </c>
      <c r="G24" s="302">
        <f>SUM(BG24,BK24,BO24,BS24)</f>
        <v>1951085.63</v>
      </c>
      <c r="H24" s="335">
        <v>680698.59</v>
      </c>
      <c r="I24" s="303">
        <v>278271.12</v>
      </c>
      <c r="J24" s="303">
        <v>353315</v>
      </c>
      <c r="K24" s="353">
        <f t="shared" si="4"/>
        <v>1312284.71</v>
      </c>
      <c r="L24" s="303">
        <v>223002.99999999997</v>
      </c>
      <c r="M24" s="303">
        <v>317412</v>
      </c>
      <c r="N24" s="303">
        <v>288296.09999999992</v>
      </c>
      <c r="O24" s="353">
        <f t="shared" si="5"/>
        <v>828711.09999999986</v>
      </c>
      <c r="P24" s="303">
        <v>66370.95</v>
      </c>
      <c r="Q24" s="303">
        <v>35211.11</v>
      </c>
      <c r="R24" s="303">
        <v>33111.75</v>
      </c>
      <c r="S24" s="353">
        <f t="shared" si="6"/>
        <v>134693.81</v>
      </c>
      <c r="T24" s="303">
        <v>65045.88</v>
      </c>
      <c r="U24" s="303">
        <v>364150.02999999991</v>
      </c>
      <c r="V24" s="336">
        <v>1776524.3600000003</v>
      </c>
      <c r="W24" s="353">
        <f t="shared" si="7"/>
        <v>2205720.2700000005</v>
      </c>
      <c r="X24" s="303">
        <v>63137.47</v>
      </c>
      <c r="Y24" s="303">
        <v>69080.87</v>
      </c>
      <c r="Z24" s="303">
        <v>9717.2099999999991</v>
      </c>
      <c r="AA24" s="353">
        <v>141935.54999999999</v>
      </c>
      <c r="AB24" s="303">
        <v>44438.070000000007</v>
      </c>
      <c r="AC24" s="303">
        <v>200369</v>
      </c>
      <c r="AD24" s="303">
        <v>73004</v>
      </c>
      <c r="AE24" s="353">
        <v>317811</v>
      </c>
      <c r="AF24" s="336">
        <v>81537</v>
      </c>
      <c r="AG24" s="336">
        <v>15686.8</v>
      </c>
      <c r="AH24" s="336">
        <v>35502.79</v>
      </c>
      <c r="AI24" s="226">
        <v>132727</v>
      </c>
      <c r="AJ24" s="336">
        <v>453410.31</v>
      </c>
      <c r="AK24" s="336">
        <v>14704</v>
      </c>
      <c r="AL24" s="303">
        <v>3231235.73</v>
      </c>
      <c r="AM24" s="353">
        <v>3699350</v>
      </c>
      <c r="AN24" s="336">
        <f>SUM(AN6,AN9,AN12,AN15,AN18,AN21)</f>
        <v>3251960.41</v>
      </c>
      <c r="AO24" s="336">
        <f t="shared" ref="AO24:BB24" si="84">SUM(AO6,AO9,AO12,AO15,AO18,AO21)</f>
        <v>625820.19999999995</v>
      </c>
      <c r="AP24" s="336">
        <f t="shared" si="84"/>
        <v>167267.46</v>
      </c>
      <c r="AQ24" s="226">
        <f t="shared" si="26"/>
        <v>4045048.0700000003</v>
      </c>
      <c r="AR24" s="336">
        <f t="shared" si="84"/>
        <v>228232.99</v>
      </c>
      <c r="AS24" s="336">
        <f t="shared" si="84"/>
        <v>19818.849999999999</v>
      </c>
      <c r="AT24" s="336">
        <f t="shared" si="84"/>
        <v>427576.11</v>
      </c>
      <c r="AU24" s="226">
        <f t="shared" si="27"/>
        <v>675627.95</v>
      </c>
      <c r="AV24" s="336">
        <f>SUM(AV6,AV9,AV12,AV15,AV18,AV21)</f>
        <v>148638.59</v>
      </c>
      <c r="AW24" s="336">
        <f t="shared" si="84"/>
        <v>78351</v>
      </c>
      <c r="AX24" s="336">
        <f t="shared" si="84"/>
        <v>1097666.5099999998</v>
      </c>
      <c r="AY24" s="226">
        <f t="shared" si="28"/>
        <v>1324656.0999999999</v>
      </c>
      <c r="AZ24" s="336">
        <f t="shared" si="84"/>
        <v>492858.12</v>
      </c>
      <c r="BA24" s="336">
        <f t="shared" si="84"/>
        <v>137620</v>
      </c>
      <c r="BB24" s="336">
        <f t="shared" si="84"/>
        <v>70898.720000000001</v>
      </c>
      <c r="BC24" s="226">
        <f t="shared" si="29"/>
        <v>701376.84</v>
      </c>
      <c r="BD24" s="336">
        <f>SUM(BD6,BD9,BD12,BD15,BD18,BD21)</f>
        <v>49490.400000000001</v>
      </c>
      <c r="BE24" s="336">
        <f t="shared" ref="BE24:BF24" si="85">SUM(BE6,BE9,BE12,BE15,BE18,BE21)</f>
        <v>109964</v>
      </c>
      <c r="BF24" s="319">
        <f t="shared" si="85"/>
        <v>121066.28</v>
      </c>
      <c r="BG24" s="311">
        <f t="shared" si="30"/>
        <v>280520.68</v>
      </c>
      <c r="BH24" s="306">
        <f t="shared" ref="BH24:BJ24" si="86">SUM(BH6,BH9,BH12,BH15,BH18,BH21)</f>
        <v>89047.35</v>
      </c>
      <c r="BI24" s="306">
        <f t="shared" si="86"/>
        <v>125751.78</v>
      </c>
      <c r="BJ24" s="306">
        <f t="shared" si="86"/>
        <v>224742.22000000003</v>
      </c>
      <c r="BK24" s="311">
        <f t="shared" si="31"/>
        <v>439541.35000000003</v>
      </c>
      <c r="BL24" s="306">
        <f>SUM(BL6,BL9,BL12,BL15,BL18,BL21)</f>
        <v>189471.4</v>
      </c>
      <c r="BM24" s="306">
        <f t="shared" ref="BM24:BN24" si="87">SUM(BM6,BM9,BM12,BM15,BM18,BM21)</f>
        <v>200174.59000000003</v>
      </c>
      <c r="BN24" s="306">
        <f t="shared" si="87"/>
        <v>237800.94</v>
      </c>
      <c r="BO24" s="311">
        <f t="shared" si="32"/>
        <v>627446.92999999993</v>
      </c>
      <c r="BP24" s="306">
        <f t="shared" ref="BP24:BR24" si="88">SUM(BP6,BP9,BP12,BP15,BP18,BP21)</f>
        <v>212247.78000000003</v>
      </c>
      <c r="BQ24" s="306">
        <f t="shared" si="88"/>
        <v>159650</v>
      </c>
      <c r="BR24" s="306">
        <f t="shared" si="88"/>
        <v>231678.89</v>
      </c>
      <c r="BS24" s="311">
        <f t="shared" si="33"/>
        <v>603576.67000000004</v>
      </c>
    </row>
    <row r="25" spans="1:71" s="160" customFormat="1" x14ac:dyDescent="0.3">
      <c r="A25" s="265"/>
      <c r="B25" s="28" t="s">
        <v>52</v>
      </c>
      <c r="C25" s="303">
        <v>181533148.28250235</v>
      </c>
      <c r="D25" s="302">
        <f t="shared" si="0"/>
        <v>176295443.62350005</v>
      </c>
      <c r="E25" s="302">
        <f t="shared" si="1"/>
        <v>192698708.74250025</v>
      </c>
      <c r="F25" s="302">
        <f t="shared" si="2"/>
        <v>149489531.00000003</v>
      </c>
      <c r="G25" s="302">
        <f>SUM(BG25,BK25,BO25,BS25)</f>
        <v>156013601.61000001</v>
      </c>
      <c r="H25" s="335">
        <v>9016883.8095000945</v>
      </c>
      <c r="I25" s="303">
        <v>13527780.418</v>
      </c>
      <c r="J25" s="303">
        <v>17111059.139000088</v>
      </c>
      <c r="K25" s="353">
        <f t="shared" si="4"/>
        <v>39655723.366500184</v>
      </c>
      <c r="L25" s="303">
        <v>14258574.597999999</v>
      </c>
      <c r="M25" s="303">
        <v>16048618.126</v>
      </c>
      <c r="N25" s="303">
        <v>14540279.954999974</v>
      </c>
      <c r="O25" s="353">
        <f t="shared" si="5"/>
        <v>44847472.678999975</v>
      </c>
      <c r="P25" s="303">
        <v>19527608.867499836</v>
      </c>
      <c r="Q25" s="303">
        <v>12585529.435999975</v>
      </c>
      <c r="R25" s="334">
        <v>12522725.934999986</v>
      </c>
      <c r="S25" s="353">
        <f t="shared" si="6"/>
        <v>44635864.238499798</v>
      </c>
      <c r="T25" s="303">
        <v>15269108.761999965</v>
      </c>
      <c r="U25" s="303">
        <v>18689037.964000087</v>
      </c>
      <c r="V25" s="303">
        <v>13198236.613500042</v>
      </c>
      <c r="W25" s="353">
        <f t="shared" si="7"/>
        <v>47156383.339500099</v>
      </c>
      <c r="X25" s="303">
        <v>19849731.949999999</v>
      </c>
      <c r="Y25" s="303">
        <v>12781851.601349985</v>
      </c>
      <c r="Z25" s="303">
        <v>17325856.323000003</v>
      </c>
      <c r="AA25" s="353">
        <v>49957439.74250026</v>
      </c>
      <c r="AB25" s="303">
        <v>15181286.953499982</v>
      </c>
      <c r="AC25" s="303">
        <v>15279987.463</v>
      </c>
      <c r="AD25" s="303">
        <v>13975885.875999983</v>
      </c>
      <c r="AE25" s="353">
        <v>44437160</v>
      </c>
      <c r="AF25" s="312">
        <v>16779771.302000001</v>
      </c>
      <c r="AG25" s="312">
        <v>15017855.025500001</v>
      </c>
      <c r="AH25" s="312">
        <v>13647735.078</v>
      </c>
      <c r="AI25" s="239">
        <v>45445361</v>
      </c>
      <c r="AJ25" s="312">
        <v>18792222.737499997</v>
      </c>
      <c r="AK25" s="312">
        <v>13388791.912500003</v>
      </c>
      <c r="AL25" s="303">
        <v>20677733.510000031</v>
      </c>
      <c r="AM25" s="353">
        <v>52858748</v>
      </c>
      <c r="AN25" s="336">
        <f t="shared" ref="AN25:AO25" si="89">SUM(AN7,AN10,AN13,AN16,AN19,AN22)</f>
        <v>16657984.100000011</v>
      </c>
      <c r="AO25" s="336">
        <f t="shared" si="89"/>
        <v>14917001.859999992</v>
      </c>
      <c r="AP25" s="336">
        <f>SUM(AP7,AP10,AP13,AP16,AP19,AP22)</f>
        <v>14034476.000000011</v>
      </c>
      <c r="AQ25" s="226">
        <f t="shared" si="26"/>
        <v>45609461.960000008</v>
      </c>
      <c r="AR25" s="336">
        <f>SUM(AR10,AR13,AR16,AR19,AR22)</f>
        <v>15206855.700000009</v>
      </c>
      <c r="AS25" s="336">
        <f>SUM(AS7,AS10,AS13,AS16,AS19,AS22)</f>
        <v>11240057.540000018</v>
      </c>
      <c r="AT25" s="336">
        <f>SUM(AT7,AT10,AT13,AT16,AT19,AT22)</f>
        <v>9335876.8200000096</v>
      </c>
      <c r="AU25" s="226">
        <f t="shared" si="27"/>
        <v>35782790.060000032</v>
      </c>
      <c r="AV25" s="336">
        <f>SUM(AV7,AV10,AV13,AV16,AV19,AV22)</f>
        <v>6337811.8600000087</v>
      </c>
      <c r="AW25" s="336">
        <f>SUM(AW7,AW10,AW13,AW16,AW19,AW22)</f>
        <v>9897058.8999999873</v>
      </c>
      <c r="AX25" s="336">
        <f>SUM(AX7,AX10,AX13,AX16,AX19,AX22)</f>
        <v>18837557.470000006</v>
      </c>
      <c r="AY25" s="226">
        <f t="shared" si="28"/>
        <v>35072428.230000004</v>
      </c>
      <c r="AZ25" s="336">
        <f>SUM(AZ7,AZ10,AZ13,AZ16,AZ19)</f>
        <v>12962528.010000011</v>
      </c>
      <c r="BA25" s="336">
        <f>SUM(BA7,BA10,BA13,BA16,BA19)</f>
        <v>8447958.8399999775</v>
      </c>
      <c r="BB25" s="336">
        <f>SUM(BB7,BB10,BB13,BB16,BB19)</f>
        <v>11614363.899999991</v>
      </c>
      <c r="BC25" s="226">
        <f t="shared" si="29"/>
        <v>33024850.749999978</v>
      </c>
      <c r="BD25" s="336">
        <f t="shared" ref="BD25:BE25" si="90">SUM(BD7,BD10,BD13,BD16,BD19,BD22)</f>
        <v>9167594.4100000206</v>
      </c>
      <c r="BE25" s="336">
        <f t="shared" si="90"/>
        <v>9260743.3300000001</v>
      </c>
      <c r="BF25" s="319">
        <f>SUM(BF7,BF10,BF13,BF16,BF19,BF22)</f>
        <v>9870063.5900000185</v>
      </c>
      <c r="BG25" s="311">
        <f t="shared" si="30"/>
        <v>28298401.330000039</v>
      </c>
      <c r="BH25" s="306">
        <f>SUM(BH7,BH10,BH13,BH16,BH19,BH22)</f>
        <v>12368191.580000002</v>
      </c>
      <c r="BI25" s="306">
        <f>SUM(BI7,BI10,BI13,BI16,BI19,BI22)</f>
        <v>10657877.049999988</v>
      </c>
      <c r="BJ25" s="306">
        <f>SUM(BJ7,BJ10,BJ13,BJ16,BJ19,BJ22)</f>
        <v>14509591.549999986</v>
      </c>
      <c r="BK25" s="311">
        <f t="shared" si="31"/>
        <v>37535660.179999977</v>
      </c>
      <c r="BL25" s="306">
        <f>SUM(BL7,BL10,BL13,BL16,BL19,BL22)</f>
        <v>13959546.720000001</v>
      </c>
      <c r="BM25" s="306">
        <f>SUM(BM7,BM10,BM13,BM16,BM19,BM22)</f>
        <v>22348563.460000012</v>
      </c>
      <c r="BN25" s="306">
        <f>SUM(BN7,BN10,BN13,BN16,BN19,BN22)</f>
        <v>11865811.829999989</v>
      </c>
      <c r="BO25" s="311">
        <f t="shared" si="32"/>
        <v>48173922.010000005</v>
      </c>
      <c r="BP25" s="306">
        <f>SUM(BP7,BP10,BP13,BP16,BP19)</f>
        <v>11966107.700000001</v>
      </c>
      <c r="BQ25" s="306">
        <f>SUM(BQ7,BQ10,BQ13,BQ16,BQ19)</f>
        <v>15831249.67999999</v>
      </c>
      <c r="BR25" s="306">
        <f>SUM(BR7,BR10,BR13,BR16,BR19)</f>
        <v>14208260.710000016</v>
      </c>
      <c r="BS25" s="311">
        <f t="shared" si="33"/>
        <v>42005618.090000004</v>
      </c>
    </row>
    <row r="26" spans="1:71" s="160" customFormat="1" x14ac:dyDescent="0.3">
      <c r="A26" s="265"/>
      <c r="B26" s="28" t="s">
        <v>59</v>
      </c>
      <c r="C26" s="303">
        <f>C24-C25</f>
        <v>-175113388.42250237</v>
      </c>
      <c r="D26" s="303">
        <f t="shared" ref="D26:F26" si="91">D24-D25</f>
        <v>-171814033.73350006</v>
      </c>
      <c r="E26" s="303">
        <f t="shared" si="91"/>
        <v>-188406885.19250023</v>
      </c>
      <c r="F26" s="303">
        <f t="shared" si="91"/>
        <v>-142742822.04000002</v>
      </c>
      <c r="G26" s="303">
        <f>G24-G25</f>
        <v>-154062515.98000002</v>
      </c>
      <c r="H26" s="302">
        <f t="shared" ref="H26:AE26" si="92">H24-H25</f>
        <v>-8336185.2195000947</v>
      </c>
      <c r="I26" s="302">
        <f t="shared" si="92"/>
        <v>-13249509.298</v>
      </c>
      <c r="J26" s="302">
        <f t="shared" si="92"/>
        <v>-16757744.139000088</v>
      </c>
      <c r="K26" s="353">
        <f t="shared" si="4"/>
        <v>-38343438.656500183</v>
      </c>
      <c r="L26" s="302">
        <f t="shared" si="92"/>
        <v>-14035571.597999999</v>
      </c>
      <c r="M26" s="302">
        <f t="shared" si="92"/>
        <v>-15731206.126</v>
      </c>
      <c r="N26" s="302">
        <f t="shared" si="92"/>
        <v>-14251983.854999974</v>
      </c>
      <c r="O26" s="353">
        <f t="shared" si="5"/>
        <v>-44018761.578999974</v>
      </c>
      <c r="P26" s="302">
        <f t="shared" si="92"/>
        <v>-19461237.917499837</v>
      </c>
      <c r="Q26" s="302">
        <f t="shared" si="92"/>
        <v>-12550318.325999975</v>
      </c>
      <c r="R26" s="302">
        <f t="shared" si="92"/>
        <v>-12489614.184999986</v>
      </c>
      <c r="S26" s="353">
        <f t="shared" si="6"/>
        <v>-44501170.428499795</v>
      </c>
      <c r="T26" s="302">
        <f t="shared" si="92"/>
        <v>-15204062.881999964</v>
      </c>
      <c r="U26" s="302">
        <f t="shared" si="92"/>
        <v>-18324887.934000086</v>
      </c>
      <c r="V26" s="302">
        <f>V24-V25</f>
        <v>-11421712.253500041</v>
      </c>
      <c r="W26" s="353">
        <f t="shared" si="7"/>
        <v>-44950663.069500089</v>
      </c>
      <c r="X26" s="302">
        <f t="shared" si="92"/>
        <v>-19786594.48</v>
      </c>
      <c r="Y26" s="302">
        <f t="shared" si="92"/>
        <v>-12712770.731349986</v>
      </c>
      <c r="Z26" s="302">
        <f t="shared" si="92"/>
        <v>-17316139.113000002</v>
      </c>
      <c r="AA26" s="355">
        <f>AA24-AA25</f>
        <v>-49815504.192500263</v>
      </c>
      <c r="AB26" s="302">
        <f t="shared" si="92"/>
        <v>-15136848.883499982</v>
      </c>
      <c r="AC26" s="302">
        <f t="shared" si="92"/>
        <v>-15079618.463</v>
      </c>
      <c r="AD26" s="302">
        <f t="shared" si="92"/>
        <v>-13902881.875999983</v>
      </c>
      <c r="AE26" s="355">
        <f t="shared" si="92"/>
        <v>-44119349</v>
      </c>
      <c r="AF26" s="302">
        <f t="shared" ref="AF26:AK26" si="93">AF24-AF25</f>
        <v>-16698234.302000001</v>
      </c>
      <c r="AG26" s="302">
        <f t="shared" si="93"/>
        <v>-15002168.225500001</v>
      </c>
      <c r="AH26" s="302">
        <f t="shared" si="93"/>
        <v>-13612232.288000001</v>
      </c>
      <c r="AI26" s="355">
        <f t="shared" si="93"/>
        <v>-45312634</v>
      </c>
      <c r="AJ26" s="302">
        <f t="shared" si="93"/>
        <v>-18338812.427499998</v>
      </c>
      <c r="AK26" s="302">
        <f t="shared" si="93"/>
        <v>-13374087.912500003</v>
      </c>
      <c r="AL26" s="302">
        <f>AL24-AL25</f>
        <v>-17446497.780000031</v>
      </c>
      <c r="AM26" s="355">
        <f>AM24-AM25</f>
        <v>-49159398</v>
      </c>
      <c r="AN26" s="289">
        <f>AN24-AN25</f>
        <v>-13406023.690000011</v>
      </c>
      <c r="AO26" s="289">
        <f>AO24-AO25</f>
        <v>-14291181.659999993</v>
      </c>
      <c r="AP26" s="289">
        <f>AP24-AP25</f>
        <v>-13867208.54000001</v>
      </c>
      <c r="AQ26" s="226">
        <f t="shared" si="26"/>
        <v>-41564413.890000015</v>
      </c>
      <c r="AR26" s="289">
        <f t="shared" ref="AR26:BB26" si="94">AR24-AR25</f>
        <v>-14978622.710000008</v>
      </c>
      <c r="AS26" s="289">
        <f>AS24-AS25</f>
        <v>-11220238.690000018</v>
      </c>
      <c r="AT26" s="289">
        <f t="shared" si="94"/>
        <v>-8908300.7100000102</v>
      </c>
      <c r="AU26" s="226">
        <f t="shared" si="27"/>
        <v>-35107162.110000037</v>
      </c>
      <c r="AV26" s="289">
        <f t="shared" si="94"/>
        <v>-6189173.2700000089</v>
      </c>
      <c r="AW26" s="289">
        <f t="shared" si="94"/>
        <v>-9818707.8999999873</v>
      </c>
      <c r="AX26" s="289">
        <f>AX24-AX25</f>
        <v>-17739890.960000008</v>
      </c>
      <c r="AY26" s="226">
        <f t="shared" si="28"/>
        <v>-33747772.130000003</v>
      </c>
      <c r="AZ26" s="289">
        <f>AZ24-AZ25</f>
        <v>-12469669.890000012</v>
      </c>
      <c r="BA26" s="289">
        <f t="shared" si="94"/>
        <v>-8310338.8399999775</v>
      </c>
      <c r="BB26" s="289">
        <f t="shared" si="94"/>
        <v>-11543465.17999999</v>
      </c>
      <c r="BC26" s="226">
        <f t="shared" si="29"/>
        <v>-32323473.909999982</v>
      </c>
      <c r="BD26" s="289">
        <f>BD24-BD25</f>
        <v>-9118104.0100000203</v>
      </c>
      <c r="BE26" s="289">
        <f>BE24-BE25</f>
        <v>-9150779.3300000001</v>
      </c>
      <c r="BF26" s="316">
        <f>BF24-BF25</f>
        <v>-9748997.3100000191</v>
      </c>
      <c r="BG26" s="311">
        <f t="shared" si="30"/>
        <v>-28017880.650000036</v>
      </c>
      <c r="BH26" s="305">
        <f>BH24-BH25</f>
        <v>-12279144.230000002</v>
      </c>
      <c r="BI26" s="305">
        <f>BI24-BI25</f>
        <v>-10532125.269999988</v>
      </c>
      <c r="BJ26" s="305">
        <f t="shared" ref="BJ26" si="95">BJ24-BJ25</f>
        <v>-14284849.329999985</v>
      </c>
      <c r="BK26" s="311">
        <f t="shared" si="31"/>
        <v>-37096118.829999976</v>
      </c>
      <c r="BL26" s="305">
        <f t="shared" ref="BL26:BM26" si="96">BL24-BL25</f>
        <v>-13770075.32</v>
      </c>
      <c r="BM26" s="305">
        <f t="shared" si="96"/>
        <v>-22148388.870000012</v>
      </c>
      <c r="BN26" s="305">
        <f>BN24-BN25</f>
        <v>-11628010.889999989</v>
      </c>
      <c r="BO26" s="311">
        <f t="shared" si="32"/>
        <v>-47546475.079999998</v>
      </c>
      <c r="BP26" s="305">
        <f>BP24-BP25</f>
        <v>-11753859.920000002</v>
      </c>
      <c r="BQ26" s="305">
        <f t="shared" ref="BQ26:BR26" si="97">BQ24-BQ25</f>
        <v>-15671599.67999999</v>
      </c>
      <c r="BR26" s="305">
        <f t="shared" si="97"/>
        <v>-13976581.820000015</v>
      </c>
      <c r="BS26" s="311">
        <f t="shared" si="33"/>
        <v>-41402041.420000009</v>
      </c>
    </row>
    <row r="27" spans="1:71" s="160" customFormat="1" x14ac:dyDescent="0.3">
      <c r="A27" s="265"/>
      <c r="B27" s="304"/>
      <c r="C27" s="303"/>
      <c r="D27" s="299">
        <f t="shared" si="0"/>
        <v>0</v>
      </c>
      <c r="E27" s="299">
        <f t="shared" si="1"/>
        <v>0</v>
      </c>
      <c r="F27" s="299">
        <f t="shared" si="2"/>
        <v>0</v>
      </c>
      <c r="G27" s="299"/>
      <c r="H27" s="302"/>
      <c r="I27" s="334"/>
      <c r="J27" s="334"/>
      <c r="K27" s="352"/>
      <c r="L27" s="334"/>
      <c r="M27" s="337"/>
      <c r="N27" s="334"/>
      <c r="O27" s="352"/>
      <c r="P27" s="334"/>
      <c r="Q27" s="334"/>
      <c r="R27" s="334"/>
      <c r="S27" s="352"/>
      <c r="T27" s="334"/>
      <c r="U27" s="334"/>
      <c r="V27" s="334"/>
      <c r="W27" s="352"/>
      <c r="X27" s="303"/>
      <c r="Y27" s="303"/>
      <c r="Z27" s="303"/>
      <c r="AA27" s="353"/>
      <c r="AB27" s="303"/>
      <c r="AC27" s="303"/>
      <c r="AD27" s="303"/>
      <c r="AE27" s="353"/>
      <c r="AF27" s="303"/>
      <c r="AG27" s="303"/>
      <c r="AH27" s="303"/>
      <c r="AI27" s="353"/>
      <c r="AJ27" s="303"/>
      <c r="AK27" s="303"/>
      <c r="AL27" s="303"/>
      <c r="AM27" s="356"/>
      <c r="AN27" s="304"/>
      <c r="AO27" s="304"/>
      <c r="AP27" s="304"/>
      <c r="AQ27" s="224"/>
      <c r="AR27" s="21"/>
      <c r="AS27" s="304"/>
      <c r="AT27" s="304"/>
      <c r="AU27" s="224"/>
      <c r="AV27" s="304"/>
      <c r="AW27" s="304"/>
      <c r="AX27" s="304"/>
      <c r="AY27" s="224"/>
      <c r="AZ27" s="304"/>
      <c r="BA27" s="304"/>
      <c r="BB27" s="304"/>
      <c r="BC27" s="224"/>
      <c r="BD27" s="304"/>
      <c r="BE27" s="304"/>
      <c r="BF27" s="350"/>
      <c r="BG27" s="309"/>
      <c r="BH27" s="269"/>
      <c r="BI27" s="349"/>
      <c r="BJ27" s="349"/>
      <c r="BK27" s="309"/>
      <c r="BL27" s="349"/>
      <c r="BM27" s="349"/>
      <c r="BN27" s="349"/>
      <c r="BO27" s="309"/>
      <c r="BP27" s="349"/>
      <c r="BQ27" s="349"/>
      <c r="BR27" s="349"/>
      <c r="BS27" s="309"/>
    </row>
    <row r="28" spans="1:71" s="267" customFormat="1" x14ac:dyDescent="0.3">
      <c r="A28" s="266" t="s">
        <v>96</v>
      </c>
      <c r="B28" s="143" t="s">
        <v>51</v>
      </c>
      <c r="C28" s="25">
        <f>C18-'8_BOT_PC'!C6-'8_BOT_PC'!C27</f>
        <v>1088901.99</v>
      </c>
      <c r="D28" s="25">
        <f>D18-'8_BOT_PC'!D6-'8_BOT_PC'!D27</f>
        <v>1433954.37</v>
      </c>
      <c r="E28" s="25">
        <f>E18-'8_BOT_PC'!E6-'8_BOT_PC'!E27</f>
        <v>354335.6</v>
      </c>
      <c r="F28" s="25">
        <f>F18-'8_BOT_PC'!F6-'8_BOT_PC'!F27</f>
        <v>439809.98000000004</v>
      </c>
      <c r="G28" s="166">
        <f>G18-'8_BOT_PC'!G6-'8_BOT_PC'!G27</f>
        <v>251755.43</v>
      </c>
      <c r="H28" s="166">
        <f>H18-'8_BOT_PC'!H6-'8_BOT_PC'!H27</f>
        <v>138843.63999999998</v>
      </c>
      <c r="I28" s="166">
        <f>I18-'8_BOT_PC'!I6-'8_BOT_PC'!I27</f>
        <v>253385.82</v>
      </c>
      <c r="J28" s="166">
        <f>J18-'8_BOT_PC'!J6-'8_BOT_PC'!J27</f>
        <v>273849.39</v>
      </c>
      <c r="K28" s="352">
        <f>K18-'8_BOT_PC'!K6-'8_BOT_PC'!K27</f>
        <v>666078.85</v>
      </c>
      <c r="L28" s="166">
        <f>L18-'8_BOT_PC'!L6-'8_BOT_PC'!L27</f>
        <v>144133.00000000003</v>
      </c>
      <c r="M28" s="166">
        <f>M18-'8_BOT_PC'!M6-'8_BOT_PC'!M27</f>
        <v>273861</v>
      </c>
      <c r="N28" s="166">
        <f>N18-'8_BOT_PC'!N6-'8_BOT_PC'!N27</f>
        <v>187062.29</v>
      </c>
      <c r="O28" s="352">
        <f>O18-'8_BOT_PC'!O6-'8_BOT_PC'!O27</f>
        <v>605056.29</v>
      </c>
      <c r="P28" s="166">
        <f>P18-'8_BOT_PC'!P6-'8_BOT_PC'!P27</f>
        <v>26075</v>
      </c>
      <c r="Q28" s="166">
        <f>Q18-'8_BOT_PC'!Q6-'8_BOT_PC'!Q27</f>
        <v>8846.23</v>
      </c>
      <c r="R28" s="166">
        <f>R18-'8_BOT_PC'!R6-'8_BOT_PC'!R27</f>
        <v>1000</v>
      </c>
      <c r="S28" s="352">
        <f>S18-'8_BOT_PC'!S6-'8_BOT_PC'!S27</f>
        <v>35921.229999999996</v>
      </c>
      <c r="T28" s="166">
        <f>T18-'8_BOT_PC'!T6-'8_BOT_PC'!T27</f>
        <v>16000</v>
      </c>
      <c r="U28" s="166">
        <f>U18-'8_BOT_PC'!U6-'8_BOT_PC'!U27</f>
        <v>110898</v>
      </c>
      <c r="V28" s="166">
        <f>V18-'8_BOT_PC'!V6-'8_BOT_PC'!V27</f>
        <v>0</v>
      </c>
      <c r="W28" s="352">
        <f>W18-'8_BOT_PC'!W6-'8_BOT_PC'!W27</f>
        <v>126898</v>
      </c>
      <c r="X28" s="166">
        <f>X18-'8_BOT_PC'!X6-'8_BOT_PC'!X27</f>
        <v>50881.04</v>
      </c>
      <c r="Y28" s="166">
        <f>Y18-'8_BOT_PC'!Y6-'8_BOT_PC'!Y27</f>
        <v>44080.87</v>
      </c>
      <c r="Z28" s="166">
        <f>Z18-'8_BOT_PC'!Z6-'8_BOT_PC'!Z27</f>
        <v>1080.8699999999999</v>
      </c>
      <c r="AA28" s="352">
        <f>AA18-'8_BOT_PC'!AA6-'8_BOT_PC'!AA27</f>
        <v>96042.78</v>
      </c>
      <c r="AB28" s="166">
        <f>AB18-'8_BOT_PC'!AB6-'8_BOT_PC'!AB27</f>
        <v>1080.8699999999999</v>
      </c>
      <c r="AC28" s="166">
        <f>AC18-'8_BOT_PC'!AC6-'8_BOT_PC'!AC27</f>
        <v>1081</v>
      </c>
      <c r="AD28" s="166">
        <f>AD18-'8_BOT_PC'!AD6-'8_BOT_PC'!AD27</f>
        <v>0</v>
      </c>
      <c r="AE28" s="352">
        <f>AE18-'8_BOT_PC'!AE6-'8_BOT_PC'!AE27</f>
        <v>2161.87</v>
      </c>
      <c r="AF28" s="166">
        <f>AF18-'8_BOT_PC'!AF6-'8_BOT_PC'!AF27</f>
        <v>0</v>
      </c>
      <c r="AG28" s="166">
        <f>AG18-'8_BOT_PC'!AG6-'8_BOT_PC'!AG27</f>
        <v>0</v>
      </c>
      <c r="AH28" s="166">
        <f>AH18-'8_BOT_PC'!AH6-'8_BOT_PC'!AH27</f>
        <v>22773</v>
      </c>
      <c r="AI28" s="352">
        <f>AI18-'8_BOT_PC'!AI6-'8_BOT_PC'!AI27</f>
        <v>22773</v>
      </c>
      <c r="AJ28" s="166">
        <f>AJ18-'8_BOT_PC'!AJ6-'8_BOT_PC'!AJ27</f>
        <v>111955</v>
      </c>
      <c r="AK28" s="166">
        <f>AK18-'8_BOT_PC'!AK6-'8_BOT_PC'!AK27</f>
        <v>4</v>
      </c>
      <c r="AL28" s="166">
        <f>AL18-'8_BOT_PC'!AL6-'8_BOT_PC'!AL27</f>
        <v>121398.95000000001</v>
      </c>
      <c r="AM28" s="352">
        <f>AM18-'8_BOT_PC'!AM6-'8_BOT_PC'!AM27</f>
        <v>233357.95</v>
      </c>
      <c r="AN28" s="166">
        <f>AN18-'8_BOT_PC'!AN6-'8_BOT_PC'!AN27</f>
        <v>113288.04000000001</v>
      </c>
      <c r="AO28" s="166">
        <f>AO18-'8_BOT_PC'!AO6-'8_BOT_PC'!AO27</f>
        <v>7736.2799999999988</v>
      </c>
      <c r="AP28" s="166">
        <f>AP18-'8_BOT_PC'!AP6-'8_BOT_PC'!AP27</f>
        <v>38895.35</v>
      </c>
      <c r="AQ28" s="352">
        <f>AQ18-'8_BOT_PC'!AQ6-'8_BOT_PC'!AQ27</f>
        <v>159919.67000000001</v>
      </c>
      <c r="AR28" s="166">
        <f>AR18-'8_BOT_PC'!AR6-'8_BOT_PC'!AR27</f>
        <v>3099.99</v>
      </c>
      <c r="AS28" s="166">
        <f>AS18-'8_BOT_PC'!AS6-'8_BOT_PC'!AS27</f>
        <v>6082.85</v>
      </c>
      <c r="AT28" s="166">
        <f>AT18-'8_BOT_PC'!AT6-'8_BOT_PC'!AT27</f>
        <v>6000</v>
      </c>
      <c r="AU28" s="352">
        <f>AU18-'8_BOT_PC'!AU6-'8_BOT_PC'!AU27</f>
        <v>15182.84</v>
      </c>
      <c r="AV28" s="166">
        <f>AV18-'8_BOT_PC'!AV6-'8_BOT_PC'!AV27</f>
        <v>1354.75</v>
      </c>
      <c r="AW28" s="166">
        <f>AW18-'8_BOT_PC'!AW6-'8_BOT_PC'!AW27</f>
        <v>6000</v>
      </c>
      <c r="AX28" s="166">
        <f>AX18-'8_BOT_PC'!AX6-'8_BOT_PC'!AX27</f>
        <v>1255</v>
      </c>
      <c r="AY28" s="352">
        <f>AY18-'8_BOT_PC'!AY6-'8_BOT_PC'!AY27</f>
        <v>8609.75</v>
      </c>
      <c r="AZ28" s="166">
        <f>AZ18-'8_BOT_PC'!AZ6-'8_BOT_PC'!AZ27</f>
        <v>166000</v>
      </c>
      <c r="BA28" s="166">
        <f>BA18-'8_BOT_PC'!BA6-'8_BOT_PC'!BA27</f>
        <v>72410</v>
      </c>
      <c r="BB28" s="166">
        <f>BB18-'8_BOT_PC'!BB6-'8_BOT_PC'!BB27</f>
        <v>17687.72</v>
      </c>
      <c r="BC28" s="352">
        <f>BC18-'8_BOT_PC'!BC6-'8_BOT_PC'!BC27</f>
        <v>256097.71999999997</v>
      </c>
      <c r="BD28" s="166">
        <f>BD18-'8_BOT_PC'!BD6-'8_BOT_PC'!BD27</f>
        <v>1000</v>
      </c>
      <c r="BE28" s="166">
        <f>BE18-'8_BOT_PC'!BE6-'8_BOT_PC'!BE27</f>
        <v>38845</v>
      </c>
      <c r="BF28" s="347">
        <f>BF18-'8_BOT_PC'!BF6-'8_BOT_PC'!BF27</f>
        <v>58872.679999999993</v>
      </c>
      <c r="BG28" s="351">
        <f>BG18-'8_BOT_PC'!BG6-'8_BOT_PC'!BG27</f>
        <v>98717.68</v>
      </c>
      <c r="BH28" s="348">
        <f>BH18-'8_BOT_PC'!BH6-'8_BOT_PC'!BH27</f>
        <v>19703</v>
      </c>
      <c r="BI28" s="348">
        <f>BI18-'8_BOT_PC'!BI6-'8_BOT_PC'!BI27</f>
        <v>1000</v>
      </c>
      <c r="BJ28" s="348">
        <f>BJ18-'8_BOT_PC'!BJ6-'8_BOT_PC'!BJ27</f>
        <v>0</v>
      </c>
      <c r="BK28" s="351">
        <f>BK18-'8_BOT_PC'!BK6-'8_BOT_PC'!BK27</f>
        <v>20703</v>
      </c>
      <c r="BL28" s="348">
        <f>BL18-'8_BOT_PC'!BL6-'8_BOT_PC'!BL27</f>
        <v>22995</v>
      </c>
      <c r="BM28" s="348">
        <f>BM18-'8_BOT_PC'!BM6-'8_BOT_PC'!BM27</f>
        <v>25000</v>
      </c>
      <c r="BN28" s="348">
        <f>BN18-'8_BOT_PC'!BN6-'8_BOT_PC'!BN27</f>
        <v>11890</v>
      </c>
      <c r="BO28" s="351">
        <f>BO18-'8_BOT_PC'!BO6-'8_BOT_PC'!BO27</f>
        <v>59885</v>
      </c>
      <c r="BP28" s="348">
        <f>BP18-'8_BOT_PC'!BP6-'8_BOT_PC'!BP27</f>
        <v>29802.75</v>
      </c>
      <c r="BQ28" s="348">
        <f>BQ18-'8_BOT_PC'!BQ6-'8_BOT_PC'!BQ27</f>
        <v>19273</v>
      </c>
      <c r="BR28" s="348">
        <f>BR18-'8_BOT_PC'!BR6-'8_BOT_PC'!BR27</f>
        <v>23374</v>
      </c>
      <c r="BS28" s="351">
        <f>BS18-'8_BOT_PC'!BS6-'8_BOT_PC'!BS27</f>
        <v>72449.75</v>
      </c>
    </row>
    <row r="29" spans="1:71" s="267" customFormat="1" x14ac:dyDescent="0.3">
      <c r="A29" s="266"/>
      <c r="B29" s="143" t="s">
        <v>52</v>
      </c>
      <c r="C29" s="25">
        <f>C19-'8_BOT_PC'!C7-'8_BOT_PC'!C28</f>
        <v>7346948.8734999979</v>
      </c>
      <c r="D29" s="25">
        <f>D19-'8_BOT_PC'!D7-'8_BOT_PC'!D28</f>
        <v>9309680.0465000011</v>
      </c>
      <c r="E29" s="25">
        <f>E19-'8_BOT_PC'!E7-'8_BOT_PC'!E28</f>
        <v>8799763.7648499981</v>
      </c>
      <c r="F29" s="25">
        <f>F19-'8_BOT_PC'!F7-'8_BOT_PC'!F28</f>
        <v>13725761.619999997</v>
      </c>
      <c r="G29" s="166">
        <f>G19-'8_BOT_PC'!G7-'8_BOT_PC'!G28</f>
        <v>6975017.5500000026</v>
      </c>
      <c r="H29" s="166">
        <f>H19-'8_BOT_PC'!H7-'8_BOT_PC'!H28</f>
        <v>594267.81699999981</v>
      </c>
      <c r="I29" s="166">
        <f>I19-'8_BOT_PC'!I7-'8_BOT_PC'!I28</f>
        <v>1641378.0145000005</v>
      </c>
      <c r="J29" s="166">
        <f>J19-'8_BOT_PC'!J7-'8_BOT_PC'!J28</f>
        <v>566196.60049999994</v>
      </c>
      <c r="K29" s="352">
        <f>K19-'8_BOT_PC'!K7-'8_BOT_PC'!K28</f>
        <v>2801842.432</v>
      </c>
      <c r="L29" s="166">
        <f>L19-'8_BOT_PC'!L7-'8_BOT_PC'!L28</f>
        <v>688898.49549999996</v>
      </c>
      <c r="M29" s="166">
        <f>M19-'8_BOT_PC'!M7-'8_BOT_PC'!M28</f>
        <v>718836.41099999996</v>
      </c>
      <c r="N29" s="166">
        <f>N19-'8_BOT_PC'!N7-'8_BOT_PC'!N28</f>
        <v>981775.48149999976</v>
      </c>
      <c r="O29" s="352">
        <f>O19-'8_BOT_PC'!O7-'8_BOT_PC'!O28</f>
        <v>2389510.3879999998</v>
      </c>
      <c r="P29" s="166">
        <f>P19-'8_BOT_PC'!P7-'8_BOT_PC'!P28</f>
        <v>709998.90249999973</v>
      </c>
      <c r="Q29" s="166">
        <f>Q19-'8_BOT_PC'!Q7-'8_BOT_PC'!Q28</f>
        <v>616406.87699999998</v>
      </c>
      <c r="R29" s="166">
        <f>R19-'8_BOT_PC'!R7-'8_BOT_PC'!R28</f>
        <v>669751.39799999911</v>
      </c>
      <c r="S29" s="352">
        <f>S19-'8_BOT_PC'!S7-'8_BOT_PC'!S28</f>
        <v>1996157.1774999986</v>
      </c>
      <c r="T29" s="166">
        <f>T19-'8_BOT_PC'!T7-'8_BOT_PC'!T28</f>
        <v>865359.19900000026</v>
      </c>
      <c r="U29" s="166">
        <f>U19-'8_BOT_PC'!U7-'8_BOT_PC'!U28</f>
        <v>487032.16449999972</v>
      </c>
      <c r="V29" s="166">
        <f>V19-'8_BOT_PC'!V7-'8_BOT_PC'!V28</f>
        <v>769778.68550000037</v>
      </c>
      <c r="W29" s="352">
        <f>W19-'8_BOT_PC'!W7-'8_BOT_PC'!W28</f>
        <v>2122170.0490000001</v>
      </c>
      <c r="X29" s="166">
        <f>X19-'8_BOT_PC'!X7-'8_BOT_PC'!X28</f>
        <v>764609.78049999999</v>
      </c>
      <c r="Y29" s="166">
        <f>Y19-'8_BOT_PC'!Y7-'8_BOT_PC'!Y28</f>
        <v>729589.73484999989</v>
      </c>
      <c r="Z29" s="166">
        <f>Z19-'8_BOT_PC'!Z7-'8_BOT_PC'!Z28</f>
        <v>516004.91950000019</v>
      </c>
      <c r="AA29" s="352">
        <f>AA19-'8_BOT_PC'!AA7-'8_BOT_PC'!AA28</f>
        <v>2010204.4348500001</v>
      </c>
      <c r="AB29" s="166">
        <f>AB19-'8_BOT_PC'!AB7-'8_BOT_PC'!AB28</f>
        <v>886495.46299999871</v>
      </c>
      <c r="AC29" s="166">
        <f>AC19-'8_BOT_PC'!AC7-'8_BOT_PC'!AC28</f>
        <v>644241.62650000013</v>
      </c>
      <c r="AD29" s="166">
        <f>AD19-'8_BOT_PC'!AD7-'8_BOT_PC'!AD28</f>
        <v>712286.77000000014</v>
      </c>
      <c r="AE29" s="352">
        <f>AE19-'8_BOT_PC'!AE7-'8_BOT_PC'!AE28</f>
        <v>2243023.8594999993</v>
      </c>
      <c r="AF29" s="166">
        <f>AF19-'8_BOT_PC'!AF7-'8_BOT_PC'!AF28</f>
        <v>808457.14149999933</v>
      </c>
      <c r="AG29" s="166">
        <f>AG19-'8_BOT_PC'!AG7-'8_BOT_PC'!AG28</f>
        <v>955660.25449999911</v>
      </c>
      <c r="AH29" s="166">
        <f>AH19-'8_BOT_PC'!AH7-'8_BOT_PC'!AH28</f>
        <v>929063.11550000007</v>
      </c>
      <c r="AI29" s="352">
        <f>AI19-'8_BOT_PC'!AI7-'8_BOT_PC'!AI28</f>
        <v>2693180.5114999982</v>
      </c>
      <c r="AJ29" s="166">
        <f>AJ19-'8_BOT_PC'!AJ7-'8_BOT_PC'!AJ28</f>
        <v>465992.17749999999</v>
      </c>
      <c r="AK29" s="166">
        <f>AK19-'8_BOT_PC'!AK7-'8_BOT_PC'!AK28</f>
        <v>653201.99150000024</v>
      </c>
      <c r="AL29" s="166">
        <f>AL19-'8_BOT_PC'!AL7-'8_BOT_PC'!AL28</f>
        <v>734160.79</v>
      </c>
      <c r="AM29" s="352">
        <f>AM19-'8_BOT_PC'!AM7-'8_BOT_PC'!AM28</f>
        <v>1853354.9589999998</v>
      </c>
      <c r="AN29" s="166">
        <f>AN19-'8_BOT_PC'!AN7-'8_BOT_PC'!AN28</f>
        <v>831673.54000000039</v>
      </c>
      <c r="AO29" s="166">
        <f>AO19-'8_BOT_PC'!AO7-'8_BOT_PC'!AO28</f>
        <v>2108472.2499999981</v>
      </c>
      <c r="AP29" s="166">
        <f>AP19-'8_BOT_PC'!AP7-'8_BOT_PC'!AP28</f>
        <v>669463.43999999936</v>
      </c>
      <c r="AQ29" s="352">
        <f>AQ19-'8_BOT_PC'!AQ7-'8_BOT_PC'!AQ28</f>
        <v>3609609.2299999986</v>
      </c>
      <c r="AR29" s="166">
        <f>AR19-'8_BOT_PC'!AR7-'8_BOT_PC'!AR28</f>
        <v>677520.06</v>
      </c>
      <c r="AS29" s="166">
        <f>AS19-'8_BOT_PC'!AS7-'8_BOT_PC'!AS28</f>
        <v>929877.31999999972</v>
      </c>
      <c r="AT29" s="166">
        <f>AT19-'8_BOT_PC'!AT7-'8_BOT_PC'!AT28</f>
        <v>1008448.939999999</v>
      </c>
      <c r="AU29" s="352">
        <f>AU19-'8_BOT_PC'!AU7-'8_BOT_PC'!AU28</f>
        <v>2615846.3199999989</v>
      </c>
      <c r="AV29" s="166">
        <f>AV19-'8_BOT_PC'!AV7-'8_BOT_PC'!AV28</f>
        <v>441150.1200000004</v>
      </c>
      <c r="AW29" s="166">
        <f>AW19-'8_BOT_PC'!AW7-'8_BOT_PC'!AW28</f>
        <v>565057.76999999979</v>
      </c>
      <c r="AX29" s="166">
        <f>AX19-'8_BOT_PC'!AX7-'8_BOT_PC'!AX28</f>
        <v>4158485.2399999998</v>
      </c>
      <c r="AY29" s="352">
        <f>AY19-'8_BOT_PC'!AY7-'8_BOT_PC'!AY28</f>
        <v>5164693.1300000008</v>
      </c>
      <c r="AZ29" s="166">
        <f>AZ19-'8_BOT_PC'!AZ7-'8_BOT_PC'!AZ28</f>
        <v>694103.30000000016</v>
      </c>
      <c r="BA29" s="166">
        <f>BA19-'8_BOT_PC'!BA7-'8_BOT_PC'!BA28</f>
        <v>597705.05000000005</v>
      </c>
      <c r="BB29" s="166">
        <f>BB19-'8_BOT_PC'!BB7-'8_BOT_PC'!BB28</f>
        <v>1043804.5900000003</v>
      </c>
      <c r="BC29" s="352">
        <f>BC19-'8_BOT_PC'!BC7-'8_BOT_PC'!BC28</f>
        <v>2335612.94</v>
      </c>
      <c r="BD29" s="166">
        <f>BD19-'8_BOT_PC'!BD7-'8_BOT_PC'!BD28</f>
        <v>353655.83000000037</v>
      </c>
      <c r="BE29" s="166">
        <f>BE19-'8_BOT_PC'!BE7-'8_BOT_PC'!BE28</f>
        <v>520457.6200000004</v>
      </c>
      <c r="BF29" s="347">
        <f>BF19-'8_BOT_PC'!BF7-'8_BOT_PC'!BF28</f>
        <v>558326.6</v>
      </c>
      <c r="BG29" s="351">
        <f>BG19-'8_BOT_PC'!BG7-'8_BOT_PC'!BG28</f>
        <v>1432440.0500000007</v>
      </c>
      <c r="BH29" s="348">
        <f>BH19-'8_BOT_PC'!BH7-'8_BOT_PC'!BH28</f>
        <v>389142.88000000035</v>
      </c>
      <c r="BI29" s="348">
        <f>BI19-'8_BOT_PC'!BI7-'8_BOT_PC'!BI28</f>
        <v>553661.48999999976</v>
      </c>
      <c r="BJ29" s="348">
        <f>BJ19-'8_BOT_PC'!BJ7-'8_BOT_PC'!BJ28</f>
        <v>492293.50999999978</v>
      </c>
      <c r="BK29" s="351">
        <f>BK19-'8_BOT_PC'!BK7-'8_BOT_PC'!BK28</f>
        <v>1435097.88</v>
      </c>
      <c r="BL29" s="348">
        <f>BL19-'8_BOT_PC'!BL7-'8_BOT_PC'!BL28</f>
        <v>651820.05999999924</v>
      </c>
      <c r="BM29" s="348">
        <f>BM19-'8_BOT_PC'!BM7-'8_BOT_PC'!BM28</f>
        <v>657719.9800000001</v>
      </c>
      <c r="BN29" s="348">
        <f>BN19-'8_BOT_PC'!BN7-'8_BOT_PC'!BN28</f>
        <v>740422.56999999983</v>
      </c>
      <c r="BO29" s="351">
        <f>BO19-'8_BOT_PC'!BO7-'8_BOT_PC'!BO28</f>
        <v>2049962.6099999992</v>
      </c>
      <c r="BP29" s="348">
        <f>BP19-'8_BOT_PC'!BP7-'8_BOT_PC'!BP28</f>
        <v>670773.12000000023</v>
      </c>
      <c r="BQ29" s="348">
        <f>BQ19-'8_BOT_PC'!BQ7-'8_BOT_PC'!BQ28</f>
        <v>740231.06000000017</v>
      </c>
      <c r="BR29" s="348">
        <f>BR19-'8_BOT_PC'!BR7-'8_BOT_PC'!BR28</f>
        <v>646512.83000000007</v>
      </c>
      <c r="BS29" s="351">
        <f>BS19-'8_BOT_PC'!BS7-'8_BOT_PC'!BS28</f>
        <v>2057517.0100000009</v>
      </c>
    </row>
    <row r="30" spans="1:71" s="267" customFormat="1" x14ac:dyDescent="0.3">
      <c r="A30" s="266"/>
      <c r="B30" s="143" t="s">
        <v>59</v>
      </c>
      <c r="C30" s="25">
        <f>C28-C29</f>
        <v>-6258046.8834999977</v>
      </c>
      <c r="D30" s="25">
        <f t="shared" ref="D30:F30" si="98">D28-D29</f>
        <v>-7875725.676500001</v>
      </c>
      <c r="E30" s="25">
        <f t="shared" si="98"/>
        <v>-8445428.1648499984</v>
      </c>
      <c r="F30" s="25">
        <f t="shared" si="98"/>
        <v>-13285951.639999997</v>
      </c>
      <c r="G30" s="166">
        <f>G28-G29</f>
        <v>-6723262.1200000029</v>
      </c>
      <c r="H30" s="166">
        <f t="shared" ref="H30" si="99">H28-H29</f>
        <v>-455424.17699999979</v>
      </c>
      <c r="I30" s="166">
        <f t="shared" ref="I30:M30" si="100">I28-I29</f>
        <v>-1387992.1945000004</v>
      </c>
      <c r="J30" s="166">
        <f t="shared" si="100"/>
        <v>-292347.21049999993</v>
      </c>
      <c r="K30" s="352">
        <f t="shared" si="100"/>
        <v>-2135763.5819999999</v>
      </c>
      <c r="L30" s="166">
        <f t="shared" si="100"/>
        <v>-544765.49549999996</v>
      </c>
      <c r="M30" s="166">
        <f t="shared" si="100"/>
        <v>-444975.41099999996</v>
      </c>
      <c r="N30" s="166">
        <f t="shared" ref="N30:AB30" si="101">N28-N29</f>
        <v>-794713.19149999972</v>
      </c>
      <c r="O30" s="352">
        <f t="shared" si="101"/>
        <v>-1784454.0979999998</v>
      </c>
      <c r="P30" s="166">
        <f t="shared" si="101"/>
        <v>-683923.90249999973</v>
      </c>
      <c r="Q30" s="166">
        <f t="shared" si="101"/>
        <v>-607560.647</v>
      </c>
      <c r="R30" s="166">
        <f t="shared" si="101"/>
        <v>-668751.39799999911</v>
      </c>
      <c r="S30" s="352">
        <f t="shared" si="101"/>
        <v>-1960235.9474999986</v>
      </c>
      <c r="T30" s="166">
        <f t="shared" si="101"/>
        <v>-849359.19900000026</v>
      </c>
      <c r="U30" s="166">
        <f t="shared" si="101"/>
        <v>-376134.16449999972</v>
      </c>
      <c r="V30" s="166">
        <f t="shared" si="101"/>
        <v>-769778.68550000037</v>
      </c>
      <c r="W30" s="352">
        <f t="shared" si="101"/>
        <v>-1995272.0490000001</v>
      </c>
      <c r="X30" s="166">
        <f t="shared" si="101"/>
        <v>-713728.74049999996</v>
      </c>
      <c r="Y30" s="166">
        <f t="shared" si="101"/>
        <v>-685508.8648499999</v>
      </c>
      <c r="Z30" s="166">
        <f t="shared" si="101"/>
        <v>-514924.0495000002</v>
      </c>
      <c r="AA30" s="352">
        <f t="shared" si="101"/>
        <v>-1914161.65485</v>
      </c>
      <c r="AB30" s="166">
        <f t="shared" si="101"/>
        <v>-885414.59299999871</v>
      </c>
      <c r="AC30" s="166">
        <f t="shared" ref="AC30:BC30" si="102">AC28-AC29</f>
        <v>-643160.62650000013</v>
      </c>
      <c r="AD30" s="166">
        <f t="shared" si="102"/>
        <v>-712286.77000000014</v>
      </c>
      <c r="AE30" s="352">
        <f t="shared" si="102"/>
        <v>-2240861.9894999992</v>
      </c>
      <c r="AF30" s="166">
        <f t="shared" si="102"/>
        <v>-808457.14149999933</v>
      </c>
      <c r="AG30" s="166">
        <f t="shared" si="102"/>
        <v>-955660.25449999911</v>
      </c>
      <c r="AH30" s="166">
        <f t="shared" si="102"/>
        <v>-906290.11550000007</v>
      </c>
      <c r="AI30" s="352">
        <f t="shared" si="102"/>
        <v>-2670407.5114999982</v>
      </c>
      <c r="AJ30" s="166">
        <f t="shared" si="102"/>
        <v>-354037.17749999999</v>
      </c>
      <c r="AK30" s="166">
        <f t="shared" si="102"/>
        <v>-653197.99150000024</v>
      </c>
      <c r="AL30" s="166">
        <f t="shared" si="102"/>
        <v>-612761.84000000008</v>
      </c>
      <c r="AM30" s="352">
        <f t="shared" si="102"/>
        <v>-1619997.0089999998</v>
      </c>
      <c r="AN30" s="166">
        <f t="shared" si="102"/>
        <v>-718385.50000000035</v>
      </c>
      <c r="AO30" s="166">
        <f t="shared" si="102"/>
        <v>-2100735.9699999983</v>
      </c>
      <c r="AP30" s="166">
        <f t="shared" si="102"/>
        <v>-630568.08999999939</v>
      </c>
      <c r="AQ30" s="352">
        <f t="shared" si="102"/>
        <v>-3449689.5599999987</v>
      </c>
      <c r="AR30" s="166">
        <f t="shared" si="102"/>
        <v>-674420.07000000007</v>
      </c>
      <c r="AS30" s="166">
        <f t="shared" si="102"/>
        <v>-923794.46999999974</v>
      </c>
      <c r="AT30" s="166">
        <f t="shared" si="102"/>
        <v>-1002448.939999999</v>
      </c>
      <c r="AU30" s="352">
        <f t="shared" si="102"/>
        <v>-2600663.4799999991</v>
      </c>
      <c r="AV30" s="166">
        <f t="shared" si="102"/>
        <v>-439795.3700000004</v>
      </c>
      <c r="AW30" s="166">
        <f t="shared" si="102"/>
        <v>-559057.76999999979</v>
      </c>
      <c r="AX30" s="166">
        <f t="shared" si="102"/>
        <v>-4157230.2399999998</v>
      </c>
      <c r="AY30" s="352">
        <f t="shared" si="102"/>
        <v>-5156083.3800000008</v>
      </c>
      <c r="AZ30" s="166">
        <f t="shared" si="102"/>
        <v>-528103.30000000016</v>
      </c>
      <c r="BA30" s="166">
        <f t="shared" si="102"/>
        <v>-525295.05000000005</v>
      </c>
      <c r="BB30" s="166">
        <f t="shared" si="102"/>
        <v>-1026116.8700000003</v>
      </c>
      <c r="BC30" s="352">
        <f t="shared" si="102"/>
        <v>-2079515.22</v>
      </c>
      <c r="BD30" s="166">
        <f t="shared" ref="BD30:BS30" si="103">BD28-BD29</f>
        <v>-352655.83000000037</v>
      </c>
      <c r="BE30" s="166">
        <f t="shared" si="103"/>
        <v>-481612.6200000004</v>
      </c>
      <c r="BF30" s="347">
        <f t="shared" si="103"/>
        <v>-499453.92</v>
      </c>
      <c r="BG30" s="351">
        <f t="shared" si="103"/>
        <v>-1333722.3700000008</v>
      </c>
      <c r="BH30" s="348">
        <f t="shared" si="103"/>
        <v>-369439.88000000035</v>
      </c>
      <c r="BI30" s="348">
        <f t="shared" si="103"/>
        <v>-552661.48999999976</v>
      </c>
      <c r="BJ30" s="348">
        <f t="shared" si="103"/>
        <v>-492293.50999999978</v>
      </c>
      <c r="BK30" s="351">
        <f t="shared" si="103"/>
        <v>-1414394.8799999999</v>
      </c>
      <c r="BL30" s="348">
        <f t="shared" si="103"/>
        <v>-628825.05999999924</v>
      </c>
      <c r="BM30" s="348">
        <f t="shared" si="103"/>
        <v>-632719.9800000001</v>
      </c>
      <c r="BN30" s="348">
        <f t="shared" si="103"/>
        <v>-728532.56999999983</v>
      </c>
      <c r="BO30" s="351">
        <f t="shared" si="103"/>
        <v>-1990077.6099999992</v>
      </c>
      <c r="BP30" s="348">
        <f t="shared" si="103"/>
        <v>-640970.37000000023</v>
      </c>
      <c r="BQ30" s="348">
        <f t="shared" si="103"/>
        <v>-720958.06000000017</v>
      </c>
      <c r="BR30" s="348">
        <f t="shared" si="103"/>
        <v>-623138.83000000007</v>
      </c>
      <c r="BS30" s="351">
        <f t="shared" si="103"/>
        <v>-1985067.2600000009</v>
      </c>
    </row>
    <row r="31" spans="1:71" s="160" customFormat="1" x14ac:dyDescent="0.3">
      <c r="A31" s="263"/>
      <c r="B31" s="263"/>
      <c r="C31" s="264"/>
      <c r="D31" s="25"/>
      <c r="E31" s="25"/>
      <c r="F31" s="25"/>
      <c r="G31" s="166"/>
      <c r="H31" s="303"/>
      <c r="I31" s="303"/>
      <c r="J31" s="303"/>
      <c r="K31" s="303"/>
      <c r="L31" s="303"/>
      <c r="M31" s="303"/>
      <c r="N31" s="303"/>
      <c r="O31" s="303"/>
      <c r="P31" s="303"/>
      <c r="Q31" s="303"/>
      <c r="R31" s="303"/>
      <c r="S31" s="303"/>
      <c r="T31" s="303"/>
      <c r="U31" s="303"/>
      <c r="V31" s="303"/>
      <c r="W31" s="304"/>
      <c r="X31" s="303"/>
      <c r="Y31" s="303"/>
      <c r="Z31" s="303"/>
      <c r="AA31" s="303"/>
      <c r="AB31" s="303"/>
      <c r="AC31" s="303"/>
      <c r="AD31" s="303"/>
      <c r="AE31" s="303"/>
      <c r="AF31" s="303"/>
      <c r="AG31" s="303"/>
      <c r="AH31" s="303"/>
      <c r="AI31" s="303"/>
      <c r="AJ31" s="303"/>
      <c r="AK31" s="303"/>
      <c r="AL31" s="303"/>
      <c r="AM31" s="303"/>
      <c r="AN31" s="304"/>
      <c r="AO31" s="304"/>
      <c r="AP31" s="304"/>
      <c r="AQ31" s="304"/>
      <c r="AR31" s="304"/>
      <c r="AS31" s="304"/>
      <c r="AT31" s="304"/>
      <c r="AU31" s="304"/>
      <c r="AV31" s="304"/>
      <c r="AW31" s="304"/>
      <c r="AX31" s="304"/>
      <c r="AY31" s="304"/>
      <c r="AZ31" s="304"/>
      <c r="BA31" s="304"/>
      <c r="BB31" s="304"/>
      <c r="BC31" s="304"/>
      <c r="BD31" s="304"/>
      <c r="BE31" s="304"/>
      <c r="BF31" s="304"/>
    </row>
    <row r="32" spans="1:71" x14ac:dyDescent="0.3">
      <c r="A32" s="143" t="s">
        <v>124</v>
      </c>
      <c r="H32" s="339"/>
      <c r="I32" s="339"/>
      <c r="J32" s="339"/>
      <c r="K32" s="339"/>
      <c r="L32" s="340"/>
      <c r="M32" s="339"/>
      <c r="N32" s="339"/>
      <c r="O32" s="339"/>
      <c r="P32" s="340"/>
      <c r="Q32" s="340"/>
      <c r="R32" s="340"/>
      <c r="S32" s="340"/>
      <c r="T32" s="340"/>
      <c r="U32" s="340"/>
      <c r="V32" s="340"/>
      <c r="W32" s="339"/>
      <c r="X32" s="339"/>
      <c r="Y32" s="339"/>
      <c r="Z32" s="339"/>
      <c r="AA32" s="339"/>
      <c r="AB32" s="339"/>
      <c r="AC32" s="339"/>
      <c r="AD32" s="339"/>
      <c r="AE32" s="339"/>
      <c r="AF32" s="339"/>
      <c r="AG32" s="339"/>
      <c r="AH32" s="339"/>
      <c r="AI32" s="339"/>
      <c r="AJ32" s="339"/>
      <c r="AK32" s="339"/>
      <c r="AL32" s="339"/>
      <c r="AM32" s="339"/>
      <c r="AN32" s="166"/>
      <c r="AO32" s="166"/>
      <c r="AP32" s="166"/>
      <c r="AQ32" s="166"/>
      <c r="AR32" s="166"/>
    </row>
    <row r="33" spans="1:39" x14ac:dyDescent="0.3">
      <c r="A33" s="141" t="s">
        <v>125</v>
      </c>
      <c r="H33" s="339"/>
      <c r="I33" s="340"/>
      <c r="J33" s="340"/>
      <c r="K33" s="340"/>
      <c r="L33" s="340"/>
      <c r="M33" s="340"/>
      <c r="N33" s="340"/>
      <c r="O33" s="340"/>
      <c r="P33" s="340"/>
      <c r="Q33" s="340"/>
      <c r="R33" s="340"/>
      <c r="S33" s="340"/>
      <c r="T33" s="340"/>
      <c r="U33" s="340"/>
      <c r="V33" s="340"/>
      <c r="W33" s="340"/>
      <c r="X33" s="340"/>
      <c r="Y33" s="340"/>
      <c r="Z33" s="340"/>
      <c r="AA33" s="340"/>
      <c r="AB33" s="340"/>
      <c r="AC33" s="340"/>
      <c r="AD33" s="340"/>
      <c r="AE33" s="341"/>
      <c r="AF33" s="341"/>
      <c r="AG33" s="341"/>
      <c r="AH33" s="340"/>
      <c r="AI33" s="340"/>
      <c r="AJ33" s="340"/>
      <c r="AK33" s="340"/>
      <c r="AL33" s="340"/>
      <c r="AM33" s="340"/>
    </row>
    <row r="34" spans="1:39" x14ac:dyDescent="0.3">
      <c r="A34" s="142" t="s">
        <v>126</v>
      </c>
      <c r="H34" s="339"/>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0"/>
      <c r="AI34" s="340"/>
      <c r="AJ34" s="340"/>
      <c r="AK34" s="340"/>
      <c r="AL34" s="340"/>
      <c r="AM34" s="340"/>
    </row>
    <row r="35" spans="1:39" x14ac:dyDescent="0.3">
      <c r="A35" s="143" t="s">
        <v>127</v>
      </c>
      <c r="H35" s="339"/>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0"/>
      <c r="AM35" s="340"/>
    </row>
    <row r="36" spans="1:39" x14ac:dyDescent="0.3">
      <c r="A36" s="141" t="s">
        <v>128</v>
      </c>
      <c r="H36" s="339"/>
      <c r="I36" s="340"/>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340"/>
      <c r="AL36" s="340"/>
      <c r="AM36" s="340"/>
    </row>
    <row r="37" spans="1:39" ht="14.5" x14ac:dyDescent="0.35">
      <c r="A37" s="141" t="s">
        <v>129</v>
      </c>
      <c r="C37" s="204"/>
      <c r="D37" s="204"/>
      <c r="E37" s="204"/>
      <c r="F37" s="204"/>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342"/>
      <c r="AJ37" s="342"/>
      <c r="AK37" s="342"/>
      <c r="AL37" s="342"/>
      <c r="AM37" s="342"/>
    </row>
    <row r="38" spans="1:39" ht="14.5" x14ac:dyDescent="0.35">
      <c r="A38" s="139" t="s">
        <v>237</v>
      </c>
      <c r="C38" s="205"/>
      <c r="D38" s="205"/>
      <c r="E38" s="205"/>
      <c r="F38" s="205"/>
      <c r="G38" s="343"/>
      <c r="H38" s="343"/>
      <c r="I38" s="343"/>
      <c r="J38" s="343"/>
      <c r="K38" s="343"/>
      <c r="L38" s="343"/>
      <c r="M38" s="340"/>
      <c r="N38" s="340"/>
      <c r="O38" s="340"/>
      <c r="P38" s="340"/>
      <c r="Q38" s="340"/>
      <c r="R38" s="340"/>
      <c r="S38" s="340"/>
      <c r="T38" s="340"/>
      <c r="U38" s="340"/>
      <c r="V38" s="340"/>
      <c r="W38" s="340"/>
      <c r="X38" s="340"/>
      <c r="Y38" s="340"/>
      <c r="Z38" s="340"/>
      <c r="AA38" s="340"/>
      <c r="AB38" s="340"/>
      <c r="AC38" s="340"/>
      <c r="AD38" s="339"/>
      <c r="AE38" s="339"/>
      <c r="AF38" s="339"/>
      <c r="AG38" s="340"/>
      <c r="AH38" s="340"/>
      <c r="AI38" s="340"/>
      <c r="AJ38" s="340"/>
      <c r="AK38" s="340"/>
      <c r="AL38" s="340"/>
      <c r="AM38" s="340"/>
    </row>
    <row r="39" spans="1:39" ht="14.5" x14ac:dyDescent="0.35">
      <c r="A39" s="389" t="s">
        <v>232</v>
      </c>
      <c r="B39" s="461"/>
      <c r="C39" s="461"/>
      <c r="D39" s="461"/>
      <c r="E39" s="461"/>
      <c r="F39" s="461"/>
      <c r="G39" s="461"/>
      <c r="H39" s="462"/>
      <c r="AD39" s="166"/>
      <c r="AE39" s="166"/>
      <c r="AF39" s="166"/>
    </row>
    <row r="40" spans="1:39" x14ac:dyDescent="0.3">
      <c r="E40" s="144"/>
      <c r="F40" s="144"/>
      <c r="G40" s="344"/>
      <c r="H40" s="166"/>
      <c r="AD40" s="166"/>
      <c r="AE40" s="166"/>
      <c r="AF40" s="166"/>
    </row>
    <row r="41" spans="1:39" x14ac:dyDescent="0.3">
      <c r="H41" s="166"/>
      <c r="AD41" s="166"/>
      <c r="AE41" s="166"/>
      <c r="AF41" s="166"/>
    </row>
    <row r="42" spans="1:39" x14ac:dyDescent="0.3">
      <c r="H42" s="166"/>
      <c r="AD42" s="166"/>
      <c r="AE42" s="166"/>
      <c r="AF42" s="166"/>
    </row>
    <row r="43" spans="1:39" x14ac:dyDescent="0.3">
      <c r="H43" s="166"/>
      <c r="AD43" s="166"/>
      <c r="AE43" s="166"/>
      <c r="AF43" s="166"/>
    </row>
    <row r="44" spans="1:39" x14ac:dyDescent="0.3">
      <c r="H44" s="166"/>
      <c r="AD44" s="166"/>
      <c r="AE44" s="166"/>
      <c r="AF44" s="166"/>
    </row>
    <row r="45" spans="1:39" x14ac:dyDescent="0.3">
      <c r="H45" s="166"/>
      <c r="AA45" s="166"/>
      <c r="AB45" s="166"/>
      <c r="AC45" s="166"/>
    </row>
    <row r="46" spans="1:39" x14ac:dyDescent="0.3">
      <c r="H46" s="166"/>
      <c r="AA46" s="166"/>
      <c r="AB46" s="166"/>
      <c r="AC46" s="166"/>
    </row>
    <row r="47" spans="1:39" x14ac:dyDescent="0.3">
      <c r="H47" s="166"/>
    </row>
    <row r="48" spans="1:39" x14ac:dyDescent="0.3">
      <c r="H48" s="166"/>
    </row>
    <row r="49" spans="8:8" x14ac:dyDescent="0.3">
      <c r="H49" s="166"/>
    </row>
    <row r="50" spans="8:8" x14ac:dyDescent="0.3">
      <c r="H50" s="166"/>
    </row>
    <row r="51" spans="8:8" x14ac:dyDescent="0.3">
      <c r="H51" s="166"/>
    </row>
    <row r="52" spans="8:8" x14ac:dyDescent="0.3">
      <c r="H52" s="166"/>
    </row>
    <row r="53" spans="8:8" x14ac:dyDescent="0.3">
      <c r="H53" s="166"/>
    </row>
    <row r="54" spans="8:8" x14ac:dyDescent="0.3">
      <c r="H54" s="166"/>
    </row>
    <row r="55" spans="8:8" x14ac:dyDescent="0.3">
      <c r="H55" s="166"/>
    </row>
    <row r="56" spans="8:8" x14ac:dyDescent="0.3">
      <c r="H56" s="166"/>
    </row>
    <row r="57" spans="8:8" x14ac:dyDescent="0.3">
      <c r="H57" s="166"/>
    </row>
    <row r="58" spans="8:8" x14ac:dyDescent="0.3">
      <c r="H58" s="166"/>
    </row>
    <row r="59" spans="8:8" x14ac:dyDescent="0.3">
      <c r="H59" s="166"/>
    </row>
    <row r="60" spans="8:8" x14ac:dyDescent="0.3">
      <c r="H60" s="166"/>
    </row>
    <row r="61" spans="8:8" x14ac:dyDescent="0.3">
      <c r="H61" s="166"/>
    </row>
  </sheetData>
  <mergeCells count="12">
    <mergeCell ref="A39:H39"/>
    <mergeCell ref="A1:A2"/>
    <mergeCell ref="C1:D1"/>
    <mergeCell ref="A3:A5"/>
    <mergeCell ref="C4:G4"/>
    <mergeCell ref="H1:BS1"/>
    <mergeCell ref="C2:BS2"/>
    <mergeCell ref="H3:BS3"/>
    <mergeCell ref="BD4:BS4"/>
    <mergeCell ref="AN4:BC4"/>
    <mergeCell ref="H4:W4"/>
    <mergeCell ref="X4:AM4"/>
  </mergeCells>
  <phoneticPr fontId="32"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58"/>
  <sheetViews>
    <sheetView tabSelected="1" zoomScale="90" zoomScaleNormal="90" workbookViewId="0">
      <pane xSplit="2" ySplit="6" topLeftCell="C7" activePane="bottomRight" state="frozen"/>
      <selection pane="topRight" activeCell="C1" sqref="C1"/>
      <selection pane="bottomLeft" activeCell="A9" sqref="A9"/>
      <selection pane="bottomRight" activeCell="L12" sqref="L12"/>
    </sheetView>
  </sheetViews>
  <sheetFormatPr defaultRowHeight="14" x14ac:dyDescent="0.3"/>
  <cols>
    <col min="1" max="1" width="10.26953125" style="3" customWidth="1"/>
    <col min="2" max="2" width="9.7265625" style="3" customWidth="1"/>
    <col min="3" max="3" width="11.26953125" style="3" customWidth="1"/>
    <col min="4" max="4" width="12.7265625" style="3" customWidth="1"/>
    <col min="5" max="5" width="9.7265625" style="3" customWidth="1"/>
    <col min="6" max="6" width="24.7265625" style="3" customWidth="1"/>
    <col min="7" max="7" width="13.26953125" style="3" customWidth="1"/>
    <col min="8" max="8" width="12.453125" style="3" bestFit="1" customWidth="1"/>
    <col min="9" max="9" width="11.1796875" style="3" bestFit="1" customWidth="1"/>
    <col min="10" max="11" width="9.26953125" style="3"/>
    <col min="12" max="12" width="9.26953125" style="3" bestFit="1" customWidth="1"/>
    <col min="13" max="13" width="10.1796875" style="3" bestFit="1" customWidth="1"/>
    <col min="14" max="15" width="9.26953125" style="3"/>
    <col min="16" max="16" width="11.54296875" style="3" bestFit="1" customWidth="1"/>
    <col min="17" max="184" width="9.26953125" style="3"/>
    <col min="185" max="185" width="44.26953125" style="3" customWidth="1"/>
    <col min="186" max="209" width="9.26953125" style="3" customWidth="1"/>
    <col min="210" max="210" width="0.26953125" style="3" customWidth="1"/>
    <col min="211" max="220" width="9.26953125" style="3" customWidth="1"/>
    <col min="221" max="226" width="11.453125" style="3" customWidth="1"/>
    <col min="227" max="227" width="10.453125" style="3" bestFit="1" customWidth="1"/>
    <col min="228" max="440" width="9.26953125" style="3"/>
    <col min="441" max="441" width="44.26953125" style="3" customWidth="1"/>
    <col min="442" max="465" width="9.26953125" style="3" customWidth="1"/>
    <col min="466" max="466" width="0.26953125" style="3" customWidth="1"/>
    <col min="467" max="476" width="9.26953125" style="3" customWidth="1"/>
    <col min="477" max="482" width="11.453125" style="3" customWidth="1"/>
    <col min="483" max="483" width="10.453125" style="3" bestFit="1" customWidth="1"/>
    <col min="484" max="696" width="9.26953125" style="3"/>
    <col min="697" max="697" width="44.26953125" style="3" customWidth="1"/>
    <col min="698" max="721" width="9.26953125" style="3" customWidth="1"/>
    <col min="722" max="722" width="0.26953125" style="3" customWidth="1"/>
    <col min="723" max="732" width="9.26953125" style="3" customWidth="1"/>
    <col min="733" max="738" width="11.453125" style="3" customWidth="1"/>
    <col min="739" max="739" width="10.453125" style="3" bestFit="1" customWidth="1"/>
    <col min="740" max="952" width="9.26953125" style="3"/>
    <col min="953" max="953" width="44.26953125" style="3" customWidth="1"/>
    <col min="954" max="977" width="9.26953125" style="3" customWidth="1"/>
    <col min="978" max="978" width="0.26953125" style="3" customWidth="1"/>
    <col min="979" max="988" width="9.26953125" style="3" customWidth="1"/>
    <col min="989" max="994" width="11.453125" style="3" customWidth="1"/>
    <col min="995" max="995" width="10.453125" style="3" bestFit="1" customWidth="1"/>
    <col min="996" max="1208" width="9.26953125" style="3"/>
    <col min="1209" max="1209" width="44.26953125" style="3" customWidth="1"/>
    <col min="1210" max="1233" width="9.26953125" style="3" customWidth="1"/>
    <col min="1234" max="1234" width="0.26953125" style="3" customWidth="1"/>
    <col min="1235" max="1244" width="9.26953125" style="3" customWidth="1"/>
    <col min="1245" max="1250" width="11.453125" style="3" customWidth="1"/>
    <col min="1251" max="1251" width="10.453125" style="3" bestFit="1" customWidth="1"/>
    <col min="1252" max="1464" width="9.26953125" style="3"/>
    <col min="1465" max="1465" width="44.26953125" style="3" customWidth="1"/>
    <col min="1466" max="1489" width="9.26953125" style="3" customWidth="1"/>
    <col min="1490" max="1490" width="0.26953125" style="3" customWidth="1"/>
    <col min="1491" max="1500" width="9.26953125" style="3" customWidth="1"/>
    <col min="1501" max="1506" width="11.453125" style="3" customWidth="1"/>
    <col min="1507" max="1507" width="10.453125" style="3" bestFit="1" customWidth="1"/>
    <col min="1508" max="1720" width="9.26953125" style="3"/>
    <col min="1721" max="1721" width="44.26953125" style="3" customWidth="1"/>
    <col min="1722" max="1745" width="9.26953125" style="3" customWidth="1"/>
    <col min="1746" max="1746" width="0.26953125" style="3" customWidth="1"/>
    <col min="1747" max="1756" width="9.26953125" style="3" customWidth="1"/>
    <col min="1757" max="1762" width="11.453125" style="3" customWidth="1"/>
    <col min="1763" max="1763" width="10.453125" style="3" bestFit="1" customWidth="1"/>
    <col min="1764" max="1976" width="9.26953125" style="3"/>
    <col min="1977" max="1977" width="44.26953125" style="3" customWidth="1"/>
    <col min="1978" max="2001" width="9.26953125" style="3" customWidth="1"/>
    <col min="2002" max="2002" width="0.26953125" style="3" customWidth="1"/>
    <col min="2003" max="2012" width="9.26953125" style="3" customWidth="1"/>
    <col min="2013" max="2018" width="11.453125" style="3" customWidth="1"/>
    <col min="2019" max="2019" width="10.453125" style="3" bestFit="1" customWidth="1"/>
    <col min="2020" max="2232" width="9.26953125" style="3"/>
    <col min="2233" max="2233" width="44.26953125" style="3" customWidth="1"/>
    <col min="2234" max="2257" width="9.26953125" style="3" customWidth="1"/>
    <col min="2258" max="2258" width="0.26953125" style="3" customWidth="1"/>
    <col min="2259" max="2268" width="9.26953125" style="3" customWidth="1"/>
    <col min="2269" max="2274" width="11.453125" style="3" customWidth="1"/>
    <col min="2275" max="2275" width="10.453125" style="3" bestFit="1" customWidth="1"/>
    <col min="2276" max="2488" width="9.26953125" style="3"/>
    <col min="2489" max="2489" width="44.26953125" style="3" customWidth="1"/>
    <col min="2490" max="2513" width="9.26953125" style="3" customWidth="1"/>
    <col min="2514" max="2514" width="0.26953125" style="3" customWidth="1"/>
    <col min="2515" max="2524" width="9.26953125" style="3" customWidth="1"/>
    <col min="2525" max="2530" width="11.453125" style="3" customWidth="1"/>
    <col min="2531" max="2531" width="10.453125" style="3" bestFit="1" customWidth="1"/>
    <col min="2532" max="2744" width="9.26953125" style="3"/>
    <col min="2745" max="2745" width="44.26953125" style="3" customWidth="1"/>
    <col min="2746" max="2769" width="9.26953125" style="3" customWidth="1"/>
    <col min="2770" max="2770" width="0.26953125" style="3" customWidth="1"/>
    <col min="2771" max="2780" width="9.26953125" style="3" customWidth="1"/>
    <col min="2781" max="2786" width="11.453125" style="3" customWidth="1"/>
    <col min="2787" max="2787" width="10.453125" style="3" bestFit="1" customWidth="1"/>
    <col min="2788" max="3000" width="9.26953125" style="3"/>
    <col min="3001" max="3001" width="44.26953125" style="3" customWidth="1"/>
    <col min="3002" max="3025" width="9.26953125" style="3" customWidth="1"/>
    <col min="3026" max="3026" width="0.26953125" style="3" customWidth="1"/>
    <col min="3027" max="3036" width="9.26953125" style="3" customWidth="1"/>
    <col min="3037" max="3042" width="11.453125" style="3" customWidth="1"/>
    <col min="3043" max="3043" width="10.453125" style="3" bestFit="1" customWidth="1"/>
    <col min="3044" max="3256" width="9.26953125" style="3"/>
    <col min="3257" max="3257" width="44.26953125" style="3" customWidth="1"/>
    <col min="3258" max="3281" width="9.26953125" style="3" customWidth="1"/>
    <col min="3282" max="3282" width="0.26953125" style="3" customWidth="1"/>
    <col min="3283" max="3292" width="9.26953125" style="3" customWidth="1"/>
    <col min="3293" max="3298" width="11.453125" style="3" customWidth="1"/>
    <col min="3299" max="3299" width="10.453125" style="3" bestFit="1" customWidth="1"/>
    <col min="3300" max="3512" width="9.26953125" style="3"/>
    <col min="3513" max="3513" width="44.26953125" style="3" customWidth="1"/>
    <col min="3514" max="3537" width="9.26953125" style="3" customWidth="1"/>
    <col min="3538" max="3538" width="0.26953125" style="3" customWidth="1"/>
    <col min="3539" max="3548" width="9.26953125" style="3" customWidth="1"/>
    <col min="3549" max="3554" width="11.453125" style="3" customWidth="1"/>
    <col min="3555" max="3555" width="10.453125" style="3" bestFit="1" customWidth="1"/>
    <col min="3556" max="3768" width="9.26953125" style="3"/>
    <col min="3769" max="3769" width="44.26953125" style="3" customWidth="1"/>
    <col min="3770" max="3793" width="9.26953125" style="3" customWidth="1"/>
    <col min="3794" max="3794" width="0.26953125" style="3" customWidth="1"/>
    <col min="3795" max="3804" width="9.26953125" style="3" customWidth="1"/>
    <col min="3805" max="3810" width="11.453125" style="3" customWidth="1"/>
    <col min="3811" max="3811" width="10.453125" style="3" bestFit="1" customWidth="1"/>
    <col min="3812" max="4024" width="9.26953125" style="3"/>
    <col min="4025" max="4025" width="44.26953125" style="3" customWidth="1"/>
    <col min="4026" max="4049" width="9.26953125" style="3" customWidth="1"/>
    <col min="4050" max="4050" width="0.26953125" style="3" customWidth="1"/>
    <col min="4051" max="4060" width="9.26953125" style="3" customWidth="1"/>
    <col min="4061" max="4066" width="11.453125" style="3" customWidth="1"/>
    <col min="4067" max="4067" width="10.453125" style="3" bestFit="1" customWidth="1"/>
    <col min="4068" max="4280" width="9.26953125" style="3"/>
    <col min="4281" max="4281" width="44.26953125" style="3" customWidth="1"/>
    <col min="4282" max="4305" width="9.26953125" style="3" customWidth="1"/>
    <col min="4306" max="4306" width="0.26953125" style="3" customWidth="1"/>
    <col min="4307" max="4316" width="9.26953125" style="3" customWidth="1"/>
    <col min="4317" max="4322" width="11.453125" style="3" customWidth="1"/>
    <col min="4323" max="4323" width="10.453125" style="3" bestFit="1" customWidth="1"/>
    <col min="4324" max="4536" width="9.26953125" style="3"/>
    <col min="4537" max="4537" width="44.26953125" style="3" customWidth="1"/>
    <col min="4538" max="4561" width="9.26953125" style="3" customWidth="1"/>
    <col min="4562" max="4562" width="0.26953125" style="3" customWidth="1"/>
    <col min="4563" max="4572" width="9.26953125" style="3" customWidth="1"/>
    <col min="4573" max="4578" width="11.453125" style="3" customWidth="1"/>
    <col min="4579" max="4579" width="10.453125" style="3" bestFit="1" customWidth="1"/>
    <col min="4580" max="4792" width="9.26953125" style="3"/>
    <col min="4793" max="4793" width="44.26953125" style="3" customWidth="1"/>
    <col min="4794" max="4817" width="9.26953125" style="3" customWidth="1"/>
    <col min="4818" max="4818" width="0.26953125" style="3" customWidth="1"/>
    <col min="4819" max="4828" width="9.26953125" style="3" customWidth="1"/>
    <col min="4829" max="4834" width="11.453125" style="3" customWidth="1"/>
    <col min="4835" max="4835" width="10.453125" style="3" bestFit="1" customWidth="1"/>
    <col min="4836" max="5048" width="9.26953125" style="3"/>
    <col min="5049" max="5049" width="44.26953125" style="3" customWidth="1"/>
    <col min="5050" max="5073" width="9.26953125" style="3" customWidth="1"/>
    <col min="5074" max="5074" width="0.26953125" style="3" customWidth="1"/>
    <col min="5075" max="5084" width="9.26953125" style="3" customWidth="1"/>
    <col min="5085" max="5090" width="11.453125" style="3" customWidth="1"/>
    <col min="5091" max="5091" width="10.453125" style="3" bestFit="1" customWidth="1"/>
    <col min="5092" max="5304" width="9.26953125" style="3"/>
    <col min="5305" max="5305" width="44.26953125" style="3" customWidth="1"/>
    <col min="5306" max="5329" width="9.26953125" style="3" customWidth="1"/>
    <col min="5330" max="5330" width="0.26953125" style="3" customWidth="1"/>
    <col min="5331" max="5340" width="9.26953125" style="3" customWidth="1"/>
    <col min="5341" max="5346" width="11.453125" style="3" customWidth="1"/>
    <col min="5347" max="5347" width="10.453125" style="3" bestFit="1" customWidth="1"/>
    <col min="5348" max="5560" width="9.26953125" style="3"/>
    <col min="5561" max="5561" width="44.26953125" style="3" customWidth="1"/>
    <col min="5562" max="5585" width="9.26953125" style="3" customWidth="1"/>
    <col min="5586" max="5586" width="0.26953125" style="3" customWidth="1"/>
    <col min="5587" max="5596" width="9.26953125" style="3" customWidth="1"/>
    <col min="5597" max="5602" width="11.453125" style="3" customWidth="1"/>
    <col min="5603" max="5603" width="10.453125" style="3" bestFit="1" customWidth="1"/>
    <col min="5604" max="5816" width="9.26953125" style="3"/>
    <col min="5817" max="5817" width="44.26953125" style="3" customWidth="1"/>
    <col min="5818" max="5841" width="9.26953125" style="3" customWidth="1"/>
    <col min="5842" max="5842" width="0.26953125" style="3" customWidth="1"/>
    <col min="5843" max="5852" width="9.26953125" style="3" customWidth="1"/>
    <col min="5853" max="5858" width="11.453125" style="3" customWidth="1"/>
    <col min="5859" max="5859" width="10.453125" style="3" bestFit="1" customWidth="1"/>
    <col min="5860" max="6072" width="9.26953125" style="3"/>
    <col min="6073" max="6073" width="44.26953125" style="3" customWidth="1"/>
    <col min="6074" max="6097" width="9.26953125" style="3" customWidth="1"/>
    <col min="6098" max="6098" width="0.26953125" style="3" customWidth="1"/>
    <col min="6099" max="6108" width="9.26953125" style="3" customWidth="1"/>
    <col min="6109" max="6114" width="11.453125" style="3" customWidth="1"/>
    <col min="6115" max="6115" width="10.453125" style="3" bestFit="1" customWidth="1"/>
    <col min="6116" max="6328" width="9.26953125" style="3"/>
    <col min="6329" max="6329" width="44.26953125" style="3" customWidth="1"/>
    <col min="6330" max="6353" width="9.26953125" style="3" customWidth="1"/>
    <col min="6354" max="6354" width="0.26953125" style="3" customWidth="1"/>
    <col min="6355" max="6364" width="9.26953125" style="3" customWidth="1"/>
    <col min="6365" max="6370" width="11.453125" style="3" customWidth="1"/>
    <col min="6371" max="6371" width="10.453125" style="3" bestFit="1" customWidth="1"/>
    <col min="6372" max="6584" width="9.26953125" style="3"/>
    <col min="6585" max="6585" width="44.26953125" style="3" customWidth="1"/>
    <col min="6586" max="6609" width="9.26953125" style="3" customWidth="1"/>
    <col min="6610" max="6610" width="0.26953125" style="3" customWidth="1"/>
    <col min="6611" max="6620" width="9.26953125" style="3" customWidth="1"/>
    <col min="6621" max="6626" width="11.453125" style="3" customWidth="1"/>
    <col min="6627" max="6627" width="10.453125" style="3" bestFit="1" customWidth="1"/>
    <col min="6628" max="6840" width="9.26953125" style="3"/>
    <col min="6841" max="6841" width="44.26953125" style="3" customWidth="1"/>
    <col min="6842" max="6865" width="9.26953125" style="3" customWidth="1"/>
    <col min="6866" max="6866" width="0.26953125" style="3" customWidth="1"/>
    <col min="6867" max="6876" width="9.26953125" style="3" customWidth="1"/>
    <col min="6877" max="6882" width="11.453125" style="3" customWidth="1"/>
    <col min="6883" max="6883" width="10.453125" style="3" bestFit="1" customWidth="1"/>
    <col min="6884" max="7096" width="9.26953125" style="3"/>
    <col min="7097" max="7097" width="44.26953125" style="3" customWidth="1"/>
    <col min="7098" max="7121" width="9.26953125" style="3" customWidth="1"/>
    <col min="7122" max="7122" width="0.26953125" style="3" customWidth="1"/>
    <col min="7123" max="7132" width="9.26953125" style="3" customWidth="1"/>
    <col min="7133" max="7138" width="11.453125" style="3" customWidth="1"/>
    <col min="7139" max="7139" width="10.453125" style="3" bestFit="1" customWidth="1"/>
    <col min="7140" max="7352" width="9.26953125" style="3"/>
    <col min="7353" max="7353" width="44.26953125" style="3" customWidth="1"/>
    <col min="7354" max="7377" width="9.26953125" style="3" customWidth="1"/>
    <col min="7378" max="7378" width="0.26953125" style="3" customWidth="1"/>
    <col min="7379" max="7388" width="9.26953125" style="3" customWidth="1"/>
    <col min="7389" max="7394" width="11.453125" style="3" customWidth="1"/>
    <col min="7395" max="7395" width="10.453125" style="3" bestFit="1" customWidth="1"/>
    <col min="7396" max="7608" width="9.26953125" style="3"/>
    <col min="7609" max="7609" width="44.26953125" style="3" customWidth="1"/>
    <col min="7610" max="7633" width="9.26953125" style="3" customWidth="1"/>
    <col min="7634" max="7634" width="0.26953125" style="3" customWidth="1"/>
    <col min="7635" max="7644" width="9.26953125" style="3" customWidth="1"/>
    <col min="7645" max="7650" width="11.453125" style="3" customWidth="1"/>
    <col min="7651" max="7651" width="10.453125" style="3" bestFit="1" customWidth="1"/>
    <col min="7652" max="7864" width="9.26953125" style="3"/>
    <col min="7865" max="7865" width="44.26953125" style="3" customWidth="1"/>
    <col min="7866" max="7889" width="9.26953125" style="3" customWidth="1"/>
    <col min="7890" max="7890" width="0.26953125" style="3" customWidth="1"/>
    <col min="7891" max="7900" width="9.26953125" style="3" customWidth="1"/>
    <col min="7901" max="7906" width="11.453125" style="3" customWidth="1"/>
    <col min="7907" max="7907" width="10.453125" style="3" bestFit="1" customWidth="1"/>
    <col min="7908" max="8120" width="9.26953125" style="3"/>
    <col min="8121" max="8121" width="44.26953125" style="3" customWidth="1"/>
    <col min="8122" max="8145" width="9.26953125" style="3" customWidth="1"/>
    <col min="8146" max="8146" width="0.26953125" style="3" customWidth="1"/>
    <col min="8147" max="8156" width="9.26953125" style="3" customWidth="1"/>
    <col min="8157" max="8162" width="11.453125" style="3" customWidth="1"/>
    <col min="8163" max="8163" width="10.453125" style="3" bestFit="1" customWidth="1"/>
    <col min="8164" max="8376" width="9.26953125" style="3"/>
    <col min="8377" max="8377" width="44.26953125" style="3" customWidth="1"/>
    <col min="8378" max="8401" width="9.26953125" style="3" customWidth="1"/>
    <col min="8402" max="8402" width="0.26953125" style="3" customWidth="1"/>
    <col min="8403" max="8412" width="9.26953125" style="3" customWidth="1"/>
    <col min="8413" max="8418" width="11.453125" style="3" customWidth="1"/>
    <col min="8419" max="8419" width="10.453125" style="3" bestFit="1" customWidth="1"/>
    <col min="8420" max="8632" width="9.26953125" style="3"/>
    <col min="8633" max="8633" width="44.26953125" style="3" customWidth="1"/>
    <col min="8634" max="8657" width="9.26953125" style="3" customWidth="1"/>
    <col min="8658" max="8658" width="0.26953125" style="3" customWidth="1"/>
    <col min="8659" max="8668" width="9.26953125" style="3" customWidth="1"/>
    <col min="8669" max="8674" width="11.453125" style="3" customWidth="1"/>
    <col min="8675" max="8675" width="10.453125" style="3" bestFit="1" customWidth="1"/>
    <col min="8676" max="8888" width="9.26953125" style="3"/>
    <col min="8889" max="8889" width="44.26953125" style="3" customWidth="1"/>
    <col min="8890" max="8913" width="9.26953125" style="3" customWidth="1"/>
    <col min="8914" max="8914" width="0.26953125" style="3" customWidth="1"/>
    <col min="8915" max="8924" width="9.26953125" style="3" customWidth="1"/>
    <col min="8925" max="8930" width="11.453125" style="3" customWidth="1"/>
    <col min="8931" max="8931" width="10.453125" style="3" bestFit="1" customWidth="1"/>
    <col min="8932" max="9144" width="9.26953125" style="3"/>
    <col min="9145" max="9145" width="44.26953125" style="3" customWidth="1"/>
    <col min="9146" max="9169" width="9.26953125" style="3" customWidth="1"/>
    <col min="9170" max="9170" width="0.26953125" style="3" customWidth="1"/>
    <col min="9171" max="9180" width="9.26953125" style="3" customWidth="1"/>
    <col min="9181" max="9186" width="11.453125" style="3" customWidth="1"/>
    <col min="9187" max="9187" width="10.453125" style="3" bestFit="1" customWidth="1"/>
    <col min="9188" max="9400" width="9.26953125" style="3"/>
    <col min="9401" max="9401" width="44.26953125" style="3" customWidth="1"/>
    <col min="9402" max="9425" width="9.26953125" style="3" customWidth="1"/>
    <col min="9426" max="9426" width="0.26953125" style="3" customWidth="1"/>
    <col min="9427" max="9436" width="9.26953125" style="3" customWidth="1"/>
    <col min="9437" max="9442" width="11.453125" style="3" customWidth="1"/>
    <col min="9443" max="9443" width="10.453125" style="3" bestFit="1" customWidth="1"/>
    <col min="9444" max="9656" width="9.26953125" style="3"/>
    <col min="9657" max="9657" width="44.26953125" style="3" customWidth="1"/>
    <col min="9658" max="9681" width="9.26953125" style="3" customWidth="1"/>
    <col min="9682" max="9682" width="0.26953125" style="3" customWidth="1"/>
    <col min="9683" max="9692" width="9.26953125" style="3" customWidth="1"/>
    <col min="9693" max="9698" width="11.453125" style="3" customWidth="1"/>
    <col min="9699" max="9699" width="10.453125" style="3" bestFit="1" customWidth="1"/>
    <col min="9700" max="9912" width="9.26953125" style="3"/>
    <col min="9913" max="9913" width="44.26953125" style="3" customWidth="1"/>
    <col min="9914" max="9937" width="9.26953125" style="3" customWidth="1"/>
    <col min="9938" max="9938" width="0.26953125" style="3" customWidth="1"/>
    <col min="9939" max="9948" width="9.26953125" style="3" customWidth="1"/>
    <col min="9949" max="9954" width="11.453125" style="3" customWidth="1"/>
    <col min="9955" max="9955" width="10.453125" style="3" bestFit="1" customWidth="1"/>
    <col min="9956" max="10168" width="9.26953125" style="3"/>
    <col min="10169" max="10169" width="44.26953125" style="3" customWidth="1"/>
    <col min="10170" max="10193" width="9.26953125" style="3" customWidth="1"/>
    <col min="10194" max="10194" width="0.26953125" style="3" customWidth="1"/>
    <col min="10195" max="10204" width="9.26953125" style="3" customWidth="1"/>
    <col min="10205" max="10210" width="11.453125" style="3" customWidth="1"/>
    <col min="10211" max="10211" width="10.453125" style="3" bestFit="1" customWidth="1"/>
    <col min="10212" max="10424" width="9.26953125" style="3"/>
    <col min="10425" max="10425" width="44.26953125" style="3" customWidth="1"/>
    <col min="10426" max="10449" width="9.26953125" style="3" customWidth="1"/>
    <col min="10450" max="10450" width="0.26953125" style="3" customWidth="1"/>
    <col min="10451" max="10460" width="9.26953125" style="3" customWidth="1"/>
    <col min="10461" max="10466" width="11.453125" style="3" customWidth="1"/>
    <col min="10467" max="10467" width="10.453125" style="3" bestFit="1" customWidth="1"/>
    <col min="10468" max="10680" width="9.26953125" style="3"/>
    <col min="10681" max="10681" width="44.26953125" style="3" customWidth="1"/>
    <col min="10682" max="10705" width="9.26953125" style="3" customWidth="1"/>
    <col min="10706" max="10706" width="0.26953125" style="3" customWidth="1"/>
    <col min="10707" max="10716" width="9.26953125" style="3" customWidth="1"/>
    <col min="10717" max="10722" width="11.453125" style="3" customWidth="1"/>
    <col min="10723" max="10723" width="10.453125" style="3" bestFit="1" customWidth="1"/>
    <col min="10724" max="10936" width="9.26953125" style="3"/>
    <col min="10937" max="10937" width="44.26953125" style="3" customWidth="1"/>
    <col min="10938" max="10961" width="9.26953125" style="3" customWidth="1"/>
    <col min="10962" max="10962" width="0.26953125" style="3" customWidth="1"/>
    <col min="10963" max="10972" width="9.26953125" style="3" customWidth="1"/>
    <col min="10973" max="10978" width="11.453125" style="3" customWidth="1"/>
    <col min="10979" max="10979" width="10.453125" style="3" bestFit="1" customWidth="1"/>
    <col min="10980" max="11192" width="9.26953125" style="3"/>
    <col min="11193" max="11193" width="44.26953125" style="3" customWidth="1"/>
    <col min="11194" max="11217" width="9.26953125" style="3" customWidth="1"/>
    <col min="11218" max="11218" width="0.26953125" style="3" customWidth="1"/>
    <col min="11219" max="11228" width="9.26953125" style="3" customWidth="1"/>
    <col min="11229" max="11234" width="11.453125" style="3" customWidth="1"/>
    <col min="11235" max="11235" width="10.453125" style="3" bestFit="1" customWidth="1"/>
    <col min="11236" max="11448" width="9.26953125" style="3"/>
    <col min="11449" max="11449" width="44.26953125" style="3" customWidth="1"/>
    <col min="11450" max="11473" width="9.26953125" style="3" customWidth="1"/>
    <col min="11474" max="11474" width="0.26953125" style="3" customWidth="1"/>
    <col min="11475" max="11484" width="9.26953125" style="3" customWidth="1"/>
    <col min="11485" max="11490" width="11.453125" style="3" customWidth="1"/>
    <col min="11491" max="11491" width="10.453125" style="3" bestFit="1" customWidth="1"/>
    <col min="11492" max="11704" width="9.26953125" style="3"/>
    <col min="11705" max="11705" width="44.26953125" style="3" customWidth="1"/>
    <col min="11706" max="11729" width="9.26953125" style="3" customWidth="1"/>
    <col min="11730" max="11730" width="0.26953125" style="3" customWidth="1"/>
    <col min="11731" max="11740" width="9.26953125" style="3" customWidth="1"/>
    <col min="11741" max="11746" width="11.453125" style="3" customWidth="1"/>
    <col min="11747" max="11747" width="10.453125" style="3" bestFit="1" customWidth="1"/>
    <col min="11748" max="11960" width="9.26953125" style="3"/>
    <col min="11961" max="11961" width="44.26953125" style="3" customWidth="1"/>
    <col min="11962" max="11985" width="9.26953125" style="3" customWidth="1"/>
    <col min="11986" max="11986" width="0.26953125" style="3" customWidth="1"/>
    <col min="11987" max="11996" width="9.26953125" style="3" customWidth="1"/>
    <col min="11997" max="12002" width="11.453125" style="3" customWidth="1"/>
    <col min="12003" max="12003" width="10.453125" style="3" bestFit="1" customWidth="1"/>
    <col min="12004" max="12216" width="9.26953125" style="3"/>
    <col min="12217" max="12217" width="44.26953125" style="3" customWidth="1"/>
    <col min="12218" max="12241" width="9.26953125" style="3" customWidth="1"/>
    <col min="12242" max="12242" width="0.26953125" style="3" customWidth="1"/>
    <col min="12243" max="12252" width="9.26953125" style="3" customWidth="1"/>
    <col min="12253" max="12258" width="11.453125" style="3" customWidth="1"/>
    <col min="12259" max="12259" width="10.453125" style="3" bestFit="1" customWidth="1"/>
    <col min="12260" max="12472" width="9.26953125" style="3"/>
    <col min="12473" max="12473" width="44.26953125" style="3" customWidth="1"/>
    <col min="12474" max="12497" width="9.26953125" style="3" customWidth="1"/>
    <col min="12498" max="12498" width="0.26953125" style="3" customWidth="1"/>
    <col min="12499" max="12508" width="9.26953125" style="3" customWidth="1"/>
    <col min="12509" max="12514" width="11.453125" style="3" customWidth="1"/>
    <col min="12515" max="12515" width="10.453125" style="3" bestFit="1" customWidth="1"/>
    <col min="12516" max="12728" width="9.26953125" style="3"/>
    <col min="12729" max="12729" width="44.26953125" style="3" customWidth="1"/>
    <col min="12730" max="12753" width="9.26953125" style="3" customWidth="1"/>
    <col min="12754" max="12754" width="0.26953125" style="3" customWidth="1"/>
    <col min="12755" max="12764" width="9.26953125" style="3" customWidth="1"/>
    <col min="12765" max="12770" width="11.453125" style="3" customWidth="1"/>
    <col min="12771" max="12771" width="10.453125" style="3" bestFit="1" customWidth="1"/>
    <col min="12772" max="12984" width="9.26953125" style="3"/>
    <col min="12985" max="12985" width="44.26953125" style="3" customWidth="1"/>
    <col min="12986" max="13009" width="9.26953125" style="3" customWidth="1"/>
    <col min="13010" max="13010" width="0.26953125" style="3" customWidth="1"/>
    <col min="13011" max="13020" width="9.26953125" style="3" customWidth="1"/>
    <col min="13021" max="13026" width="11.453125" style="3" customWidth="1"/>
    <col min="13027" max="13027" width="10.453125" style="3" bestFit="1" customWidth="1"/>
    <col min="13028" max="13240" width="9.26953125" style="3"/>
    <col min="13241" max="13241" width="44.26953125" style="3" customWidth="1"/>
    <col min="13242" max="13265" width="9.26953125" style="3" customWidth="1"/>
    <col min="13266" max="13266" width="0.26953125" style="3" customWidth="1"/>
    <col min="13267" max="13276" width="9.26953125" style="3" customWidth="1"/>
    <col min="13277" max="13282" width="11.453125" style="3" customWidth="1"/>
    <col min="13283" max="13283" width="10.453125" style="3" bestFit="1" customWidth="1"/>
    <col min="13284" max="13496" width="9.26953125" style="3"/>
    <col min="13497" max="13497" width="44.26953125" style="3" customWidth="1"/>
    <col min="13498" max="13521" width="9.26953125" style="3" customWidth="1"/>
    <col min="13522" max="13522" width="0.26953125" style="3" customWidth="1"/>
    <col min="13523" max="13532" width="9.26953125" style="3" customWidth="1"/>
    <col min="13533" max="13538" width="11.453125" style="3" customWidth="1"/>
    <col min="13539" max="13539" width="10.453125" style="3" bestFit="1" customWidth="1"/>
    <col min="13540" max="13752" width="9.26953125" style="3"/>
    <col min="13753" max="13753" width="44.26953125" style="3" customWidth="1"/>
    <col min="13754" max="13777" width="9.26953125" style="3" customWidth="1"/>
    <col min="13778" max="13778" width="0.26953125" style="3" customWidth="1"/>
    <col min="13779" max="13788" width="9.26953125" style="3" customWidth="1"/>
    <col min="13789" max="13794" width="11.453125" style="3" customWidth="1"/>
    <col min="13795" max="13795" width="10.453125" style="3" bestFit="1" customWidth="1"/>
    <col min="13796" max="14008" width="9.26953125" style="3"/>
    <col min="14009" max="14009" width="44.26953125" style="3" customWidth="1"/>
    <col min="14010" max="14033" width="9.26953125" style="3" customWidth="1"/>
    <col min="14034" max="14034" width="0.26953125" style="3" customWidth="1"/>
    <col min="14035" max="14044" width="9.26953125" style="3" customWidth="1"/>
    <col min="14045" max="14050" width="11.453125" style="3" customWidth="1"/>
    <col min="14051" max="14051" width="10.453125" style="3" bestFit="1" customWidth="1"/>
    <col min="14052" max="14264" width="9.26953125" style="3"/>
    <col min="14265" max="14265" width="44.26953125" style="3" customWidth="1"/>
    <col min="14266" max="14289" width="9.26953125" style="3" customWidth="1"/>
    <col min="14290" max="14290" width="0.26953125" style="3" customWidth="1"/>
    <col min="14291" max="14300" width="9.26953125" style="3" customWidth="1"/>
    <col min="14301" max="14306" width="11.453125" style="3" customWidth="1"/>
    <col min="14307" max="14307" width="10.453125" style="3" bestFit="1" customWidth="1"/>
    <col min="14308" max="14520" width="9.26953125" style="3"/>
    <col min="14521" max="14521" width="44.26953125" style="3" customWidth="1"/>
    <col min="14522" max="14545" width="9.26953125" style="3" customWidth="1"/>
    <col min="14546" max="14546" width="0.26953125" style="3" customWidth="1"/>
    <col min="14547" max="14556" width="9.26953125" style="3" customWidth="1"/>
    <col min="14557" max="14562" width="11.453125" style="3" customWidth="1"/>
    <col min="14563" max="14563" width="10.453125" style="3" bestFit="1" customWidth="1"/>
    <col min="14564" max="14776" width="9.26953125" style="3"/>
    <col min="14777" max="14777" width="44.26953125" style="3" customWidth="1"/>
    <col min="14778" max="14801" width="9.26953125" style="3" customWidth="1"/>
    <col min="14802" max="14802" width="0.26953125" style="3" customWidth="1"/>
    <col min="14803" max="14812" width="9.26953125" style="3" customWidth="1"/>
    <col min="14813" max="14818" width="11.453125" style="3" customWidth="1"/>
    <col min="14819" max="14819" width="10.453125" style="3" bestFit="1" customWidth="1"/>
    <col min="14820" max="15032" width="9.26953125" style="3"/>
    <col min="15033" max="15033" width="44.26953125" style="3" customWidth="1"/>
    <col min="15034" max="15057" width="9.26953125" style="3" customWidth="1"/>
    <col min="15058" max="15058" width="0.26953125" style="3" customWidth="1"/>
    <col min="15059" max="15068" width="9.26953125" style="3" customWidth="1"/>
    <col min="15069" max="15074" width="11.453125" style="3" customWidth="1"/>
    <col min="15075" max="15075" width="10.453125" style="3" bestFit="1" customWidth="1"/>
    <col min="15076" max="15288" width="9.26953125" style="3"/>
    <col min="15289" max="15289" width="44.26953125" style="3" customWidth="1"/>
    <col min="15290" max="15313" width="9.26953125" style="3" customWidth="1"/>
    <col min="15314" max="15314" width="0.26953125" style="3" customWidth="1"/>
    <col min="15315" max="15324" width="9.26953125" style="3" customWidth="1"/>
    <col min="15325" max="15330" width="11.453125" style="3" customWidth="1"/>
    <col min="15331" max="15331" width="10.453125" style="3" bestFit="1" customWidth="1"/>
    <col min="15332" max="15544" width="9.26953125" style="3"/>
    <col min="15545" max="15545" width="44.26953125" style="3" customWidth="1"/>
    <col min="15546" max="15569" width="9.26953125" style="3" customWidth="1"/>
    <col min="15570" max="15570" width="0.26953125" style="3" customWidth="1"/>
    <col min="15571" max="15580" width="9.26953125" style="3" customWidth="1"/>
    <col min="15581" max="15586" width="11.453125" style="3" customWidth="1"/>
    <col min="15587" max="15587" width="10.453125" style="3" bestFit="1" customWidth="1"/>
    <col min="15588" max="15800" width="9.26953125" style="3"/>
    <col min="15801" max="15801" width="44.26953125" style="3" customWidth="1"/>
    <col min="15802" max="15825" width="9.26953125" style="3" customWidth="1"/>
    <col min="15826" max="15826" width="0.26953125" style="3" customWidth="1"/>
    <col min="15827" max="15836" width="9.26953125" style="3" customWidth="1"/>
    <col min="15837" max="15842" width="11.453125" style="3" customWidth="1"/>
    <col min="15843" max="15843" width="10.453125" style="3" bestFit="1" customWidth="1"/>
    <col min="15844" max="16056" width="9.26953125" style="3"/>
    <col min="16057" max="16057" width="44.26953125" style="3" customWidth="1"/>
    <col min="16058" max="16081" width="9.26953125" style="3" customWidth="1"/>
    <col min="16082" max="16082" width="0.26953125" style="3" customWidth="1"/>
    <col min="16083" max="16092" width="9.26953125" style="3" customWidth="1"/>
    <col min="16093" max="16098" width="11.453125" style="3" customWidth="1"/>
    <col min="16099" max="16099" width="10.453125" style="3" bestFit="1" customWidth="1"/>
    <col min="16100" max="16359" width="9.26953125" style="3"/>
    <col min="16360" max="16384" width="9.26953125" style="3" customWidth="1"/>
  </cols>
  <sheetData>
    <row r="1" spans="1:16" s="9" customFormat="1" ht="18.75" customHeight="1" x14ac:dyDescent="0.35">
      <c r="A1" s="488" t="s">
        <v>61</v>
      </c>
      <c r="B1" s="488"/>
      <c r="C1" s="490" t="s">
        <v>62</v>
      </c>
      <c r="D1" s="432"/>
      <c r="E1" s="432"/>
      <c r="F1" s="432"/>
      <c r="G1" s="432"/>
      <c r="H1" s="432"/>
    </row>
    <row r="2" spans="1:16" s="5" customFormat="1" ht="17.5" x14ac:dyDescent="0.35">
      <c r="C2" s="490" t="s">
        <v>219</v>
      </c>
      <c r="D2" s="432"/>
      <c r="E2" s="432"/>
      <c r="F2" s="432"/>
      <c r="G2" s="432"/>
      <c r="H2" s="432"/>
    </row>
    <row r="3" spans="1:16" s="5" customFormat="1" x14ac:dyDescent="0.3">
      <c r="A3" s="491" t="s">
        <v>228</v>
      </c>
      <c r="B3" s="492"/>
      <c r="C3" s="208">
        <v>1</v>
      </c>
      <c r="D3" s="208">
        <v>2</v>
      </c>
      <c r="E3" s="208">
        <v>3</v>
      </c>
      <c r="F3" s="430">
        <v>4</v>
      </c>
      <c r="G3" s="432"/>
      <c r="H3" s="432"/>
    </row>
    <row r="4" spans="1:16" s="5" customFormat="1" x14ac:dyDescent="0.3">
      <c r="A4" s="492"/>
      <c r="B4" s="492"/>
      <c r="C4" s="211" t="s">
        <v>64</v>
      </c>
      <c r="D4" s="211" t="s">
        <v>65</v>
      </c>
      <c r="E4" s="211" t="s">
        <v>85</v>
      </c>
      <c r="F4" s="493" t="s">
        <v>67</v>
      </c>
      <c r="G4" s="432"/>
      <c r="H4" s="432"/>
    </row>
    <row r="5" spans="1:16" s="5" customFormat="1" ht="14.25" customHeight="1" x14ac:dyDescent="0.3">
      <c r="A5" s="492"/>
      <c r="B5" s="492"/>
      <c r="D5" s="208">
        <v>2.1</v>
      </c>
      <c r="E5" s="208">
        <v>3.2</v>
      </c>
      <c r="F5" s="211">
        <v>4.2</v>
      </c>
      <c r="G5" s="211">
        <v>4.4000000000000004</v>
      </c>
    </row>
    <row r="6" spans="1:16" s="5" customFormat="1" ht="27.75" customHeight="1" x14ac:dyDescent="0.3">
      <c r="A6" s="489" t="s">
        <v>229</v>
      </c>
      <c r="B6" s="489"/>
      <c r="D6" s="211" t="s">
        <v>66</v>
      </c>
      <c r="E6" s="211" t="s">
        <v>86</v>
      </c>
      <c r="F6" s="211" t="s">
        <v>68</v>
      </c>
      <c r="G6" s="211" t="s">
        <v>24</v>
      </c>
      <c r="H6" s="6" t="s">
        <v>63</v>
      </c>
    </row>
    <row r="7" spans="1:16" s="5" customFormat="1" x14ac:dyDescent="0.3">
      <c r="A7" s="5" t="s">
        <v>83</v>
      </c>
      <c r="C7" s="22"/>
      <c r="D7" s="22"/>
      <c r="E7" s="22"/>
      <c r="F7" s="22"/>
      <c r="G7" s="22"/>
      <c r="H7" s="7"/>
      <c r="M7" s="3"/>
      <c r="N7" s="3"/>
      <c r="O7" s="3"/>
      <c r="P7" s="3"/>
    </row>
    <row r="8" spans="1:16" s="5" customFormat="1" ht="13.9" customHeight="1" x14ac:dyDescent="0.3">
      <c r="A8" s="3">
        <v>2017</v>
      </c>
      <c r="B8" s="133" t="s">
        <v>51</v>
      </c>
      <c r="C8" s="2">
        <v>1982548.0699999973</v>
      </c>
      <c r="D8" s="2">
        <v>4437211.7899999982</v>
      </c>
      <c r="E8" s="2">
        <v>0</v>
      </c>
      <c r="F8" s="2">
        <v>0</v>
      </c>
      <c r="G8" s="2">
        <v>0</v>
      </c>
      <c r="H8" s="2">
        <f>SUM(C8:G8)</f>
        <v>6419759.8599999957</v>
      </c>
      <c r="M8" s="3"/>
      <c r="N8" s="127"/>
      <c r="O8" s="12"/>
      <c r="P8" s="12"/>
    </row>
    <row r="9" spans="1:16" s="5" customFormat="1" x14ac:dyDescent="0.3">
      <c r="A9" s="3"/>
      <c r="B9" s="133" t="s">
        <v>52</v>
      </c>
      <c r="C9" s="2">
        <v>19017921.196999766</v>
      </c>
      <c r="D9" s="2">
        <v>160900691.22099876</v>
      </c>
      <c r="E9" s="2">
        <v>0</v>
      </c>
      <c r="F9" s="2">
        <v>1614535.8644999983</v>
      </c>
      <c r="G9" s="2">
        <v>0</v>
      </c>
      <c r="H9" s="2">
        <f>SUM(C9:G9)</f>
        <v>181533148.28249851</v>
      </c>
      <c r="M9" s="3"/>
      <c r="N9" s="78"/>
      <c r="O9" s="12"/>
      <c r="P9" s="12"/>
    </row>
    <row r="10" spans="1:16" s="5" customFormat="1" x14ac:dyDescent="0.3">
      <c r="A10" s="3">
        <v>2018</v>
      </c>
      <c r="B10" s="133" t="s">
        <v>51</v>
      </c>
      <c r="C10" s="2">
        <f>C28+C36+C44+C52</f>
        <v>1832072.46</v>
      </c>
      <c r="D10" s="2">
        <f t="shared" ref="D10:H10" si="0">D28+D36+D44+D52</f>
        <v>2649337.5499999998</v>
      </c>
      <c r="E10" s="2">
        <f t="shared" si="0"/>
        <v>0</v>
      </c>
      <c r="F10" s="2">
        <f t="shared" si="0"/>
        <v>0</v>
      </c>
      <c r="G10" s="2">
        <f t="shared" si="0"/>
        <v>0</v>
      </c>
      <c r="H10" s="2">
        <f t="shared" si="0"/>
        <v>4481410.01</v>
      </c>
      <c r="I10" s="124"/>
      <c r="M10" s="3"/>
      <c r="N10" s="78"/>
      <c r="O10" s="12"/>
      <c r="P10" s="12"/>
    </row>
    <row r="11" spans="1:16" s="5" customFormat="1" x14ac:dyDescent="0.3">
      <c r="A11" s="3"/>
      <c r="B11" s="133" t="s">
        <v>52</v>
      </c>
      <c r="C11" s="2">
        <f>C29+C37+C45+C53</f>
        <v>18897118.245999999</v>
      </c>
      <c r="D11" s="2">
        <f t="shared" ref="D11:H11" si="1">D29+D37+D45+D53</f>
        <v>154622013.34999999</v>
      </c>
      <c r="E11" s="2">
        <f t="shared" si="1"/>
        <v>0</v>
      </c>
      <c r="F11" s="2">
        <f t="shared" si="1"/>
        <v>2776312.1100000003</v>
      </c>
      <c r="G11" s="2">
        <f t="shared" si="1"/>
        <v>0</v>
      </c>
      <c r="H11" s="2">
        <f t="shared" si="1"/>
        <v>176295443.706</v>
      </c>
      <c r="M11" s="3"/>
      <c r="N11" s="103"/>
      <c r="O11" s="12"/>
      <c r="P11" s="12"/>
    </row>
    <row r="12" spans="1:16" x14ac:dyDescent="0.3">
      <c r="A12" s="203">
        <v>2019</v>
      </c>
      <c r="B12" s="133" t="s">
        <v>51</v>
      </c>
      <c r="C12" s="10">
        <f>C61+C69+C77+C85</f>
        <v>164164.99</v>
      </c>
      <c r="D12" s="10">
        <f t="shared" ref="D12:H12" si="2">D61+D69+D77+D85</f>
        <v>4127658.0600000005</v>
      </c>
      <c r="E12" s="10">
        <f t="shared" si="2"/>
        <v>0</v>
      </c>
      <c r="F12" s="10">
        <f t="shared" si="2"/>
        <v>0</v>
      </c>
      <c r="G12" s="10">
        <f t="shared" si="2"/>
        <v>0</v>
      </c>
      <c r="H12" s="10">
        <f t="shared" si="2"/>
        <v>4291823.0500000007</v>
      </c>
      <c r="I12" s="2"/>
    </row>
    <row r="13" spans="1:16" x14ac:dyDescent="0.3">
      <c r="B13" s="133" t="s">
        <v>52</v>
      </c>
      <c r="C13" s="10">
        <f>C62+C70+C78+C86</f>
        <v>16766755.772499997</v>
      </c>
      <c r="D13" s="10">
        <f t="shared" ref="D13:H13" si="3">D62+D70+D78+D86</f>
        <v>173333545.1605005</v>
      </c>
      <c r="E13" s="10">
        <f t="shared" si="3"/>
        <v>0</v>
      </c>
      <c r="F13" s="10">
        <f t="shared" si="3"/>
        <v>2598408.7615000019</v>
      </c>
      <c r="G13" s="10">
        <f t="shared" si="3"/>
        <v>0</v>
      </c>
      <c r="H13" s="10">
        <f t="shared" si="3"/>
        <v>192698709.69450051</v>
      </c>
      <c r="I13" s="2"/>
    </row>
    <row r="14" spans="1:16" x14ac:dyDescent="0.3">
      <c r="A14" s="203">
        <v>2020</v>
      </c>
      <c r="B14" s="133" t="s">
        <v>51</v>
      </c>
      <c r="C14" s="10">
        <f>C94+C102+C110+C118</f>
        <v>375036.13</v>
      </c>
      <c r="D14" s="10">
        <f t="shared" ref="D14:H14" si="4">D94+D102+D110+D118</f>
        <v>6371671.8599999994</v>
      </c>
      <c r="E14" s="10">
        <f t="shared" si="4"/>
        <v>0</v>
      </c>
      <c r="F14" s="10">
        <f t="shared" si="4"/>
        <v>0</v>
      </c>
      <c r="G14" s="10">
        <f t="shared" si="4"/>
        <v>0</v>
      </c>
      <c r="H14" s="10">
        <f t="shared" si="4"/>
        <v>6746707.9899999993</v>
      </c>
      <c r="I14" s="2"/>
    </row>
    <row r="15" spans="1:16" x14ac:dyDescent="0.3">
      <c r="B15" s="133" t="s">
        <v>52</v>
      </c>
      <c r="C15" s="10">
        <f>C95+C103+C111+C119</f>
        <v>19138969.68999999</v>
      </c>
      <c r="D15" s="10">
        <f t="shared" ref="D15:G15" si="5">D95+D103+D111+D119</f>
        <v>128635737.60999998</v>
      </c>
      <c r="E15" s="10">
        <f t="shared" si="5"/>
        <v>0</v>
      </c>
      <c r="F15" s="10">
        <f t="shared" si="5"/>
        <v>1714823.95</v>
      </c>
      <c r="G15" s="10">
        <f t="shared" si="5"/>
        <v>0</v>
      </c>
      <c r="H15" s="10">
        <f>H95+H103+H111+H119</f>
        <v>149489531.25</v>
      </c>
      <c r="I15" s="2"/>
    </row>
    <row r="16" spans="1:16" x14ac:dyDescent="0.3">
      <c r="A16" s="203">
        <v>2021</v>
      </c>
      <c r="B16" s="133" t="s">
        <v>51</v>
      </c>
      <c r="C16" s="10">
        <f t="shared" ref="C16:H17" si="6">SUM(C127,C135,C143,C151)</f>
        <v>621260.64999999991</v>
      </c>
      <c r="D16" s="10">
        <f t="shared" si="6"/>
        <v>1322503.6600000001</v>
      </c>
      <c r="E16" s="10">
        <f t="shared" si="6"/>
        <v>0</v>
      </c>
      <c r="F16" s="10">
        <f t="shared" si="6"/>
        <v>7321</v>
      </c>
      <c r="G16" s="10">
        <f t="shared" si="6"/>
        <v>0</v>
      </c>
      <c r="H16" s="10">
        <f t="shared" si="6"/>
        <v>1951085.31</v>
      </c>
      <c r="I16" s="2"/>
    </row>
    <row r="17" spans="1:9" x14ac:dyDescent="0.3">
      <c r="B17" s="133" t="s">
        <v>52</v>
      </c>
      <c r="C17" s="10">
        <f t="shared" si="6"/>
        <v>11462670.77</v>
      </c>
      <c r="D17" s="10">
        <f t="shared" si="6"/>
        <v>140557573.81</v>
      </c>
      <c r="E17" s="10">
        <f t="shared" si="6"/>
        <v>0</v>
      </c>
      <c r="F17" s="10">
        <f t="shared" si="6"/>
        <v>3993357.03</v>
      </c>
      <c r="G17" s="10">
        <f t="shared" si="6"/>
        <v>0</v>
      </c>
      <c r="H17" s="10">
        <f t="shared" si="6"/>
        <v>156013601.61000001</v>
      </c>
      <c r="I17" s="2"/>
    </row>
    <row r="18" spans="1:9" x14ac:dyDescent="0.3">
      <c r="B18" s="133"/>
      <c r="C18" s="10"/>
      <c r="D18" s="10"/>
      <c r="E18" s="10"/>
      <c r="F18" s="10"/>
      <c r="G18" s="10"/>
      <c r="H18" s="10"/>
      <c r="I18" s="2"/>
    </row>
    <row r="19" spans="1:9" s="5" customFormat="1" x14ac:dyDescent="0.3">
      <c r="B19" s="208"/>
      <c r="C19" s="7"/>
      <c r="D19" s="8"/>
      <c r="E19" s="8"/>
      <c r="F19" s="8"/>
      <c r="G19" s="8"/>
      <c r="H19" s="8"/>
    </row>
    <row r="20" spans="1:9" s="5" customFormat="1" x14ac:dyDescent="0.3">
      <c r="A20" s="5" t="s">
        <v>73</v>
      </c>
      <c r="C20" s="7"/>
      <c r="D20" s="8"/>
      <c r="E20" s="8"/>
      <c r="F20" s="8"/>
      <c r="G20" s="8"/>
      <c r="H20" s="8"/>
    </row>
    <row r="21" spans="1:9" s="5" customFormat="1" x14ac:dyDescent="0.3">
      <c r="A21" s="284">
        <v>2018</v>
      </c>
      <c r="C21" s="7"/>
      <c r="D21" s="8"/>
      <c r="E21" s="8"/>
      <c r="F21" s="8"/>
      <c r="G21" s="8"/>
      <c r="H21" s="2"/>
    </row>
    <row r="22" spans="1:9" s="5" customFormat="1" x14ac:dyDescent="0.3">
      <c r="A22" s="3" t="s">
        <v>0</v>
      </c>
      <c r="B22" s="16" t="s">
        <v>51</v>
      </c>
      <c r="C22" s="10">
        <v>575114</v>
      </c>
      <c r="D22" s="2">
        <f>H22-C22</f>
        <v>105585</v>
      </c>
      <c r="E22" s="2">
        <v>0</v>
      </c>
      <c r="F22" s="2">
        <v>0</v>
      </c>
      <c r="G22" s="2">
        <v>0</v>
      </c>
      <c r="H22" s="2">
        <v>680699</v>
      </c>
    </row>
    <row r="23" spans="1:9" x14ac:dyDescent="0.3">
      <c r="B23" s="16" t="s">
        <v>52</v>
      </c>
      <c r="C23" s="2">
        <v>1125286</v>
      </c>
      <c r="D23" s="2">
        <v>7694304</v>
      </c>
      <c r="E23" s="2">
        <v>0</v>
      </c>
      <c r="F23" s="4">
        <v>197294</v>
      </c>
      <c r="G23" s="4">
        <v>0</v>
      </c>
      <c r="H23" s="2">
        <f>SUM(C23:G23)</f>
        <v>9016884</v>
      </c>
    </row>
    <row r="24" spans="1:9" x14ac:dyDescent="0.3">
      <c r="A24" s="3" t="s">
        <v>1</v>
      </c>
      <c r="B24" s="16" t="s">
        <v>51</v>
      </c>
      <c r="C24" s="2">
        <v>10396.219999999999</v>
      </c>
      <c r="D24" s="2">
        <v>267874.90000000002</v>
      </c>
      <c r="E24" s="2">
        <v>0</v>
      </c>
      <c r="F24" s="4">
        <v>0</v>
      </c>
      <c r="G24" s="4">
        <v>0</v>
      </c>
      <c r="H24" s="2">
        <f t="shared" ref="H24:H84" si="7">SUM(C24:G24)</f>
        <v>278271.12</v>
      </c>
    </row>
    <row r="25" spans="1:9" x14ac:dyDescent="0.3">
      <c r="B25" s="16" t="s">
        <v>52</v>
      </c>
      <c r="C25" s="2">
        <v>1616966.19</v>
      </c>
      <c r="D25" s="2">
        <v>11668171.6</v>
      </c>
      <c r="E25" s="2">
        <v>0</v>
      </c>
      <c r="F25" s="4">
        <v>242642.63</v>
      </c>
      <c r="G25" s="4"/>
      <c r="H25" s="2">
        <f t="shared" si="7"/>
        <v>13527780.42</v>
      </c>
    </row>
    <row r="26" spans="1:9" x14ac:dyDescent="0.3">
      <c r="A26" s="3" t="s">
        <v>2</v>
      </c>
      <c r="B26" s="16" t="s">
        <v>51</v>
      </c>
      <c r="C26" s="2">
        <v>84567.87</v>
      </c>
      <c r="D26" s="2">
        <v>268746.71999999997</v>
      </c>
      <c r="E26" s="2">
        <v>0</v>
      </c>
      <c r="F26" s="4">
        <v>0</v>
      </c>
      <c r="G26" s="4"/>
      <c r="H26" s="2">
        <f t="shared" si="7"/>
        <v>353314.58999999997</v>
      </c>
    </row>
    <row r="27" spans="1:9" x14ac:dyDescent="0.3">
      <c r="B27" s="16" t="s">
        <v>52</v>
      </c>
      <c r="C27" s="2">
        <v>1155123.1399999999</v>
      </c>
      <c r="D27" s="2">
        <v>15579193.15</v>
      </c>
      <c r="E27" s="2">
        <v>0</v>
      </c>
      <c r="F27" s="4">
        <v>376742.85</v>
      </c>
      <c r="G27" s="4">
        <v>0</v>
      </c>
      <c r="H27" s="2">
        <f t="shared" si="7"/>
        <v>17111059.140000001</v>
      </c>
    </row>
    <row r="28" spans="1:9" x14ac:dyDescent="0.3">
      <c r="A28" s="494" t="s">
        <v>239</v>
      </c>
      <c r="B28" s="274" t="s">
        <v>51</v>
      </c>
      <c r="C28" s="224">
        <f>C22+C24+C26</f>
        <v>670078.09</v>
      </c>
      <c r="D28" s="224">
        <f t="shared" ref="D28:H28" si="8">D22+D24+D26</f>
        <v>642206.62</v>
      </c>
      <c r="E28" s="224">
        <f t="shared" si="8"/>
        <v>0</v>
      </c>
      <c r="F28" s="224">
        <f t="shared" si="8"/>
        <v>0</v>
      </c>
      <c r="G28" s="224">
        <f t="shared" si="8"/>
        <v>0</v>
      </c>
      <c r="H28" s="224">
        <f t="shared" si="8"/>
        <v>1312284.71</v>
      </c>
    </row>
    <row r="29" spans="1:9" x14ac:dyDescent="0.3">
      <c r="A29" s="495"/>
      <c r="B29" s="274" t="s">
        <v>52</v>
      </c>
      <c r="C29" s="224">
        <f>C23+C25+C27</f>
        <v>3897375.33</v>
      </c>
      <c r="D29" s="224">
        <f t="shared" ref="D29:H29" si="9">D23+D25+D27</f>
        <v>34941668.75</v>
      </c>
      <c r="E29" s="224">
        <f t="shared" si="9"/>
        <v>0</v>
      </c>
      <c r="F29" s="224">
        <f t="shared" si="9"/>
        <v>816679.48</v>
      </c>
      <c r="G29" s="224">
        <f t="shared" si="9"/>
        <v>0</v>
      </c>
      <c r="H29" s="224">
        <f t="shared" si="9"/>
        <v>39655723.560000002</v>
      </c>
    </row>
    <row r="30" spans="1:9" x14ac:dyDescent="0.3">
      <c r="A30" s="3" t="s">
        <v>3</v>
      </c>
      <c r="B30" s="16" t="s">
        <v>51</v>
      </c>
      <c r="C30" s="2">
        <v>208194</v>
      </c>
      <c r="D30" s="2">
        <v>14809</v>
      </c>
      <c r="E30" s="2">
        <v>0</v>
      </c>
      <c r="F30" s="4">
        <v>0</v>
      </c>
      <c r="G30" s="4">
        <v>0</v>
      </c>
      <c r="H30" s="2">
        <f t="shared" si="7"/>
        <v>223003</v>
      </c>
    </row>
    <row r="31" spans="1:9" x14ac:dyDescent="0.3">
      <c r="B31" s="16" t="s">
        <v>52</v>
      </c>
      <c r="C31" s="2">
        <v>2233233.0359999998</v>
      </c>
      <c r="D31" s="2">
        <v>11767624.800000001</v>
      </c>
      <c r="E31" s="2">
        <v>0</v>
      </c>
      <c r="F31" s="4">
        <v>257716.76</v>
      </c>
      <c r="G31" s="4">
        <v>0</v>
      </c>
      <c r="H31" s="2">
        <f t="shared" si="7"/>
        <v>14258574.596000001</v>
      </c>
    </row>
    <row r="32" spans="1:9" x14ac:dyDescent="0.3">
      <c r="A32" s="3" t="s">
        <v>4</v>
      </c>
      <c r="B32" s="16" t="s">
        <v>51</v>
      </c>
      <c r="C32" s="2">
        <v>24210.12</v>
      </c>
      <c r="D32" s="2">
        <v>293202</v>
      </c>
      <c r="E32" s="2">
        <v>0</v>
      </c>
      <c r="F32" s="4">
        <v>0</v>
      </c>
      <c r="G32" s="4">
        <v>0</v>
      </c>
      <c r="H32" s="2">
        <f t="shared" si="7"/>
        <v>317412.12</v>
      </c>
      <c r="I32" s="8"/>
    </row>
    <row r="33" spans="1:8" x14ac:dyDescent="0.3">
      <c r="B33" s="16" t="s">
        <v>52</v>
      </c>
      <c r="C33" s="2">
        <v>2631802.1060000001</v>
      </c>
      <c r="D33" s="2">
        <v>13178865.48</v>
      </c>
      <c r="E33" s="2">
        <v>0</v>
      </c>
      <c r="F33" s="4">
        <v>237950.54</v>
      </c>
      <c r="G33" s="4">
        <v>0</v>
      </c>
      <c r="H33" s="2">
        <f t="shared" si="7"/>
        <v>16048618.126</v>
      </c>
    </row>
    <row r="34" spans="1:8" x14ac:dyDescent="0.3">
      <c r="A34" s="3" t="s">
        <v>87</v>
      </c>
      <c r="B34" s="16" t="s">
        <v>51</v>
      </c>
      <c r="C34" s="2">
        <v>30215.96</v>
      </c>
      <c r="D34" s="2">
        <v>258080.14</v>
      </c>
      <c r="E34" s="2">
        <v>0</v>
      </c>
      <c r="F34" s="4">
        <v>0</v>
      </c>
      <c r="G34" s="4">
        <v>0</v>
      </c>
      <c r="H34" s="2">
        <f t="shared" si="7"/>
        <v>288296.10000000003</v>
      </c>
    </row>
    <row r="35" spans="1:8" x14ac:dyDescent="0.3">
      <c r="B35" s="16" t="s">
        <v>52</v>
      </c>
      <c r="C35" s="2">
        <v>1387533.6040000001</v>
      </c>
      <c r="D35" s="2">
        <v>12862061.58</v>
      </c>
      <c r="E35" s="2">
        <v>0</v>
      </c>
      <c r="F35" s="4">
        <v>290684.78000000003</v>
      </c>
      <c r="G35" s="4">
        <v>0</v>
      </c>
      <c r="H35" s="2">
        <f t="shared" si="7"/>
        <v>14540279.964</v>
      </c>
    </row>
    <row r="36" spans="1:8" x14ac:dyDescent="0.3">
      <c r="A36" s="494" t="s">
        <v>240</v>
      </c>
      <c r="B36" s="274" t="s">
        <v>51</v>
      </c>
      <c r="C36" s="224">
        <f>C30+C32+C34</f>
        <v>262620.08</v>
      </c>
      <c r="D36" s="224">
        <f t="shared" ref="D36:H36" si="10">D30+D32+D34</f>
        <v>566091.14</v>
      </c>
      <c r="E36" s="224">
        <f t="shared" si="10"/>
        <v>0</v>
      </c>
      <c r="F36" s="224">
        <f t="shared" si="10"/>
        <v>0</v>
      </c>
      <c r="G36" s="224">
        <f t="shared" si="10"/>
        <v>0</v>
      </c>
      <c r="H36" s="224">
        <f t="shared" si="10"/>
        <v>828711.22</v>
      </c>
    </row>
    <row r="37" spans="1:8" x14ac:dyDescent="0.3">
      <c r="A37" s="495"/>
      <c r="B37" s="274" t="s">
        <v>52</v>
      </c>
      <c r="C37" s="224">
        <f>C31+C33+C35</f>
        <v>6252568.7460000003</v>
      </c>
      <c r="D37" s="224">
        <f t="shared" ref="D37:H37" si="11">D31+D33+D35</f>
        <v>37808551.859999999</v>
      </c>
      <c r="E37" s="224">
        <f t="shared" si="11"/>
        <v>0</v>
      </c>
      <c r="F37" s="224">
        <f t="shared" si="11"/>
        <v>786352.08000000007</v>
      </c>
      <c r="G37" s="224">
        <f t="shared" si="11"/>
        <v>0</v>
      </c>
      <c r="H37" s="224">
        <f t="shared" si="11"/>
        <v>44847472.686000004</v>
      </c>
    </row>
    <row r="38" spans="1:8" x14ac:dyDescent="0.3">
      <c r="A38" s="3" t="s">
        <v>88</v>
      </c>
      <c r="B38" s="16" t="s">
        <v>51</v>
      </c>
      <c r="C38" s="2">
        <v>19965.29</v>
      </c>
      <c r="D38" s="2">
        <v>46405.66</v>
      </c>
      <c r="E38" s="2">
        <v>0</v>
      </c>
      <c r="F38" s="4">
        <v>0</v>
      </c>
      <c r="G38" s="4">
        <v>0</v>
      </c>
      <c r="H38" s="2">
        <f t="shared" si="7"/>
        <v>66370.950000000012</v>
      </c>
    </row>
    <row r="39" spans="1:8" x14ac:dyDescent="0.3">
      <c r="B39" s="16" t="s">
        <v>52</v>
      </c>
      <c r="C39" s="2">
        <v>1176348.8899999999</v>
      </c>
      <c r="D39" s="2">
        <v>18148878.460000001</v>
      </c>
      <c r="E39" s="2">
        <v>0</v>
      </c>
      <c r="F39" s="4">
        <v>202381.52</v>
      </c>
      <c r="G39" s="4">
        <v>0</v>
      </c>
      <c r="H39" s="2">
        <f t="shared" si="7"/>
        <v>19527608.870000001</v>
      </c>
    </row>
    <row r="40" spans="1:8" x14ac:dyDescent="0.3">
      <c r="A40" s="3" t="s">
        <v>89</v>
      </c>
      <c r="B40" s="16" t="s">
        <v>51</v>
      </c>
      <c r="C40" s="2">
        <v>1623.78</v>
      </c>
      <c r="D40" s="2">
        <v>33587.33</v>
      </c>
      <c r="E40" s="2">
        <v>0</v>
      </c>
      <c r="F40" s="4">
        <v>0</v>
      </c>
      <c r="G40" s="4">
        <v>0</v>
      </c>
      <c r="H40" s="2">
        <f t="shared" si="7"/>
        <v>35211.11</v>
      </c>
    </row>
    <row r="41" spans="1:8" x14ac:dyDescent="0.3">
      <c r="B41" s="16" t="s">
        <v>52</v>
      </c>
      <c r="C41" s="2">
        <v>1075376.49</v>
      </c>
      <c r="D41" s="2">
        <v>11342384.779999999</v>
      </c>
      <c r="E41" s="2">
        <v>0</v>
      </c>
      <c r="F41" s="4">
        <v>167768.16</v>
      </c>
      <c r="G41" s="4"/>
      <c r="H41" s="2">
        <f t="shared" si="7"/>
        <v>12585529.43</v>
      </c>
    </row>
    <row r="42" spans="1:8" x14ac:dyDescent="0.3">
      <c r="A42" s="3" t="s">
        <v>90</v>
      </c>
      <c r="B42" s="16" t="s">
        <v>51</v>
      </c>
      <c r="C42" s="2">
        <v>9932.35</v>
      </c>
      <c r="D42" s="2">
        <v>23179.4</v>
      </c>
      <c r="E42" s="2">
        <v>0</v>
      </c>
      <c r="F42" s="4">
        <v>0</v>
      </c>
      <c r="G42" s="4">
        <v>0</v>
      </c>
      <c r="H42" s="2">
        <f t="shared" si="7"/>
        <v>33111.75</v>
      </c>
    </row>
    <row r="43" spans="1:8" x14ac:dyDescent="0.3">
      <c r="B43" s="16" t="s">
        <v>52</v>
      </c>
      <c r="C43" s="2">
        <v>1282174.81</v>
      </c>
      <c r="D43" s="2">
        <v>11082501</v>
      </c>
      <c r="E43" s="2">
        <v>0</v>
      </c>
      <c r="F43" s="4">
        <v>158050</v>
      </c>
      <c r="G43" s="4">
        <v>0</v>
      </c>
      <c r="H43" s="269">
        <f t="shared" si="7"/>
        <v>12522725.810000001</v>
      </c>
    </row>
    <row r="44" spans="1:8" x14ac:dyDescent="0.3">
      <c r="A44" s="494" t="s">
        <v>241</v>
      </c>
      <c r="B44" s="274" t="s">
        <v>51</v>
      </c>
      <c r="C44" s="224">
        <f>C38+C40+C42</f>
        <v>31521.42</v>
      </c>
      <c r="D44" s="224">
        <f t="shared" ref="D44:H44" si="12">D38+D40+D42</f>
        <v>103172.39000000001</v>
      </c>
      <c r="E44" s="224">
        <f t="shared" si="12"/>
        <v>0</v>
      </c>
      <c r="F44" s="224">
        <f t="shared" si="12"/>
        <v>0</v>
      </c>
      <c r="G44" s="224">
        <f t="shared" si="12"/>
        <v>0</v>
      </c>
      <c r="H44" s="224">
        <f t="shared" si="12"/>
        <v>134693.81</v>
      </c>
    </row>
    <row r="45" spans="1:8" x14ac:dyDescent="0.3">
      <c r="A45" s="495"/>
      <c r="B45" s="274" t="s">
        <v>52</v>
      </c>
      <c r="C45" s="224">
        <f>C39+C41+C43</f>
        <v>3533900.19</v>
      </c>
      <c r="D45" s="224">
        <f t="shared" ref="D45:H45" si="13">D39+D41+D43</f>
        <v>40573764.240000002</v>
      </c>
      <c r="E45" s="224">
        <f t="shared" si="13"/>
        <v>0</v>
      </c>
      <c r="F45" s="224">
        <f t="shared" si="13"/>
        <v>528199.67999999993</v>
      </c>
      <c r="G45" s="224">
        <f t="shared" si="13"/>
        <v>0</v>
      </c>
      <c r="H45" s="224">
        <f t="shared" si="13"/>
        <v>44635864.109999999</v>
      </c>
    </row>
    <row r="46" spans="1:8" x14ac:dyDescent="0.3">
      <c r="A46" s="3" t="s">
        <v>91</v>
      </c>
      <c r="B46" s="16" t="s">
        <v>51</v>
      </c>
      <c r="C46" s="2">
        <v>42520.28</v>
      </c>
      <c r="D46" s="2">
        <v>22525.599999999999</v>
      </c>
      <c r="E46" s="2">
        <v>0</v>
      </c>
      <c r="F46" s="4">
        <v>0</v>
      </c>
      <c r="G46" s="4">
        <v>0</v>
      </c>
      <c r="H46" s="2">
        <f t="shared" si="7"/>
        <v>65045.88</v>
      </c>
    </row>
    <row r="47" spans="1:8" x14ac:dyDescent="0.3">
      <c r="B47" s="16" t="s">
        <v>52</v>
      </c>
      <c r="C47" s="2">
        <v>1651018.76</v>
      </c>
      <c r="D47" s="2">
        <v>13399094.460000001</v>
      </c>
      <c r="E47" s="2">
        <v>0</v>
      </c>
      <c r="F47" s="4">
        <v>218995.54</v>
      </c>
      <c r="G47" s="4">
        <v>0</v>
      </c>
      <c r="H47" s="2">
        <f t="shared" si="7"/>
        <v>15269108.76</v>
      </c>
    </row>
    <row r="48" spans="1:8" x14ac:dyDescent="0.3">
      <c r="A48" s="3" t="s">
        <v>92</v>
      </c>
      <c r="B48" s="16" t="s">
        <v>51</v>
      </c>
      <c r="C48" s="2">
        <v>64500.53</v>
      </c>
      <c r="D48" s="2">
        <v>299649.5</v>
      </c>
      <c r="E48" s="2">
        <v>0</v>
      </c>
      <c r="F48" s="4">
        <v>0</v>
      </c>
      <c r="G48" s="4">
        <v>0</v>
      </c>
      <c r="H48" s="2">
        <f t="shared" si="7"/>
        <v>364150.03</v>
      </c>
    </row>
    <row r="49" spans="1:13" x14ac:dyDescent="0.3">
      <c r="B49" s="16" t="s">
        <v>52</v>
      </c>
      <c r="C49" s="2">
        <v>1314993.79</v>
      </c>
      <c r="D49" s="2">
        <v>17164630.809999999</v>
      </c>
      <c r="E49" s="2">
        <v>0</v>
      </c>
      <c r="F49" s="4">
        <v>209413.37</v>
      </c>
      <c r="G49" s="4"/>
      <c r="H49" s="2">
        <f t="shared" si="7"/>
        <v>18689037.969999999</v>
      </c>
    </row>
    <row r="50" spans="1:13" x14ac:dyDescent="0.3">
      <c r="A50" s="3" t="s">
        <v>93</v>
      </c>
      <c r="B50" s="16" t="s">
        <v>51</v>
      </c>
      <c r="C50" s="2">
        <v>760832.06</v>
      </c>
      <c r="D50" s="2">
        <v>1015692.3</v>
      </c>
      <c r="E50" s="2">
        <v>0</v>
      </c>
      <c r="F50" s="4">
        <v>0</v>
      </c>
      <c r="G50" s="4"/>
      <c r="H50" s="2">
        <f t="shared" si="7"/>
        <v>1776524.36</v>
      </c>
    </row>
    <row r="51" spans="1:13" x14ac:dyDescent="0.3">
      <c r="B51" s="16" t="s">
        <v>52</v>
      </c>
      <c r="C51" s="2">
        <v>2247261.4300000002</v>
      </c>
      <c r="D51" s="2">
        <v>10734303.23</v>
      </c>
      <c r="E51" s="2">
        <v>0</v>
      </c>
      <c r="F51" s="4">
        <v>216671.96</v>
      </c>
      <c r="G51" s="4"/>
      <c r="H51" s="2">
        <f t="shared" si="7"/>
        <v>13198236.620000001</v>
      </c>
    </row>
    <row r="52" spans="1:13" x14ac:dyDescent="0.3">
      <c r="A52" s="494" t="s">
        <v>242</v>
      </c>
      <c r="B52" s="274" t="s">
        <v>51</v>
      </c>
      <c r="C52" s="224">
        <f>C46+C48+C50</f>
        <v>867852.87000000011</v>
      </c>
      <c r="D52" s="224">
        <f t="shared" ref="D52:H52" si="14">D46+D48+D50</f>
        <v>1337867.3999999999</v>
      </c>
      <c r="E52" s="224">
        <f t="shared" si="14"/>
        <v>0</v>
      </c>
      <c r="F52" s="224">
        <f t="shared" si="14"/>
        <v>0</v>
      </c>
      <c r="G52" s="224">
        <f t="shared" si="14"/>
        <v>0</v>
      </c>
      <c r="H52" s="224">
        <f t="shared" si="14"/>
        <v>2205720.27</v>
      </c>
    </row>
    <row r="53" spans="1:13" x14ac:dyDescent="0.3">
      <c r="A53" s="495"/>
      <c r="B53" s="274" t="s">
        <v>52</v>
      </c>
      <c r="C53" s="224">
        <f>C47+C49+C51</f>
        <v>5213273.9800000004</v>
      </c>
      <c r="D53" s="224">
        <f t="shared" ref="D53:H53" si="15">D47+D49+D51</f>
        <v>41298028.5</v>
      </c>
      <c r="E53" s="224">
        <f t="shared" si="15"/>
        <v>0</v>
      </c>
      <c r="F53" s="224">
        <f t="shared" si="15"/>
        <v>645080.87</v>
      </c>
      <c r="G53" s="224">
        <f t="shared" si="15"/>
        <v>0</v>
      </c>
      <c r="H53" s="224">
        <f t="shared" si="15"/>
        <v>47156383.349999994</v>
      </c>
    </row>
    <row r="54" spans="1:13" x14ac:dyDescent="0.3">
      <c r="A54" s="284">
        <v>2019</v>
      </c>
      <c r="B54" s="16"/>
      <c r="C54" s="2"/>
      <c r="D54" s="2"/>
      <c r="E54" s="2"/>
      <c r="F54" s="4"/>
      <c r="G54" s="4"/>
      <c r="H54" s="2"/>
    </row>
    <row r="55" spans="1:13" x14ac:dyDescent="0.3">
      <c r="A55" s="3" t="s">
        <v>0</v>
      </c>
      <c r="B55" s="16" t="s">
        <v>51</v>
      </c>
      <c r="C55" s="2">
        <v>0</v>
      </c>
      <c r="D55" s="2">
        <v>63137.470000000008</v>
      </c>
      <c r="E55" s="2">
        <v>0</v>
      </c>
      <c r="F55" s="4">
        <v>0</v>
      </c>
      <c r="G55" s="4"/>
      <c r="H55" s="2">
        <f t="shared" si="7"/>
        <v>63137.470000000008</v>
      </c>
    </row>
    <row r="56" spans="1:13" x14ac:dyDescent="0.3">
      <c r="B56" s="16" t="s">
        <v>52</v>
      </c>
      <c r="C56" s="2">
        <v>1321936</v>
      </c>
      <c r="D56" s="2">
        <v>18311293</v>
      </c>
      <c r="E56" s="2">
        <v>0</v>
      </c>
      <c r="F56" s="4">
        <v>216503</v>
      </c>
      <c r="G56" s="4">
        <v>0</v>
      </c>
      <c r="H56" s="2">
        <f t="shared" si="7"/>
        <v>19849732</v>
      </c>
    </row>
    <row r="57" spans="1:13" x14ac:dyDescent="0.3">
      <c r="A57" s="3" t="s">
        <v>1</v>
      </c>
      <c r="B57" s="16" t="s">
        <v>51</v>
      </c>
      <c r="C57" s="2">
        <v>25000</v>
      </c>
      <c r="D57" s="2">
        <v>44080.87</v>
      </c>
      <c r="E57" s="2">
        <v>0</v>
      </c>
      <c r="F57" s="4">
        <v>0</v>
      </c>
      <c r="G57" s="4">
        <v>0</v>
      </c>
      <c r="H57" s="2">
        <f t="shared" si="7"/>
        <v>69080.87</v>
      </c>
    </row>
    <row r="58" spans="1:13" x14ac:dyDescent="0.3">
      <c r="B58" s="16" t="s">
        <v>52</v>
      </c>
      <c r="C58" s="2">
        <v>1486624.642</v>
      </c>
      <c r="D58" s="2">
        <v>11092173.315000068</v>
      </c>
      <c r="E58" s="2">
        <v>0</v>
      </c>
      <c r="F58" s="4">
        <v>203053.55650000044</v>
      </c>
      <c r="G58" s="4">
        <v>0</v>
      </c>
      <c r="H58" s="2">
        <f t="shared" si="7"/>
        <v>12781851.51350007</v>
      </c>
    </row>
    <row r="59" spans="1:13" x14ac:dyDescent="0.3">
      <c r="A59" s="3" t="s">
        <v>2</v>
      </c>
      <c r="B59" s="16" t="s">
        <v>51</v>
      </c>
      <c r="C59" s="2">
        <v>3000</v>
      </c>
      <c r="D59" s="2">
        <v>6717.21</v>
      </c>
      <c r="E59" s="2">
        <v>0</v>
      </c>
      <c r="F59" s="4">
        <v>0</v>
      </c>
      <c r="G59" s="4">
        <v>0</v>
      </c>
      <c r="H59" s="2">
        <f t="shared" si="7"/>
        <v>9717.2099999999991</v>
      </c>
    </row>
    <row r="60" spans="1:13" x14ac:dyDescent="0.3">
      <c r="B60" s="16" t="s">
        <v>52</v>
      </c>
      <c r="C60" s="2">
        <v>1363113.9749999978</v>
      </c>
      <c r="D60" s="2">
        <v>15735740.179500028</v>
      </c>
      <c r="E60" s="2">
        <v>0</v>
      </c>
      <c r="F60" s="4">
        <v>227002.16850000023</v>
      </c>
      <c r="G60" s="4">
        <v>0</v>
      </c>
      <c r="H60" s="2">
        <f t="shared" si="7"/>
        <v>17325856.323000025</v>
      </c>
    </row>
    <row r="61" spans="1:13" x14ac:dyDescent="0.3">
      <c r="A61" s="494" t="s">
        <v>239</v>
      </c>
      <c r="B61" s="274" t="s">
        <v>51</v>
      </c>
      <c r="C61" s="224">
        <f>C55+C57+C59</f>
        <v>28000</v>
      </c>
      <c r="D61" s="224">
        <f t="shared" ref="D61:H61" si="16">D55+D57+D59</f>
        <v>113935.55000000002</v>
      </c>
      <c r="E61" s="224">
        <f t="shared" si="16"/>
        <v>0</v>
      </c>
      <c r="F61" s="224">
        <f t="shared" si="16"/>
        <v>0</v>
      </c>
      <c r="G61" s="224">
        <f t="shared" si="16"/>
        <v>0</v>
      </c>
      <c r="H61" s="224">
        <f t="shared" si="16"/>
        <v>141935.54999999999</v>
      </c>
    </row>
    <row r="62" spans="1:13" x14ac:dyDescent="0.3">
      <c r="A62" s="495"/>
      <c r="B62" s="274" t="s">
        <v>52</v>
      </c>
      <c r="C62" s="224">
        <f>C56+C58+C60</f>
        <v>4171674.6169999978</v>
      </c>
      <c r="D62" s="224">
        <f t="shared" ref="D62:H62" si="17">D56+D58+D60</f>
        <v>45139206.494500101</v>
      </c>
      <c r="E62" s="224">
        <f t="shared" si="17"/>
        <v>0</v>
      </c>
      <c r="F62" s="224">
        <f t="shared" si="17"/>
        <v>646558.72500000068</v>
      </c>
      <c r="G62" s="224">
        <f t="shared" si="17"/>
        <v>0</v>
      </c>
      <c r="H62" s="224">
        <f t="shared" si="17"/>
        <v>49957439.836500093</v>
      </c>
    </row>
    <row r="63" spans="1:13" hidden="1" x14ac:dyDescent="0.3">
      <c r="A63" s="3" t="s">
        <v>3</v>
      </c>
      <c r="B63" s="16" t="s">
        <v>51</v>
      </c>
      <c r="C63" s="4">
        <v>35822.200000000004</v>
      </c>
      <c r="D63" s="4">
        <v>8615.869999999999</v>
      </c>
      <c r="E63" s="4">
        <v>0</v>
      </c>
      <c r="F63" s="4">
        <v>0</v>
      </c>
      <c r="G63" s="4">
        <v>0</v>
      </c>
      <c r="H63" s="2">
        <f t="shared" si="7"/>
        <v>44438.070000000007</v>
      </c>
      <c r="L63" s="2"/>
      <c r="M63" s="2"/>
    </row>
    <row r="64" spans="1:13" hidden="1" x14ac:dyDescent="0.3">
      <c r="B64" s="16" t="s">
        <v>52</v>
      </c>
      <c r="C64" s="4">
        <v>1393105.9404999986</v>
      </c>
      <c r="D64" s="4">
        <v>13588524.01599998</v>
      </c>
      <c r="E64" s="4">
        <v>0</v>
      </c>
      <c r="F64" s="4">
        <v>199656.99700000029</v>
      </c>
      <c r="G64" s="4">
        <v>0</v>
      </c>
      <c r="H64" s="2">
        <f t="shared" si="7"/>
        <v>15181286.953499978</v>
      </c>
      <c r="L64" s="2"/>
      <c r="M64" s="2"/>
    </row>
    <row r="65" spans="1:13" hidden="1" x14ac:dyDescent="0.3">
      <c r="A65" s="3" t="s">
        <v>4</v>
      </c>
      <c r="B65" s="16" t="s">
        <v>51</v>
      </c>
      <c r="C65" s="4">
        <v>18832.8</v>
      </c>
      <c r="D65" s="4">
        <v>181536.25999999998</v>
      </c>
      <c r="E65" s="4">
        <v>0</v>
      </c>
      <c r="F65" s="4">
        <v>0</v>
      </c>
      <c r="G65" s="4">
        <v>0</v>
      </c>
      <c r="H65" s="2">
        <f t="shared" si="7"/>
        <v>200369.05999999997</v>
      </c>
      <c r="L65" s="2"/>
      <c r="M65" s="2"/>
    </row>
    <row r="66" spans="1:13" hidden="1" x14ac:dyDescent="0.3">
      <c r="B66" s="16" t="s">
        <v>52</v>
      </c>
      <c r="C66" s="4">
        <v>1457219.0384999993</v>
      </c>
      <c r="D66" s="4">
        <v>13598766.790000049</v>
      </c>
      <c r="E66" s="4">
        <v>0</v>
      </c>
      <c r="F66" s="4">
        <v>224001.63450000033</v>
      </c>
      <c r="G66" s="4">
        <v>0</v>
      </c>
      <c r="H66" s="2">
        <f t="shared" si="7"/>
        <v>15279987.46300005</v>
      </c>
      <c r="L66" s="2"/>
      <c r="M66" s="2"/>
    </row>
    <row r="67" spans="1:13" hidden="1" x14ac:dyDescent="0.3">
      <c r="A67" s="3" t="s">
        <v>87</v>
      </c>
      <c r="B67" s="16" t="s">
        <v>51</v>
      </c>
      <c r="C67" s="4">
        <v>8760</v>
      </c>
      <c r="D67" s="4">
        <v>64244</v>
      </c>
      <c r="E67" s="4">
        <v>0</v>
      </c>
      <c r="F67" s="4">
        <v>0</v>
      </c>
      <c r="G67" s="4">
        <v>0</v>
      </c>
      <c r="H67" s="2">
        <f t="shared" si="7"/>
        <v>73004</v>
      </c>
    </row>
    <row r="68" spans="1:13" hidden="1" x14ac:dyDescent="0.3">
      <c r="B68" s="16" t="s">
        <v>52</v>
      </c>
      <c r="C68" s="4">
        <v>1158785.3789999979</v>
      </c>
      <c r="D68" s="4">
        <v>12613078.583000047</v>
      </c>
      <c r="E68" s="4">
        <v>0</v>
      </c>
      <c r="F68" s="4">
        <v>204021.91400000011</v>
      </c>
      <c r="G68" s="4">
        <v>0</v>
      </c>
      <c r="H68" s="2">
        <f t="shared" si="7"/>
        <v>13975885.876000047</v>
      </c>
    </row>
    <row r="69" spans="1:13" hidden="1" x14ac:dyDescent="0.3">
      <c r="A69" s="494" t="s">
        <v>240</v>
      </c>
      <c r="B69" s="274" t="s">
        <v>51</v>
      </c>
      <c r="C69" s="224">
        <f>C63+C65+C67</f>
        <v>63415</v>
      </c>
      <c r="D69" s="224">
        <f t="shared" ref="D69:H69" si="18">D63+D65+D67</f>
        <v>254396.12999999998</v>
      </c>
      <c r="E69" s="224">
        <f t="shared" si="18"/>
        <v>0</v>
      </c>
      <c r="F69" s="224">
        <f t="shared" si="18"/>
        <v>0</v>
      </c>
      <c r="G69" s="224">
        <f t="shared" si="18"/>
        <v>0</v>
      </c>
      <c r="H69" s="224">
        <f t="shared" si="18"/>
        <v>317811.13</v>
      </c>
      <c r="L69" s="2"/>
      <c r="M69" s="2"/>
    </row>
    <row r="70" spans="1:13" hidden="1" x14ac:dyDescent="0.3">
      <c r="A70" s="495"/>
      <c r="B70" s="274" t="s">
        <v>52</v>
      </c>
      <c r="C70" s="224">
        <f>C64+C66+C68</f>
        <v>4009110.3579999958</v>
      </c>
      <c r="D70" s="224">
        <f t="shared" ref="D70:H70" si="19">D64+D66+D68</f>
        <v>39800369.389000081</v>
      </c>
      <c r="E70" s="224">
        <f t="shared" si="19"/>
        <v>0</v>
      </c>
      <c r="F70" s="224">
        <f t="shared" si="19"/>
        <v>627680.54550000071</v>
      </c>
      <c r="G70" s="224">
        <f t="shared" si="19"/>
        <v>0</v>
      </c>
      <c r="H70" s="224">
        <f t="shared" si="19"/>
        <v>44437160.292500079</v>
      </c>
      <c r="L70" s="2"/>
      <c r="M70" s="2"/>
    </row>
    <row r="71" spans="1:13" hidden="1" x14ac:dyDescent="0.3">
      <c r="A71" s="3" t="s">
        <v>88</v>
      </c>
      <c r="B71" s="16" t="s">
        <v>51</v>
      </c>
      <c r="C71" s="270">
        <v>15755</v>
      </c>
      <c r="D71" s="271">
        <v>65782</v>
      </c>
      <c r="E71" s="4">
        <v>0</v>
      </c>
      <c r="F71" s="4">
        <v>0</v>
      </c>
      <c r="G71" s="4">
        <v>0</v>
      </c>
      <c r="H71" s="2">
        <f t="shared" si="7"/>
        <v>81537</v>
      </c>
      <c r="L71" s="2"/>
      <c r="M71" s="2"/>
    </row>
    <row r="72" spans="1:13" hidden="1" x14ac:dyDescent="0.3">
      <c r="B72" s="16" t="s">
        <v>52</v>
      </c>
      <c r="C72" s="270">
        <v>1521230.4304999986</v>
      </c>
      <c r="D72" s="271">
        <v>14976989.810000027</v>
      </c>
      <c r="E72" s="4">
        <v>0</v>
      </c>
      <c r="F72" s="270">
        <v>281551.06149999989</v>
      </c>
      <c r="G72" s="4">
        <v>0</v>
      </c>
      <c r="H72" s="2">
        <f t="shared" si="7"/>
        <v>16779771.302000027</v>
      </c>
      <c r="L72" s="2"/>
      <c r="M72" s="2"/>
    </row>
    <row r="73" spans="1:13" hidden="1" x14ac:dyDescent="0.3">
      <c r="A73" s="3" t="s">
        <v>89</v>
      </c>
      <c r="B73" s="16" t="s">
        <v>51</v>
      </c>
      <c r="C73" s="270">
        <v>12035</v>
      </c>
      <c r="D73" s="271">
        <v>3651.8</v>
      </c>
      <c r="E73" s="4">
        <v>0</v>
      </c>
      <c r="F73" s="4">
        <v>0</v>
      </c>
      <c r="G73" s="4">
        <v>0</v>
      </c>
      <c r="H73" s="2">
        <f t="shared" si="7"/>
        <v>15686.8</v>
      </c>
      <c r="L73" s="2"/>
      <c r="M73" s="2"/>
    </row>
    <row r="74" spans="1:13" hidden="1" x14ac:dyDescent="0.3">
      <c r="B74" s="16" t="s">
        <v>52</v>
      </c>
      <c r="C74" s="270">
        <v>1386592.662500001</v>
      </c>
      <c r="D74" s="271">
        <v>13478435.896000041</v>
      </c>
      <c r="E74" s="4">
        <v>0</v>
      </c>
      <c r="F74" s="270">
        <v>152826.46700000009</v>
      </c>
      <c r="G74" s="4">
        <v>0</v>
      </c>
      <c r="H74" s="2">
        <f t="shared" si="7"/>
        <v>15017855.025500042</v>
      </c>
      <c r="L74" s="2"/>
      <c r="M74" s="2"/>
    </row>
    <row r="75" spans="1:13" hidden="1" x14ac:dyDescent="0.3">
      <c r="A75" s="3" t="s">
        <v>90</v>
      </c>
      <c r="B75" s="16" t="s">
        <v>51</v>
      </c>
      <c r="C75" s="270">
        <v>8740</v>
      </c>
      <c r="D75" s="271">
        <v>26762.530000000002</v>
      </c>
      <c r="E75" s="4">
        <v>0</v>
      </c>
      <c r="F75" s="4">
        <v>0</v>
      </c>
      <c r="G75" s="4">
        <v>0</v>
      </c>
      <c r="H75" s="2">
        <f t="shared" si="7"/>
        <v>35502.53</v>
      </c>
      <c r="L75" s="2"/>
      <c r="M75" s="2"/>
    </row>
    <row r="76" spans="1:13" hidden="1" x14ac:dyDescent="0.3">
      <c r="B76" s="16" t="s">
        <v>52</v>
      </c>
      <c r="C76" s="270">
        <v>1196123.3605</v>
      </c>
      <c r="D76" s="271">
        <v>12226028.499499995</v>
      </c>
      <c r="E76" s="4">
        <v>0</v>
      </c>
      <c r="F76" s="270">
        <v>225583.21800000017</v>
      </c>
      <c r="G76" s="4">
        <v>0</v>
      </c>
      <c r="H76" s="2">
        <f t="shared" si="7"/>
        <v>13647735.077999996</v>
      </c>
      <c r="L76" s="2"/>
      <c r="M76" s="2"/>
    </row>
    <row r="77" spans="1:13" hidden="1" x14ac:dyDescent="0.3">
      <c r="A77" s="494" t="s">
        <v>241</v>
      </c>
      <c r="B77" s="274" t="s">
        <v>51</v>
      </c>
      <c r="C77" s="224">
        <f>C71+C73+C75</f>
        <v>36530</v>
      </c>
      <c r="D77" s="224">
        <f t="shared" ref="D77:H77" si="20">D71+D73+D75</f>
        <v>96196.33</v>
      </c>
      <c r="E77" s="224">
        <f t="shared" si="20"/>
        <v>0</v>
      </c>
      <c r="F77" s="224">
        <f t="shared" si="20"/>
        <v>0</v>
      </c>
      <c r="G77" s="224">
        <f t="shared" si="20"/>
        <v>0</v>
      </c>
      <c r="H77" s="224">
        <f t="shared" si="20"/>
        <v>132726.33000000002</v>
      </c>
      <c r="L77" s="2"/>
      <c r="M77" s="2"/>
    </row>
    <row r="78" spans="1:13" hidden="1" x14ac:dyDescent="0.3">
      <c r="A78" s="495"/>
      <c r="B78" s="274" t="s">
        <v>52</v>
      </c>
      <c r="C78" s="224">
        <f>C72+C74+C76</f>
        <v>4103946.4534999994</v>
      </c>
      <c r="D78" s="224">
        <f t="shared" ref="D78:H78" si="21">D72+D74+D76</f>
        <v>40681454.205500066</v>
      </c>
      <c r="E78" s="224">
        <f t="shared" si="21"/>
        <v>0</v>
      </c>
      <c r="F78" s="224">
        <f t="shared" si="21"/>
        <v>659960.74650000012</v>
      </c>
      <c r="G78" s="224">
        <f t="shared" si="21"/>
        <v>0</v>
      </c>
      <c r="H78" s="224">
        <f t="shared" si="21"/>
        <v>45445361.405500062</v>
      </c>
      <c r="L78" s="2"/>
      <c r="M78" s="2"/>
    </row>
    <row r="79" spans="1:13" hidden="1" x14ac:dyDescent="0.3">
      <c r="A79" s="3" t="s">
        <v>91</v>
      </c>
      <c r="B79" s="16" t="s">
        <v>51</v>
      </c>
      <c r="C79" s="270">
        <v>17290</v>
      </c>
      <c r="D79" s="271">
        <v>436120.31</v>
      </c>
      <c r="E79" s="4">
        <v>0</v>
      </c>
      <c r="F79" s="4">
        <v>0</v>
      </c>
      <c r="G79" s="4">
        <v>0</v>
      </c>
      <c r="H79" s="2">
        <f t="shared" si="7"/>
        <v>453410.31</v>
      </c>
      <c r="L79" s="2"/>
      <c r="M79" s="2"/>
    </row>
    <row r="80" spans="1:13" hidden="1" x14ac:dyDescent="0.3">
      <c r="B80" s="16" t="s">
        <v>52</v>
      </c>
      <c r="C80" s="270">
        <v>1954084.8415000017</v>
      </c>
      <c r="D80" s="271">
        <v>16611382.920000065</v>
      </c>
      <c r="E80" s="4">
        <v>0</v>
      </c>
      <c r="F80" s="270">
        <v>226754.97600000017</v>
      </c>
      <c r="G80" s="4">
        <v>0</v>
      </c>
      <c r="H80" s="2">
        <f t="shared" si="7"/>
        <v>18792222.737500068</v>
      </c>
      <c r="L80" s="2"/>
      <c r="M80" s="2"/>
    </row>
    <row r="81" spans="1:13" hidden="1" x14ac:dyDescent="0.3">
      <c r="A81" s="3" t="s">
        <v>92</v>
      </c>
      <c r="B81" s="16" t="s">
        <v>51</v>
      </c>
      <c r="C81" s="4">
        <v>0</v>
      </c>
      <c r="D81" s="271">
        <v>14704</v>
      </c>
      <c r="E81" s="4">
        <v>0</v>
      </c>
      <c r="F81" s="4">
        <v>0</v>
      </c>
      <c r="G81" s="4">
        <v>0</v>
      </c>
      <c r="H81" s="2">
        <f t="shared" si="7"/>
        <v>14704</v>
      </c>
      <c r="L81" s="2"/>
      <c r="M81" s="2"/>
    </row>
    <row r="82" spans="1:13" hidden="1" x14ac:dyDescent="0.3">
      <c r="B82" s="16" t="s">
        <v>52</v>
      </c>
      <c r="C82" s="270">
        <v>1263768.2925000021</v>
      </c>
      <c r="D82" s="271">
        <v>11885303.601500116</v>
      </c>
      <c r="E82" s="4">
        <v>0</v>
      </c>
      <c r="F82" s="270">
        <v>239720.01849999995</v>
      </c>
      <c r="G82" s="4">
        <v>0</v>
      </c>
      <c r="H82" s="2">
        <f t="shared" si="7"/>
        <v>13388791.912500119</v>
      </c>
      <c r="L82" s="2"/>
      <c r="M82" s="2"/>
    </row>
    <row r="83" spans="1:13" hidden="1" x14ac:dyDescent="0.3">
      <c r="A83" s="3" t="s">
        <v>93</v>
      </c>
      <c r="B83" s="16" t="s">
        <v>51</v>
      </c>
      <c r="C83" s="270">
        <v>18929.989999999998</v>
      </c>
      <c r="D83" s="271">
        <v>3212305.74</v>
      </c>
      <c r="E83" s="4">
        <v>0</v>
      </c>
      <c r="F83" s="4">
        <v>0</v>
      </c>
      <c r="G83" s="4">
        <v>0</v>
      </c>
      <c r="H83" s="269">
        <f t="shared" si="7"/>
        <v>3231235.7300000004</v>
      </c>
    </row>
    <row r="84" spans="1:13" hidden="1" x14ac:dyDescent="0.3">
      <c r="B84" s="16" t="s">
        <v>52</v>
      </c>
      <c r="C84" s="270">
        <v>1264171.2100000007</v>
      </c>
      <c r="D84" s="271">
        <v>19215828.550000064</v>
      </c>
      <c r="E84" s="4">
        <v>0</v>
      </c>
      <c r="F84" s="270">
        <v>197733.75000000003</v>
      </c>
      <c r="G84" s="4">
        <v>0</v>
      </c>
      <c r="H84" s="269">
        <f t="shared" si="7"/>
        <v>20677733.510000065</v>
      </c>
    </row>
    <row r="85" spans="1:13" hidden="1" x14ac:dyDescent="0.3">
      <c r="A85" s="494" t="s">
        <v>242</v>
      </c>
      <c r="B85" s="274" t="s">
        <v>51</v>
      </c>
      <c r="C85" s="224">
        <f>C79+C81+C83</f>
        <v>36219.99</v>
      </c>
      <c r="D85" s="224">
        <f t="shared" ref="D85:H85" si="22">D79+D81+D83</f>
        <v>3663130.0500000003</v>
      </c>
      <c r="E85" s="224">
        <f t="shared" si="22"/>
        <v>0</v>
      </c>
      <c r="F85" s="224">
        <f t="shared" si="22"/>
        <v>0</v>
      </c>
      <c r="G85" s="224">
        <f t="shared" si="22"/>
        <v>0</v>
      </c>
      <c r="H85" s="224">
        <f t="shared" si="22"/>
        <v>3699350.0400000005</v>
      </c>
    </row>
    <row r="86" spans="1:13" hidden="1" x14ac:dyDescent="0.3">
      <c r="A86" s="495"/>
      <c r="B86" s="274" t="s">
        <v>52</v>
      </c>
      <c r="C86" s="224">
        <f>C80+C82+C84</f>
        <v>4482024.3440000042</v>
      </c>
      <c r="D86" s="224">
        <f t="shared" ref="D86:H86" si="23">D80+D82+D84</f>
        <v>47712515.071500242</v>
      </c>
      <c r="E86" s="224">
        <f t="shared" si="23"/>
        <v>0</v>
      </c>
      <c r="F86" s="224">
        <f t="shared" si="23"/>
        <v>664208.74450000015</v>
      </c>
      <c r="G86" s="224">
        <f t="shared" si="23"/>
        <v>0</v>
      </c>
      <c r="H86" s="224">
        <f t="shared" si="23"/>
        <v>52858748.16000025</v>
      </c>
    </row>
    <row r="87" spans="1:13" x14ac:dyDescent="0.3">
      <c r="A87" s="284">
        <v>2020</v>
      </c>
      <c r="B87" s="16"/>
      <c r="I87" s="24"/>
    </row>
    <row r="88" spans="1:13" x14ac:dyDescent="0.3">
      <c r="A88" s="3" t="s">
        <v>0</v>
      </c>
      <c r="B88" s="16" t="s">
        <v>51</v>
      </c>
      <c r="C88" s="2">
        <v>21792.79</v>
      </c>
      <c r="D88" s="2">
        <v>3230167.62</v>
      </c>
      <c r="E88" s="272">
        <v>0</v>
      </c>
      <c r="F88" s="4">
        <v>0</v>
      </c>
      <c r="G88" s="273">
        <v>0</v>
      </c>
      <c r="H88" s="2">
        <f>SUM(C88:G88)</f>
        <v>3251960.41</v>
      </c>
      <c r="I88" s="24"/>
    </row>
    <row r="89" spans="1:13" x14ac:dyDescent="0.3">
      <c r="B89" s="16" t="s">
        <v>52</v>
      </c>
      <c r="C89" s="2">
        <v>1281066.7200000004</v>
      </c>
      <c r="D89" s="2">
        <v>15188162.909999972</v>
      </c>
      <c r="E89" s="272"/>
      <c r="F89" s="4">
        <v>188754.47000000018</v>
      </c>
      <c r="G89" s="273">
        <v>0</v>
      </c>
      <c r="H89" s="2">
        <f t="shared" ref="H89:H93" si="24">SUM(C89:G89)</f>
        <v>16657984.099999974</v>
      </c>
    </row>
    <row r="90" spans="1:13" x14ac:dyDescent="0.3">
      <c r="A90" s="3" t="s">
        <v>1</v>
      </c>
      <c r="B90" s="16" t="s">
        <v>51</v>
      </c>
      <c r="C90" s="2">
        <v>20116</v>
      </c>
      <c r="D90" s="2">
        <v>605703.7300000001</v>
      </c>
      <c r="E90" s="272">
        <v>0</v>
      </c>
      <c r="F90" s="4">
        <v>0</v>
      </c>
      <c r="G90" s="273">
        <v>0</v>
      </c>
      <c r="H90" s="2">
        <f t="shared" si="24"/>
        <v>625819.7300000001</v>
      </c>
      <c r="I90" s="24"/>
    </row>
    <row r="91" spans="1:13" x14ac:dyDescent="0.3">
      <c r="B91" s="16" t="s">
        <v>52</v>
      </c>
      <c r="C91" s="2">
        <v>1226113.570000001</v>
      </c>
      <c r="D91" s="2">
        <v>13482083.139999982</v>
      </c>
      <c r="E91" s="272">
        <v>0</v>
      </c>
      <c r="F91" s="4">
        <v>208805.15000000008</v>
      </c>
      <c r="G91" s="273">
        <v>0</v>
      </c>
      <c r="H91" s="2">
        <f t="shared" si="24"/>
        <v>14917001.859999983</v>
      </c>
      <c r="I91" s="24"/>
    </row>
    <row r="92" spans="1:13" x14ac:dyDescent="0.3">
      <c r="A92" s="3" t="s">
        <v>2</v>
      </c>
      <c r="B92" s="16" t="s">
        <v>51</v>
      </c>
      <c r="C92" s="2">
        <v>75460.350000000006</v>
      </c>
      <c r="D92" s="2">
        <v>91807.11</v>
      </c>
      <c r="E92" s="272">
        <v>0</v>
      </c>
      <c r="F92" s="4">
        <v>0</v>
      </c>
      <c r="G92" s="273">
        <v>0</v>
      </c>
      <c r="H92" s="2">
        <f t="shared" si="24"/>
        <v>167267.46000000002</v>
      </c>
      <c r="I92" s="24"/>
    </row>
    <row r="93" spans="1:13" x14ac:dyDescent="0.3">
      <c r="B93" s="16" t="s">
        <v>52</v>
      </c>
      <c r="C93" s="2">
        <v>1275375.0800000017</v>
      </c>
      <c r="D93" s="2">
        <v>12488096.170000006</v>
      </c>
      <c r="E93" s="272">
        <v>0</v>
      </c>
      <c r="F93" s="4">
        <v>271005</v>
      </c>
      <c r="G93" s="273">
        <v>0</v>
      </c>
      <c r="H93" s="2">
        <f t="shared" si="24"/>
        <v>14034476.250000007</v>
      </c>
      <c r="I93" s="24"/>
    </row>
    <row r="94" spans="1:13" x14ac:dyDescent="0.3">
      <c r="A94" s="494" t="s">
        <v>239</v>
      </c>
      <c r="B94" s="274" t="s">
        <v>51</v>
      </c>
      <c r="C94" s="224">
        <f>C88+C90+C92</f>
        <v>117369.14000000001</v>
      </c>
      <c r="D94" s="224">
        <f t="shared" ref="D94:H94" si="25">D88+D90+D92</f>
        <v>3927678.46</v>
      </c>
      <c r="E94" s="224">
        <f t="shared" si="25"/>
        <v>0</v>
      </c>
      <c r="F94" s="224">
        <f t="shared" si="25"/>
        <v>0</v>
      </c>
      <c r="G94" s="224">
        <f t="shared" si="25"/>
        <v>0</v>
      </c>
      <c r="H94" s="224">
        <f t="shared" si="25"/>
        <v>4045047.6</v>
      </c>
      <c r="I94" s="357"/>
    </row>
    <row r="95" spans="1:13" x14ac:dyDescent="0.3">
      <c r="A95" s="495"/>
      <c r="B95" s="274" t="s">
        <v>52</v>
      </c>
      <c r="C95" s="224">
        <f>C89+C91+C93</f>
        <v>3782555.3700000029</v>
      </c>
      <c r="D95" s="224">
        <f t="shared" ref="D95:H95" si="26">D89+D91+D93</f>
        <v>41158342.219999954</v>
      </c>
      <c r="E95" s="224">
        <f t="shared" si="26"/>
        <v>0</v>
      </c>
      <c r="F95" s="224">
        <f t="shared" si="26"/>
        <v>668564.62000000023</v>
      </c>
      <c r="G95" s="224">
        <f t="shared" si="26"/>
        <v>0</v>
      </c>
      <c r="H95" s="224">
        <f t="shared" si="26"/>
        <v>45609462.209999964</v>
      </c>
      <c r="I95" s="357"/>
    </row>
    <row r="96" spans="1:13" x14ac:dyDescent="0.3">
      <c r="A96" s="3" t="s">
        <v>3</v>
      </c>
      <c r="B96" s="16" t="s">
        <v>51</v>
      </c>
      <c r="C96" s="4">
        <v>2099.9899999999998</v>
      </c>
      <c r="D96" s="4">
        <v>226132.99999999997</v>
      </c>
      <c r="E96" s="273">
        <v>0</v>
      </c>
      <c r="F96" s="4">
        <v>0</v>
      </c>
      <c r="G96" s="273">
        <v>0</v>
      </c>
      <c r="H96" s="2">
        <f t="shared" ref="H96:H101" si="27">SUM(C96:G96)</f>
        <v>228232.98999999996</v>
      </c>
      <c r="I96" s="24"/>
    </row>
    <row r="97" spans="1:9" x14ac:dyDescent="0.3">
      <c r="B97" s="16" t="s">
        <v>52</v>
      </c>
      <c r="C97" s="4">
        <v>548213.33000000019</v>
      </c>
      <c r="D97" s="4">
        <v>14558684.69000007</v>
      </c>
      <c r="E97" s="273">
        <v>0</v>
      </c>
      <c r="F97" s="4">
        <v>99957.679999999935</v>
      </c>
      <c r="G97" s="273">
        <v>0</v>
      </c>
      <c r="H97" s="2">
        <f t="shared" si="27"/>
        <v>15206855.70000007</v>
      </c>
      <c r="I97" s="24"/>
    </row>
    <row r="98" spans="1:9" x14ac:dyDescent="0.3">
      <c r="A98" s="3" t="s">
        <v>4</v>
      </c>
      <c r="B98" s="16" t="s">
        <v>51</v>
      </c>
      <c r="C98" s="4">
        <v>450</v>
      </c>
      <c r="D98" s="4">
        <v>19368.849999999999</v>
      </c>
      <c r="E98" s="273">
        <v>0</v>
      </c>
      <c r="F98" s="4">
        <v>0</v>
      </c>
      <c r="G98" s="273">
        <v>0</v>
      </c>
      <c r="H98" s="2">
        <f t="shared" si="27"/>
        <v>19818.849999999999</v>
      </c>
      <c r="I98" s="24"/>
    </row>
    <row r="99" spans="1:9" x14ac:dyDescent="0.3">
      <c r="B99" s="16" t="s">
        <v>52</v>
      </c>
      <c r="C99" s="4">
        <v>982723.87999999966</v>
      </c>
      <c r="D99" s="4">
        <v>10164863.149999958</v>
      </c>
      <c r="E99" s="273">
        <v>0</v>
      </c>
      <c r="F99" s="4">
        <v>92470.510000000009</v>
      </c>
      <c r="G99" s="273">
        <v>0</v>
      </c>
      <c r="H99" s="2">
        <f t="shared" si="27"/>
        <v>11240057.539999956</v>
      </c>
      <c r="I99" s="24"/>
    </row>
    <row r="100" spans="1:9" x14ac:dyDescent="0.3">
      <c r="A100" s="3" t="s">
        <v>87</v>
      </c>
      <c r="B100" s="16" t="s">
        <v>51</v>
      </c>
      <c r="C100" s="4">
        <v>0</v>
      </c>
      <c r="D100" s="4">
        <v>427576.11</v>
      </c>
      <c r="E100" s="273">
        <v>0</v>
      </c>
      <c r="F100" s="4">
        <v>0</v>
      </c>
      <c r="G100" s="273">
        <v>0</v>
      </c>
      <c r="H100" s="2">
        <f t="shared" si="27"/>
        <v>427576.11</v>
      </c>
      <c r="I100" s="24"/>
    </row>
    <row r="101" spans="1:9" x14ac:dyDescent="0.3">
      <c r="B101" s="16" t="s">
        <v>52</v>
      </c>
      <c r="C101" s="4">
        <v>880447.5199999992</v>
      </c>
      <c r="D101" s="4">
        <v>8360185.3399999812</v>
      </c>
      <c r="E101" s="273">
        <v>0</v>
      </c>
      <c r="F101" s="4">
        <v>95243.960000000021</v>
      </c>
      <c r="G101" s="273">
        <v>0</v>
      </c>
      <c r="H101" s="2">
        <f t="shared" si="27"/>
        <v>9335876.8199999817</v>
      </c>
      <c r="I101" s="24"/>
    </row>
    <row r="102" spans="1:9" x14ac:dyDescent="0.3">
      <c r="A102" s="494" t="s">
        <v>240</v>
      </c>
      <c r="B102" s="274" t="s">
        <v>51</v>
      </c>
      <c r="C102" s="224">
        <f>C96+C98+C100</f>
        <v>2549.9899999999998</v>
      </c>
      <c r="D102" s="224">
        <f t="shared" ref="D102:H102" si="28">D96+D98+D100</f>
        <v>673077.96</v>
      </c>
      <c r="E102" s="224">
        <f t="shared" si="28"/>
        <v>0</v>
      </c>
      <c r="F102" s="224">
        <f t="shared" si="28"/>
        <v>0</v>
      </c>
      <c r="G102" s="224">
        <f t="shared" si="28"/>
        <v>0</v>
      </c>
      <c r="H102" s="224">
        <f t="shared" si="28"/>
        <v>675627.95</v>
      </c>
      <c r="I102" s="357"/>
    </row>
    <row r="103" spans="1:9" x14ac:dyDescent="0.3">
      <c r="A103" s="495"/>
      <c r="B103" s="274" t="s">
        <v>52</v>
      </c>
      <c r="C103" s="224">
        <f>C97+C99+C101</f>
        <v>2411384.7299999991</v>
      </c>
      <c r="D103" s="224">
        <f t="shared" ref="D103:H103" si="29">D97+D99+D101</f>
        <v>33083733.180000007</v>
      </c>
      <c r="E103" s="224">
        <f t="shared" si="29"/>
        <v>0</v>
      </c>
      <c r="F103" s="224">
        <f t="shared" si="29"/>
        <v>287672.14999999997</v>
      </c>
      <c r="G103" s="224">
        <f t="shared" si="29"/>
        <v>0</v>
      </c>
      <c r="H103" s="224">
        <f t="shared" si="29"/>
        <v>35782790.060000002</v>
      </c>
      <c r="I103" s="357"/>
    </row>
    <row r="104" spans="1:9" x14ac:dyDescent="0.3">
      <c r="A104" s="3" t="s">
        <v>88</v>
      </c>
      <c r="B104" s="16" t="s">
        <v>51</v>
      </c>
      <c r="C104" s="270">
        <v>56183</v>
      </c>
      <c r="D104" s="271">
        <v>92455.59</v>
      </c>
      <c r="E104" s="273">
        <v>0</v>
      </c>
      <c r="F104" s="4">
        <v>0</v>
      </c>
      <c r="G104" s="273">
        <v>0</v>
      </c>
      <c r="H104" s="2">
        <f t="shared" ref="H104:H109" si="30">SUM(C104:G104)</f>
        <v>148638.59</v>
      </c>
      <c r="I104" s="357"/>
    </row>
    <row r="105" spans="1:9" x14ac:dyDescent="0.3">
      <c r="B105" s="16" t="s">
        <v>52</v>
      </c>
      <c r="C105" s="270">
        <v>530652.24999999988</v>
      </c>
      <c r="D105" s="271">
        <v>5739862.6600000113</v>
      </c>
      <c r="E105" s="273">
        <v>0</v>
      </c>
      <c r="F105" s="270">
        <v>67296.950000000012</v>
      </c>
      <c r="G105" s="273">
        <v>0</v>
      </c>
      <c r="H105" s="2">
        <f t="shared" si="30"/>
        <v>6337811.8600000115</v>
      </c>
      <c r="I105" s="357"/>
    </row>
    <row r="106" spans="1:9" x14ac:dyDescent="0.3">
      <c r="A106" s="3" t="s">
        <v>89</v>
      </c>
      <c r="B106" s="16" t="s">
        <v>51</v>
      </c>
      <c r="C106" s="270">
        <v>43112</v>
      </c>
      <c r="D106" s="271">
        <v>35238.5</v>
      </c>
      <c r="E106" s="273">
        <v>0</v>
      </c>
      <c r="F106" s="4">
        <v>0</v>
      </c>
      <c r="G106" s="273">
        <v>0</v>
      </c>
      <c r="H106" s="2">
        <f t="shared" si="30"/>
        <v>78350.5</v>
      </c>
      <c r="I106" s="24"/>
    </row>
    <row r="107" spans="1:9" x14ac:dyDescent="0.3">
      <c r="B107" s="16" t="s">
        <v>52</v>
      </c>
      <c r="C107" s="270">
        <v>672536.1599999998</v>
      </c>
      <c r="D107" s="271">
        <v>9087059.4099999685</v>
      </c>
      <c r="E107" s="273">
        <v>0</v>
      </c>
      <c r="F107" s="270">
        <v>137463.32999999999</v>
      </c>
      <c r="G107" s="273">
        <v>0</v>
      </c>
      <c r="H107" s="2">
        <f t="shared" si="30"/>
        <v>9897058.8999999687</v>
      </c>
      <c r="I107" s="24"/>
    </row>
    <row r="108" spans="1:9" x14ac:dyDescent="0.3">
      <c r="A108" s="3" t="s">
        <v>90</v>
      </c>
      <c r="B108" s="16" t="s">
        <v>51</v>
      </c>
      <c r="C108" s="270">
        <v>51624</v>
      </c>
      <c r="D108" s="271">
        <v>1046042.5099999999</v>
      </c>
      <c r="E108" s="273">
        <v>0</v>
      </c>
      <c r="F108" s="4">
        <v>0</v>
      </c>
      <c r="G108" s="273">
        <v>0</v>
      </c>
      <c r="H108" s="2">
        <f t="shared" si="30"/>
        <v>1097666.5099999998</v>
      </c>
      <c r="I108" s="24"/>
    </row>
    <row r="109" spans="1:9" x14ac:dyDescent="0.3">
      <c r="B109" s="16" t="s">
        <v>52</v>
      </c>
      <c r="C109" s="270">
        <v>8777955.9299999904</v>
      </c>
      <c r="D109" s="271">
        <v>9916647.9000000022</v>
      </c>
      <c r="E109" s="273">
        <v>0</v>
      </c>
      <c r="F109" s="270">
        <v>142953.6399999999</v>
      </c>
      <c r="G109" s="273">
        <v>0</v>
      </c>
      <c r="H109" s="2">
        <f t="shared" si="30"/>
        <v>18837557.469999991</v>
      </c>
      <c r="I109" s="24"/>
    </row>
    <row r="110" spans="1:9" x14ac:dyDescent="0.3">
      <c r="A110" s="494" t="s">
        <v>241</v>
      </c>
      <c r="B110" s="274" t="s">
        <v>51</v>
      </c>
      <c r="C110" s="224">
        <f>C104+C106+C108</f>
        <v>150919</v>
      </c>
      <c r="D110" s="224">
        <f t="shared" ref="D110:H110" si="31">D104+D106+D108</f>
        <v>1173736.5999999999</v>
      </c>
      <c r="E110" s="224">
        <f t="shared" si="31"/>
        <v>0</v>
      </c>
      <c r="F110" s="224">
        <f t="shared" si="31"/>
        <v>0</v>
      </c>
      <c r="G110" s="224">
        <f t="shared" si="31"/>
        <v>0</v>
      </c>
      <c r="H110" s="224">
        <f t="shared" si="31"/>
        <v>1324655.5999999999</v>
      </c>
      <c r="I110" s="24"/>
    </row>
    <row r="111" spans="1:9" x14ac:dyDescent="0.3">
      <c r="A111" s="495"/>
      <c r="B111" s="274" t="s">
        <v>52</v>
      </c>
      <c r="C111" s="224">
        <f>C105+C107+C109</f>
        <v>9981144.3399999905</v>
      </c>
      <c r="D111" s="224">
        <f t="shared" ref="D111:H111" si="32">D105+D107+D109</f>
        <v>24743569.969999984</v>
      </c>
      <c r="E111" s="224">
        <f t="shared" si="32"/>
        <v>0</v>
      </c>
      <c r="F111" s="224">
        <f t="shared" si="32"/>
        <v>347713.91999999993</v>
      </c>
      <c r="G111" s="224">
        <f t="shared" si="32"/>
        <v>0</v>
      </c>
      <c r="H111" s="224">
        <f t="shared" si="32"/>
        <v>35072428.229999974</v>
      </c>
      <c r="I111" s="24"/>
    </row>
    <row r="112" spans="1:9" x14ac:dyDescent="0.3">
      <c r="A112" s="3" t="s">
        <v>91</v>
      </c>
      <c r="B112" s="16" t="s">
        <v>51</v>
      </c>
      <c r="C112" s="270">
        <v>30532</v>
      </c>
      <c r="D112" s="270">
        <v>462326.12</v>
      </c>
      <c r="E112" s="273">
        <v>0</v>
      </c>
      <c r="F112" s="4">
        <v>0</v>
      </c>
      <c r="G112" s="273">
        <v>0</v>
      </c>
      <c r="H112" s="2">
        <f t="shared" ref="H112:H117" si="33">SUM(C112:G112)</f>
        <v>492858.12</v>
      </c>
      <c r="I112" s="24"/>
    </row>
    <row r="113" spans="1:9" x14ac:dyDescent="0.3">
      <c r="B113" s="16" t="s">
        <v>52</v>
      </c>
      <c r="C113" s="270">
        <v>828436.82999999903</v>
      </c>
      <c r="D113" s="270">
        <v>12016991.480000051</v>
      </c>
      <c r="E113" s="273">
        <v>0</v>
      </c>
      <c r="F113" s="270">
        <v>117099.69999999992</v>
      </c>
      <c r="G113" s="273">
        <v>0</v>
      </c>
      <c r="H113" s="2">
        <f t="shared" si="33"/>
        <v>12962528.010000048</v>
      </c>
      <c r="I113" s="24"/>
    </row>
    <row r="114" spans="1:9" x14ac:dyDescent="0.3">
      <c r="A114" s="3" t="s">
        <v>92</v>
      </c>
      <c r="B114" s="16" t="s">
        <v>51</v>
      </c>
      <c r="C114" s="4">
        <v>44814</v>
      </c>
      <c r="D114" s="270">
        <v>92806</v>
      </c>
      <c r="E114" s="273">
        <v>0</v>
      </c>
      <c r="F114" s="4">
        <v>0</v>
      </c>
      <c r="G114" s="273">
        <v>0</v>
      </c>
      <c r="H114" s="2">
        <f t="shared" si="33"/>
        <v>137620</v>
      </c>
      <c r="I114" s="24"/>
    </row>
    <row r="115" spans="1:9" x14ac:dyDescent="0.3">
      <c r="B115" s="16" t="s">
        <v>52</v>
      </c>
      <c r="C115" s="270">
        <v>839589.18999999971</v>
      </c>
      <c r="D115" s="270">
        <v>7469973.8400000064</v>
      </c>
      <c r="E115" s="273">
        <v>0</v>
      </c>
      <c r="F115" s="270">
        <v>138395.81</v>
      </c>
      <c r="G115" s="273">
        <v>0</v>
      </c>
      <c r="H115" s="2">
        <f t="shared" si="33"/>
        <v>8447958.8400000054</v>
      </c>
      <c r="I115" s="24"/>
    </row>
    <row r="116" spans="1:9" x14ac:dyDescent="0.3">
      <c r="A116" s="3" t="s">
        <v>93</v>
      </c>
      <c r="B116" s="16" t="s">
        <v>51</v>
      </c>
      <c r="C116" s="270">
        <v>28852</v>
      </c>
      <c r="D116" s="270">
        <v>42046.720000000008</v>
      </c>
      <c r="E116" s="273">
        <v>0</v>
      </c>
      <c r="F116" s="4">
        <v>0</v>
      </c>
      <c r="G116" s="273">
        <v>0</v>
      </c>
      <c r="H116" s="2">
        <f t="shared" si="33"/>
        <v>70898.720000000001</v>
      </c>
      <c r="I116" s="24"/>
    </row>
    <row r="117" spans="1:9" x14ac:dyDescent="0.3">
      <c r="B117" s="16" t="s">
        <v>52</v>
      </c>
      <c r="C117" s="270">
        <v>1295859.2300000004</v>
      </c>
      <c r="D117" s="270">
        <v>10163126.919999991</v>
      </c>
      <c r="E117" s="273">
        <v>0</v>
      </c>
      <c r="F117" s="270">
        <v>155377.74999999988</v>
      </c>
      <c r="G117" s="273">
        <v>0</v>
      </c>
      <c r="H117" s="2">
        <f t="shared" si="33"/>
        <v>11614363.899999991</v>
      </c>
      <c r="I117" s="24"/>
    </row>
    <row r="118" spans="1:9" x14ac:dyDescent="0.3">
      <c r="A118" s="494" t="s">
        <v>242</v>
      </c>
      <c r="B118" s="274" t="s">
        <v>51</v>
      </c>
      <c r="C118" s="224">
        <f>C112+C114+C116</f>
        <v>104198</v>
      </c>
      <c r="D118" s="224">
        <f t="shared" ref="D118:H118" si="34">D112+D114+D116</f>
        <v>597178.84</v>
      </c>
      <c r="E118" s="224">
        <f t="shared" si="34"/>
        <v>0</v>
      </c>
      <c r="F118" s="224">
        <f t="shared" si="34"/>
        <v>0</v>
      </c>
      <c r="G118" s="224">
        <f t="shared" si="34"/>
        <v>0</v>
      </c>
      <c r="H118" s="224">
        <f t="shared" si="34"/>
        <v>701376.84</v>
      </c>
      <c r="I118" s="24"/>
    </row>
    <row r="119" spans="1:9" x14ac:dyDescent="0.3">
      <c r="A119" s="495"/>
      <c r="B119" s="274" t="s">
        <v>52</v>
      </c>
      <c r="C119" s="224">
        <f>C113+C115+C117</f>
        <v>2963885.2499999991</v>
      </c>
      <c r="D119" s="224">
        <f t="shared" ref="D119:H119" si="35">D113+D115+D117</f>
        <v>29650092.240000047</v>
      </c>
      <c r="E119" s="224">
        <f t="shared" si="35"/>
        <v>0</v>
      </c>
      <c r="F119" s="224">
        <f t="shared" si="35"/>
        <v>410873.25999999978</v>
      </c>
      <c r="G119" s="224">
        <f t="shared" si="35"/>
        <v>0</v>
      </c>
      <c r="H119" s="224">
        <f t="shared" si="35"/>
        <v>33024850.750000045</v>
      </c>
      <c r="I119" s="24"/>
    </row>
    <row r="120" spans="1:9" x14ac:dyDescent="0.3">
      <c r="A120" s="284">
        <v>2021</v>
      </c>
      <c r="B120" s="16"/>
      <c r="I120" s="24"/>
    </row>
    <row r="121" spans="1:9" x14ac:dyDescent="0.3">
      <c r="A121" s="3" t="s">
        <v>0</v>
      </c>
      <c r="B121" s="16" t="s">
        <v>51</v>
      </c>
      <c r="C121" s="2">
        <v>16519</v>
      </c>
      <c r="D121" s="2">
        <v>25650.400000000001</v>
      </c>
      <c r="E121" s="272">
        <v>0</v>
      </c>
      <c r="F121" s="4">
        <v>7321</v>
      </c>
      <c r="G121" s="273">
        <v>0</v>
      </c>
      <c r="H121" s="2">
        <f>SUM(C121:G121)</f>
        <v>49490.400000000001</v>
      </c>
      <c r="I121" s="24"/>
    </row>
    <row r="122" spans="1:9" x14ac:dyDescent="0.3">
      <c r="B122" s="16" t="s">
        <v>52</v>
      </c>
      <c r="C122" s="2">
        <v>500968.18999999989</v>
      </c>
      <c r="D122" s="2">
        <v>7483707.1499999417</v>
      </c>
      <c r="E122" s="272"/>
      <c r="F122" s="4">
        <v>1182919.0699999982</v>
      </c>
      <c r="G122" s="273">
        <v>0</v>
      </c>
      <c r="H122" s="2">
        <f t="shared" ref="H122:H126" si="36">SUM(C122:G122)</f>
        <v>9167594.4099999387</v>
      </c>
      <c r="I122" s="24"/>
    </row>
    <row r="123" spans="1:9" x14ac:dyDescent="0.3">
      <c r="A123" s="3" t="s">
        <v>1</v>
      </c>
      <c r="B123" s="16" t="s">
        <v>51</v>
      </c>
      <c r="C123" s="2">
        <v>26248</v>
      </c>
      <c r="D123" s="2">
        <v>83716</v>
      </c>
      <c r="E123" s="272">
        <v>0</v>
      </c>
      <c r="F123" s="4">
        <v>0</v>
      </c>
      <c r="G123" s="273">
        <v>0</v>
      </c>
      <c r="H123" s="2">
        <f t="shared" si="36"/>
        <v>109964</v>
      </c>
      <c r="I123" s="24"/>
    </row>
    <row r="124" spans="1:9" x14ac:dyDescent="0.3">
      <c r="B124" s="16" t="s">
        <v>52</v>
      </c>
      <c r="C124" s="2">
        <v>750378.32999999949</v>
      </c>
      <c r="D124" s="2">
        <v>7298948.2999999877</v>
      </c>
      <c r="E124" s="272">
        <v>0</v>
      </c>
      <c r="F124" s="4">
        <v>1211416.7000000009</v>
      </c>
      <c r="G124" s="273">
        <v>0</v>
      </c>
      <c r="H124" s="2">
        <f t="shared" si="36"/>
        <v>9260743.329999987</v>
      </c>
      <c r="I124" s="24"/>
    </row>
    <row r="125" spans="1:9" x14ac:dyDescent="0.3">
      <c r="A125" s="3" t="s">
        <v>2</v>
      </c>
      <c r="B125" s="16" t="s">
        <v>51</v>
      </c>
      <c r="C125" s="2">
        <v>41796.68</v>
      </c>
      <c r="D125" s="2">
        <v>79269.600000000006</v>
      </c>
      <c r="E125" s="272">
        <v>0</v>
      </c>
      <c r="F125" s="4">
        <v>0</v>
      </c>
      <c r="G125" s="273">
        <v>0</v>
      </c>
      <c r="H125" s="2">
        <f t="shared" si="36"/>
        <v>121066.28</v>
      </c>
      <c r="I125" s="24"/>
    </row>
    <row r="126" spans="1:9" x14ac:dyDescent="0.3">
      <c r="B126" s="16" t="s">
        <v>52</v>
      </c>
      <c r="C126" s="2">
        <v>1148116.4200000016</v>
      </c>
      <c r="D126" s="2">
        <v>8565471.6200000066</v>
      </c>
      <c r="E126" s="272">
        <v>0</v>
      </c>
      <c r="F126" s="4">
        <v>156475.55000000005</v>
      </c>
      <c r="G126" s="273">
        <v>0</v>
      </c>
      <c r="H126" s="2">
        <f t="shared" si="36"/>
        <v>9870063.5900000092</v>
      </c>
      <c r="I126" s="24"/>
    </row>
    <row r="127" spans="1:9" x14ac:dyDescent="0.3">
      <c r="A127" s="494" t="s">
        <v>239</v>
      </c>
      <c r="B127" s="274" t="s">
        <v>51</v>
      </c>
      <c r="C127" s="224">
        <f>C121+C123+C125</f>
        <v>84563.68</v>
      </c>
      <c r="D127" s="224">
        <f t="shared" ref="D127:H127" si="37">D121+D123+D125</f>
        <v>188636</v>
      </c>
      <c r="E127" s="224">
        <f t="shared" si="37"/>
        <v>0</v>
      </c>
      <c r="F127" s="224">
        <f t="shared" si="37"/>
        <v>7321</v>
      </c>
      <c r="G127" s="224">
        <f t="shared" si="37"/>
        <v>0</v>
      </c>
      <c r="H127" s="224">
        <f t="shared" si="37"/>
        <v>280520.68</v>
      </c>
      <c r="I127" s="357"/>
    </row>
    <row r="128" spans="1:9" x14ac:dyDescent="0.3">
      <c r="A128" s="495"/>
      <c r="B128" s="274" t="s">
        <v>52</v>
      </c>
      <c r="C128" s="224">
        <f>C122+C124+C126</f>
        <v>2399462.9400000009</v>
      </c>
      <c r="D128" s="224">
        <f t="shared" ref="D128:H128" si="38">D122+D124+D126</f>
        <v>23348127.069999933</v>
      </c>
      <c r="E128" s="224">
        <f t="shared" si="38"/>
        <v>0</v>
      </c>
      <c r="F128" s="224">
        <f t="shared" si="38"/>
        <v>2550811.3199999994</v>
      </c>
      <c r="G128" s="224">
        <f t="shared" si="38"/>
        <v>0</v>
      </c>
      <c r="H128" s="224">
        <f t="shared" si="38"/>
        <v>28298401.329999939</v>
      </c>
      <c r="I128" s="357"/>
    </row>
    <row r="129" spans="1:9" x14ac:dyDescent="0.3">
      <c r="A129" s="3" t="s">
        <v>3</v>
      </c>
      <c r="B129" s="16" t="s">
        <v>51</v>
      </c>
      <c r="C129" s="4">
        <v>15203</v>
      </c>
      <c r="D129" s="4">
        <v>73844.350000000006</v>
      </c>
      <c r="E129" s="273">
        <v>0</v>
      </c>
      <c r="F129" s="4">
        <v>0</v>
      </c>
      <c r="G129" s="273">
        <v>0</v>
      </c>
      <c r="H129" s="2">
        <f t="shared" ref="H129:H134" si="39">SUM(C129:G129)</f>
        <v>89047.35</v>
      </c>
      <c r="I129" s="24"/>
    </row>
    <row r="130" spans="1:9" x14ac:dyDescent="0.3">
      <c r="B130" s="16" t="s">
        <v>52</v>
      </c>
      <c r="C130" s="4">
        <v>825516.32999999961</v>
      </c>
      <c r="D130" s="4">
        <v>11391852.920000002</v>
      </c>
      <c r="E130" s="273">
        <v>0</v>
      </c>
      <c r="F130" s="4">
        <v>150822.33000000022</v>
      </c>
      <c r="G130" s="273">
        <v>0</v>
      </c>
      <c r="H130" s="2">
        <f t="shared" si="39"/>
        <v>12368191.580000002</v>
      </c>
      <c r="I130" s="24"/>
    </row>
    <row r="131" spans="1:9" x14ac:dyDescent="0.3">
      <c r="A131" s="3" t="s">
        <v>4</v>
      </c>
      <c r="B131" s="16" t="s">
        <v>51</v>
      </c>
      <c r="C131" s="4">
        <v>29681</v>
      </c>
      <c r="D131" s="4">
        <v>96070.780000000028</v>
      </c>
      <c r="E131" s="273">
        <v>0</v>
      </c>
      <c r="F131" s="4">
        <v>0</v>
      </c>
      <c r="G131" s="273">
        <v>0</v>
      </c>
      <c r="H131" s="2">
        <f t="shared" si="39"/>
        <v>125751.78000000003</v>
      </c>
      <c r="I131" s="24"/>
    </row>
    <row r="132" spans="1:9" x14ac:dyDescent="0.3">
      <c r="B132" s="16" t="s">
        <v>52</v>
      </c>
      <c r="C132" s="4">
        <v>1113089.3900000001</v>
      </c>
      <c r="D132" s="4">
        <v>9425806.3500000164</v>
      </c>
      <c r="E132" s="273">
        <v>0</v>
      </c>
      <c r="F132" s="4">
        <v>118981.31000000001</v>
      </c>
      <c r="G132" s="273">
        <v>0</v>
      </c>
      <c r="H132" s="2">
        <f t="shared" si="39"/>
        <v>10657877.050000018</v>
      </c>
      <c r="I132" s="24"/>
    </row>
    <row r="133" spans="1:9" x14ac:dyDescent="0.3">
      <c r="A133" s="3" t="s">
        <v>87</v>
      </c>
      <c r="B133" s="16" t="s">
        <v>51</v>
      </c>
      <c r="C133" s="4">
        <v>49498</v>
      </c>
      <c r="D133" s="4">
        <v>175244.22</v>
      </c>
      <c r="E133" s="273">
        <v>0</v>
      </c>
      <c r="F133" s="4">
        <v>0</v>
      </c>
      <c r="G133" s="273">
        <v>0</v>
      </c>
      <c r="H133" s="2">
        <f t="shared" si="39"/>
        <v>224742.22</v>
      </c>
    </row>
    <row r="134" spans="1:9" x14ac:dyDescent="0.3">
      <c r="B134" s="16" t="s">
        <v>52</v>
      </c>
      <c r="C134" s="4">
        <v>947296.51999999885</v>
      </c>
      <c r="D134" s="4">
        <v>13383618.040000027</v>
      </c>
      <c r="E134" s="273">
        <v>0</v>
      </c>
      <c r="F134" s="4">
        <v>178676.99</v>
      </c>
      <c r="G134" s="273">
        <v>0</v>
      </c>
      <c r="H134" s="2">
        <f t="shared" si="39"/>
        <v>14509591.550000027</v>
      </c>
    </row>
    <row r="135" spans="1:9" x14ac:dyDescent="0.3">
      <c r="A135" s="494" t="s">
        <v>240</v>
      </c>
      <c r="B135" s="274" t="s">
        <v>51</v>
      </c>
      <c r="C135" s="224">
        <f>C129+C131+C133</f>
        <v>94382</v>
      </c>
      <c r="D135" s="224">
        <f t="shared" ref="D135:H135" si="40">D129+D131+D133</f>
        <v>345159.35000000003</v>
      </c>
      <c r="E135" s="224">
        <f t="shared" si="40"/>
        <v>0</v>
      </c>
      <c r="F135" s="224">
        <f t="shared" si="40"/>
        <v>0</v>
      </c>
      <c r="G135" s="224">
        <f t="shared" si="40"/>
        <v>0</v>
      </c>
      <c r="H135" s="224">
        <f t="shared" si="40"/>
        <v>439541.35000000003</v>
      </c>
      <c r="I135" s="358"/>
    </row>
    <row r="136" spans="1:9" x14ac:dyDescent="0.3">
      <c r="A136" s="495"/>
      <c r="B136" s="274" t="s">
        <v>52</v>
      </c>
      <c r="C136" s="224">
        <f>C130+C132+C134</f>
        <v>2885902.2399999984</v>
      </c>
      <c r="D136" s="224">
        <f t="shared" ref="D136:H136" si="41">D130+D132+D134</f>
        <v>34201277.310000047</v>
      </c>
      <c r="E136" s="224">
        <f t="shared" si="41"/>
        <v>0</v>
      </c>
      <c r="F136" s="224">
        <f t="shared" si="41"/>
        <v>448480.63000000024</v>
      </c>
      <c r="G136" s="224">
        <f t="shared" si="41"/>
        <v>0</v>
      </c>
      <c r="H136" s="224">
        <f t="shared" si="41"/>
        <v>37535660.180000044</v>
      </c>
      <c r="I136" s="358"/>
    </row>
    <row r="137" spans="1:9" x14ac:dyDescent="0.3">
      <c r="A137" s="3" t="s">
        <v>88</v>
      </c>
      <c r="B137" s="16" t="s">
        <v>51</v>
      </c>
      <c r="C137" s="270">
        <v>24578</v>
      </c>
      <c r="D137" s="271">
        <v>164893.4</v>
      </c>
      <c r="E137" s="273">
        <v>0</v>
      </c>
      <c r="F137" s="4">
        <v>0</v>
      </c>
      <c r="G137" s="273">
        <v>0</v>
      </c>
      <c r="H137" s="2">
        <f t="shared" ref="H137:H142" si="42">SUM(C137:G137)</f>
        <v>189471.4</v>
      </c>
      <c r="I137" s="358"/>
    </row>
    <row r="138" spans="1:9" x14ac:dyDescent="0.3">
      <c r="B138" s="16" t="s">
        <v>52</v>
      </c>
      <c r="C138" s="270">
        <v>1308453.5400000005</v>
      </c>
      <c r="D138" s="271">
        <v>12511514.690000044</v>
      </c>
      <c r="E138" s="273">
        <v>0</v>
      </c>
      <c r="F138" s="270">
        <v>139578.48999999993</v>
      </c>
      <c r="G138" s="273">
        <v>0</v>
      </c>
      <c r="H138" s="2">
        <f t="shared" si="42"/>
        <v>13959546.720000045</v>
      </c>
      <c r="I138" s="358"/>
    </row>
    <row r="139" spans="1:9" x14ac:dyDescent="0.3">
      <c r="A139" s="3" t="s">
        <v>89</v>
      </c>
      <c r="B139" s="16" t="s">
        <v>51</v>
      </c>
      <c r="C139" s="270">
        <v>70658.700000000012</v>
      </c>
      <c r="D139" s="271">
        <v>129515.89</v>
      </c>
      <c r="E139" s="273">
        <v>0</v>
      </c>
      <c r="F139" s="4">
        <v>0</v>
      </c>
      <c r="G139" s="273">
        <v>0</v>
      </c>
      <c r="H139" s="2">
        <f t="shared" si="42"/>
        <v>200174.59000000003</v>
      </c>
    </row>
    <row r="140" spans="1:9" x14ac:dyDescent="0.3">
      <c r="B140" s="16" t="s">
        <v>52</v>
      </c>
      <c r="C140" s="270">
        <v>1180311.2300000018</v>
      </c>
      <c r="D140" s="271">
        <v>20998947.099999823</v>
      </c>
      <c r="E140" s="273">
        <v>0</v>
      </c>
      <c r="F140" s="270">
        <v>169305.13000000006</v>
      </c>
      <c r="G140" s="273">
        <v>0</v>
      </c>
      <c r="H140" s="2">
        <f t="shared" si="42"/>
        <v>22348563.459999822</v>
      </c>
    </row>
    <row r="141" spans="1:9" x14ac:dyDescent="0.3">
      <c r="A141" s="3" t="s">
        <v>90</v>
      </c>
      <c r="B141" s="16" t="s">
        <v>51</v>
      </c>
      <c r="C141" s="270">
        <v>25989.8</v>
      </c>
      <c r="D141" s="271">
        <v>211811.13999999998</v>
      </c>
      <c r="E141" s="273">
        <v>0</v>
      </c>
      <c r="F141" s="4"/>
      <c r="G141" s="273">
        <v>0</v>
      </c>
      <c r="H141" s="2">
        <f t="shared" si="42"/>
        <v>237800.93999999997</v>
      </c>
    </row>
    <row r="142" spans="1:9" x14ac:dyDescent="0.3">
      <c r="B142" s="16" t="s">
        <v>52</v>
      </c>
      <c r="C142" s="270">
        <v>903093.87999999954</v>
      </c>
      <c r="D142" s="271">
        <v>10796348.449999981</v>
      </c>
      <c r="E142" s="273">
        <v>0</v>
      </c>
      <c r="F142" s="270">
        <v>166369.50000000003</v>
      </c>
      <c r="G142" s="273">
        <v>0</v>
      </c>
      <c r="H142" s="2">
        <f t="shared" si="42"/>
        <v>11865811.82999998</v>
      </c>
    </row>
    <row r="143" spans="1:9" x14ac:dyDescent="0.3">
      <c r="A143" s="494" t="s">
        <v>241</v>
      </c>
      <c r="B143" s="274" t="s">
        <v>51</v>
      </c>
      <c r="C143" s="224">
        <f>C137+C139+C141</f>
        <v>121226.50000000001</v>
      </c>
      <c r="D143" s="224">
        <f t="shared" ref="D143:H143" si="43">D137+D139+D141</f>
        <v>506220.42999999993</v>
      </c>
      <c r="E143" s="224">
        <f t="shared" si="43"/>
        <v>0</v>
      </c>
      <c r="F143" s="224">
        <f t="shared" si="43"/>
        <v>0</v>
      </c>
      <c r="G143" s="224">
        <f t="shared" si="43"/>
        <v>0</v>
      </c>
      <c r="H143" s="224">
        <f t="shared" si="43"/>
        <v>627446.92999999993</v>
      </c>
    </row>
    <row r="144" spans="1:9" x14ac:dyDescent="0.3">
      <c r="A144" s="495"/>
      <c r="B144" s="274" t="s">
        <v>52</v>
      </c>
      <c r="C144" s="224">
        <f>C138+C140+C142</f>
        <v>3391858.6500000018</v>
      </c>
      <c r="D144" s="224">
        <f t="shared" ref="D144:H144" si="44">D138+D140+D142</f>
        <v>44306810.239999846</v>
      </c>
      <c r="E144" s="224">
        <f t="shared" si="44"/>
        <v>0</v>
      </c>
      <c r="F144" s="224">
        <f t="shared" si="44"/>
        <v>475253.12</v>
      </c>
      <c r="G144" s="224">
        <f t="shared" si="44"/>
        <v>0</v>
      </c>
      <c r="H144" s="224">
        <f t="shared" si="44"/>
        <v>48173922.009999841</v>
      </c>
    </row>
    <row r="145" spans="1:8" x14ac:dyDescent="0.3">
      <c r="A145" s="3" t="s">
        <v>91</v>
      </c>
      <c r="B145" s="16" t="s">
        <v>51</v>
      </c>
      <c r="C145" s="270">
        <v>51991.01</v>
      </c>
      <c r="D145" s="270">
        <v>160256.77000000002</v>
      </c>
      <c r="E145" s="273">
        <v>0</v>
      </c>
      <c r="F145" s="4">
        <v>0</v>
      </c>
      <c r="G145" s="273">
        <v>0</v>
      </c>
      <c r="H145" s="2">
        <f t="shared" ref="H145:H150" si="45">SUM(C145:G145)</f>
        <v>212247.78000000003</v>
      </c>
    </row>
    <row r="146" spans="1:8" x14ac:dyDescent="0.3">
      <c r="B146" s="16" t="s">
        <v>52</v>
      </c>
      <c r="C146" s="270">
        <v>1198873.1399999971</v>
      </c>
      <c r="D146" s="270">
        <v>10601299.500000084</v>
      </c>
      <c r="E146" s="273">
        <v>0</v>
      </c>
      <c r="F146" s="270">
        <v>165935.05999999985</v>
      </c>
      <c r="G146" s="273">
        <v>0</v>
      </c>
      <c r="H146" s="2">
        <f t="shared" si="45"/>
        <v>11966107.700000081</v>
      </c>
    </row>
    <row r="147" spans="1:8" x14ac:dyDescent="0.3">
      <c r="A147" s="3" t="s">
        <v>92</v>
      </c>
      <c r="B147" s="16" t="s">
        <v>51</v>
      </c>
      <c r="C147" s="4">
        <v>146006.46</v>
      </c>
      <c r="D147" s="270">
        <v>13643.22</v>
      </c>
      <c r="E147" s="273">
        <v>0</v>
      </c>
      <c r="F147" s="4">
        <v>0</v>
      </c>
      <c r="G147" s="273">
        <v>0</v>
      </c>
      <c r="H147" s="2">
        <f t="shared" si="45"/>
        <v>159649.68</v>
      </c>
    </row>
    <row r="148" spans="1:8" x14ac:dyDescent="0.3">
      <c r="B148" s="16" t="s">
        <v>52</v>
      </c>
      <c r="C148" s="270">
        <v>719782.44000000029</v>
      </c>
      <c r="D148" s="270">
        <v>14932989.520000009</v>
      </c>
      <c r="E148" s="273">
        <v>0</v>
      </c>
      <c r="F148" s="270">
        <v>178477.72000000009</v>
      </c>
      <c r="G148" s="273">
        <v>0</v>
      </c>
      <c r="H148" s="2">
        <f t="shared" si="45"/>
        <v>15831249.680000009</v>
      </c>
    </row>
    <row r="149" spans="1:8" x14ac:dyDescent="0.3">
      <c r="A149" s="3" t="s">
        <v>93</v>
      </c>
      <c r="B149" s="16" t="s">
        <v>51</v>
      </c>
      <c r="C149" s="270">
        <v>123091</v>
      </c>
      <c r="D149" s="270">
        <v>108587.89</v>
      </c>
      <c r="E149" s="273">
        <v>0</v>
      </c>
      <c r="F149" s="4">
        <v>0</v>
      </c>
      <c r="G149" s="273">
        <v>0</v>
      </c>
      <c r="H149" s="2">
        <f t="shared" si="45"/>
        <v>231678.89</v>
      </c>
    </row>
    <row r="150" spans="1:8" x14ac:dyDescent="0.3">
      <c r="B150" s="16" t="s">
        <v>52</v>
      </c>
      <c r="C150" s="270">
        <v>866791.36000000127</v>
      </c>
      <c r="D150" s="270">
        <v>13167070.170000071</v>
      </c>
      <c r="E150" s="273">
        <v>0</v>
      </c>
      <c r="F150" s="270">
        <v>174399.17999999996</v>
      </c>
      <c r="G150" s="273">
        <v>0</v>
      </c>
      <c r="H150" s="2">
        <f t="shared" si="45"/>
        <v>14208260.710000072</v>
      </c>
    </row>
    <row r="151" spans="1:8" x14ac:dyDescent="0.3">
      <c r="A151" s="494" t="s">
        <v>242</v>
      </c>
      <c r="B151" s="274" t="s">
        <v>51</v>
      </c>
      <c r="C151" s="224">
        <f>C145+C147+C149</f>
        <v>321088.46999999997</v>
      </c>
      <c r="D151" s="224">
        <f t="shared" ref="D151:H151" si="46">D145+D147+D149</f>
        <v>282487.88</v>
      </c>
      <c r="E151" s="224">
        <f t="shared" si="46"/>
        <v>0</v>
      </c>
      <c r="F151" s="224">
        <f t="shared" si="46"/>
        <v>0</v>
      </c>
      <c r="G151" s="224">
        <f t="shared" si="46"/>
        <v>0</v>
      </c>
      <c r="H151" s="224">
        <f t="shared" si="46"/>
        <v>603576.35000000009</v>
      </c>
    </row>
    <row r="152" spans="1:8" x14ac:dyDescent="0.3">
      <c r="A152" s="495"/>
      <c r="B152" s="274" t="s">
        <v>52</v>
      </c>
      <c r="C152" s="224">
        <f>C146+C148+C150</f>
        <v>2785446.9399999985</v>
      </c>
      <c r="D152" s="224">
        <f t="shared" ref="D152:H152" si="47">D146+D148+D150</f>
        <v>38701359.190000162</v>
      </c>
      <c r="E152" s="224">
        <f t="shared" si="47"/>
        <v>0</v>
      </c>
      <c r="F152" s="224">
        <f t="shared" si="47"/>
        <v>518811.95999999985</v>
      </c>
      <c r="G152" s="224">
        <f t="shared" si="47"/>
        <v>0</v>
      </c>
      <c r="H152" s="224">
        <f t="shared" si="47"/>
        <v>42005618.090000167</v>
      </c>
    </row>
    <row r="153" spans="1:8" x14ac:dyDescent="0.3">
      <c r="B153" s="191"/>
      <c r="C153" s="192"/>
      <c r="D153" s="193"/>
    </row>
    <row r="154" spans="1:8" x14ac:dyDescent="0.3">
      <c r="B154" s="191"/>
      <c r="C154" s="192"/>
      <c r="D154" s="193"/>
    </row>
    <row r="155" spans="1:8" x14ac:dyDescent="0.3">
      <c r="A155" s="143" t="s">
        <v>124</v>
      </c>
      <c r="B155" s="483" t="s">
        <v>127</v>
      </c>
      <c r="C155" s="484"/>
      <c r="D155" s="485"/>
    </row>
    <row r="156" spans="1:8" x14ac:dyDescent="0.3">
      <c r="A156" s="207"/>
      <c r="B156" s="372" t="s">
        <v>128</v>
      </c>
      <c r="C156" s="486"/>
      <c r="D156" s="487"/>
    </row>
    <row r="157" spans="1:8" x14ac:dyDescent="0.3">
      <c r="A157" s="207"/>
      <c r="B157" s="372" t="s">
        <v>129</v>
      </c>
      <c r="C157" s="486"/>
      <c r="D157" s="487"/>
    </row>
    <row r="158" spans="1:8" x14ac:dyDescent="0.3">
      <c r="B158" s="57" t="s">
        <v>232</v>
      </c>
    </row>
  </sheetData>
  <mergeCells count="26">
    <mergeCell ref="A127:A128"/>
    <mergeCell ref="A135:A136"/>
    <mergeCell ref="A143:A144"/>
    <mergeCell ref="A151:A152"/>
    <mergeCell ref="A118:A119"/>
    <mergeCell ref="A36:A37"/>
    <mergeCell ref="A44:A45"/>
    <mergeCell ref="A52:A53"/>
    <mergeCell ref="A94:A95"/>
    <mergeCell ref="A102:A103"/>
    <mergeCell ref="B155:D155"/>
    <mergeCell ref="B156:D156"/>
    <mergeCell ref="B157:D157"/>
    <mergeCell ref="A1:B1"/>
    <mergeCell ref="A6:B6"/>
    <mergeCell ref="C1:H1"/>
    <mergeCell ref="C2:H2"/>
    <mergeCell ref="A3:B5"/>
    <mergeCell ref="F4:H4"/>
    <mergeCell ref="F3:H3"/>
    <mergeCell ref="A61:A62"/>
    <mergeCell ref="A69:A70"/>
    <mergeCell ref="A77:A78"/>
    <mergeCell ref="A85:A86"/>
    <mergeCell ref="A28:A29"/>
    <mergeCell ref="A110:A111"/>
  </mergeCells>
  <pageMargins left="0.7" right="0.7" top="0.75" bottom="0.75" header="0.3" footer="0.3"/>
  <pageSetup paperSize="11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1_BOT</vt:lpstr>
      <vt:lpstr>4_TX</vt:lpstr>
      <vt:lpstr>2_M</vt:lpstr>
      <vt:lpstr>6_PrinX</vt:lpstr>
      <vt:lpstr>7_PrinM</vt:lpstr>
      <vt:lpstr>8_BOT_PC</vt:lpstr>
      <vt:lpstr>9_TradeRg</vt:lpstr>
      <vt:lpstr>10_Mode_Trspt</vt:lpstr>
    </vt:vector>
  </TitlesOfParts>
  <Company>SPC/CPS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nilimal</dc:creator>
  <cp:lastModifiedBy>Nilima Lal</cp:lastModifiedBy>
  <cp:lastPrinted>2021-11-02T01:24:22Z</cp:lastPrinted>
  <dcterms:created xsi:type="dcterms:W3CDTF">2012-03-14T10:51:45Z</dcterms:created>
  <dcterms:modified xsi:type="dcterms:W3CDTF">2022-03-22T00:49:11Z</dcterms:modified>
</cp:coreProperties>
</file>