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nilimal\OneDrive - SPC\Documents\New Caledonia\Dissemination\IMTS_Release Tables\Published\"/>
    </mc:Choice>
  </mc:AlternateContent>
  <xr:revisionPtr revIDLastSave="0" documentId="13_ncr:1_{F8480504-EA3A-47BF-9A62-E79AF8CC9DE4}" xr6:coauthVersionLast="47" xr6:coauthVersionMax="47" xr10:uidLastSave="{00000000-0000-0000-0000-000000000000}"/>
  <bookViews>
    <workbookView xWindow="11844" yWindow="-13068" windowWidth="23256" windowHeight="12576" tabRatio="792" xr2:uid="{00000000-000D-0000-FFFF-FFFF00000000}"/>
  </bookViews>
  <sheets>
    <sheet name="1_BOT" sheetId="2" r:id="rId1"/>
    <sheet name="T1" sheetId="12" state="hidden" r:id="rId2"/>
    <sheet name="2_M" sheetId="3" r:id="rId3"/>
    <sheet name="T2" sheetId="13" state="hidden" r:id="rId4"/>
    <sheet name="3_X" sheetId="4" r:id="rId5"/>
    <sheet name="4_ReX" sheetId="5" r:id="rId6"/>
    <sheet name="5_TX" sheetId="6" r:id="rId7"/>
    <sheet name="T3" sheetId="14" state="hidden" r:id="rId8"/>
    <sheet name="6_PrinX" sheetId="7" r:id="rId9"/>
    <sheet name="T4" sheetId="17" state="hidden" r:id="rId10"/>
    <sheet name="7_PrinM " sheetId="8" r:id="rId11"/>
    <sheet name="T5" sheetId="18" state="hidden" r:id="rId12"/>
    <sheet name="8_BOT_PC" sheetId="9" r:id="rId13"/>
    <sheet name="T6" sheetId="15" state="hidden" r:id="rId14"/>
    <sheet name="9_Trade_Reg" sheetId="10" r:id="rId15"/>
    <sheet name="T7" sheetId="16" state="hidden" r:id="rId16"/>
    <sheet name="10_Mode_Trspt" sheetId="11" r:id="rId17"/>
    <sheet name="T8" sheetId="20" state="hidden" r:id="rId18"/>
  </sheets>
  <externalReferences>
    <externalReference r:id="rId1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7" i="10" l="1"/>
  <c r="AD17" i="10"/>
  <c r="AE17" i="10"/>
  <c r="AF17" i="10"/>
  <c r="AG17" i="10"/>
  <c r="AH17" i="10"/>
  <c r="AB11" i="10"/>
  <c r="AB14" i="10"/>
  <c r="AB17" i="10"/>
  <c r="AB20" i="10"/>
  <c r="AB23" i="10"/>
  <c r="AB24" i="10"/>
  <c r="AB25" i="10"/>
  <c r="AB26" i="10"/>
  <c r="AB27" i="10"/>
  <c r="AB29" i="10" s="1"/>
  <c r="AB28" i="10"/>
  <c r="R27" i="10"/>
  <c r="S27" i="10"/>
  <c r="T27" i="10"/>
  <c r="U27" i="10"/>
  <c r="V27" i="10"/>
  <c r="W27" i="10"/>
  <c r="X27" i="10"/>
  <c r="X29" i="10" s="1"/>
  <c r="Y27" i="10"/>
  <c r="Z27" i="10"/>
  <c r="Z29" i="10" s="1"/>
  <c r="AA27" i="10"/>
  <c r="AC27" i="10"/>
  <c r="AD27" i="10"/>
  <c r="AE27" i="10"/>
  <c r="AF27" i="10"/>
  <c r="AH27" i="10"/>
  <c r="AH29" i="10" s="1"/>
  <c r="R28" i="10"/>
  <c r="S28" i="10"/>
  <c r="S29" i="10" s="1"/>
  <c r="T28" i="10"/>
  <c r="U28" i="10"/>
  <c r="V28" i="10"/>
  <c r="V29" i="10" s="1"/>
  <c r="W28" i="10"/>
  <c r="W29" i="10" s="1"/>
  <c r="X28" i="10"/>
  <c r="Y28" i="10"/>
  <c r="Z28" i="10"/>
  <c r="AA28" i="10"/>
  <c r="AA29" i="10" s="1"/>
  <c r="AC28" i="10"/>
  <c r="AD28" i="10"/>
  <c r="AD29" i="10" s="1"/>
  <c r="AE28" i="10"/>
  <c r="AE29" i="10" s="1"/>
  <c r="AF28" i="10"/>
  <c r="AF29" i="10" s="1"/>
  <c r="AG28" i="10"/>
  <c r="AH28" i="10"/>
  <c r="U29" i="10"/>
  <c r="AC29" i="10"/>
  <c r="Q28" i="10"/>
  <c r="Q27" i="10"/>
  <c r="Q29" i="10" s="1"/>
  <c r="Y29" i="10" l="1"/>
  <c r="T29" i="10"/>
  <c r="R29" i="10"/>
  <c r="X21" i="10"/>
  <c r="O44" i="9"/>
  <c r="AJ47" i="9"/>
  <c r="O14" i="9"/>
  <c r="AJ41" i="9"/>
  <c r="AJ38" i="9"/>
  <c r="AJ32" i="9"/>
  <c r="AJ29" i="9"/>
  <c r="AJ26" i="9"/>
  <c r="AJ23" i="9"/>
  <c r="AJ20" i="9"/>
  <c r="AJ17" i="9"/>
  <c r="AJ14" i="9"/>
  <c r="AJ50" i="9"/>
  <c r="P45" i="9"/>
  <c r="R45" i="9"/>
  <c r="S45" i="9"/>
  <c r="T45" i="9"/>
  <c r="V45" i="9"/>
  <c r="W45" i="9"/>
  <c r="X45" i="9"/>
  <c r="Y45" i="9"/>
  <c r="Z45" i="9"/>
  <c r="AA45" i="9"/>
  <c r="AB45" i="9"/>
  <c r="O16" i="7"/>
  <c r="X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F17" i="6"/>
  <c r="C17" i="6"/>
  <c r="D17" i="6"/>
  <c r="E17" i="6"/>
  <c r="B17" i="6"/>
  <c r="R16" i="6"/>
  <c r="S16" i="6"/>
  <c r="T16" i="6"/>
  <c r="U16" i="6"/>
  <c r="V16" i="6"/>
  <c r="W16" i="6"/>
  <c r="K16" i="6"/>
  <c r="L16" i="6"/>
  <c r="M16" i="6"/>
  <c r="N16" i="6"/>
  <c r="O16" i="6"/>
  <c r="P16" i="6"/>
  <c r="Q16" i="6"/>
  <c r="G16" i="6"/>
  <c r="H16" i="6"/>
  <c r="I16" i="6"/>
  <c r="J16" i="6"/>
  <c r="F16" i="6"/>
  <c r="C16" i="6"/>
  <c r="D16" i="6"/>
  <c r="E16" i="6"/>
  <c r="B16" i="6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B21" i="5"/>
  <c r="B20" i="5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B21" i="4"/>
  <c r="B20" i="4"/>
  <c r="O13" i="7" l="1"/>
  <c r="O8" i="7"/>
  <c r="O9" i="7"/>
  <c r="O10" i="7"/>
  <c r="O7" i="7"/>
  <c r="D68" i="15"/>
  <c r="E68" i="15"/>
  <c r="G68" i="15"/>
  <c r="G18" i="12"/>
  <c r="F18" i="12"/>
  <c r="E21" i="12"/>
  <c r="E19" i="12"/>
  <c r="E18" i="12"/>
  <c r="F22" i="12"/>
  <c r="F21" i="12"/>
  <c r="F19" i="12"/>
  <c r="R12" i="16"/>
  <c r="S12" i="16"/>
  <c r="T12" i="16"/>
  <c r="U12" i="16"/>
  <c r="V12" i="16"/>
  <c r="W12" i="16"/>
  <c r="Q12" i="16"/>
  <c r="R11" i="16"/>
  <c r="S11" i="16"/>
  <c r="T11" i="16"/>
  <c r="U11" i="16"/>
  <c r="V11" i="16"/>
  <c r="W11" i="16"/>
  <c r="Q11" i="16"/>
  <c r="R10" i="16"/>
  <c r="S10" i="16"/>
  <c r="T10" i="16"/>
  <c r="U10" i="16"/>
  <c r="V10" i="16"/>
  <c r="W10" i="16"/>
  <c r="Q10" i="16"/>
  <c r="R9" i="16"/>
  <c r="S9" i="16"/>
  <c r="T9" i="16"/>
  <c r="U9" i="16"/>
  <c r="V9" i="16"/>
  <c r="W9" i="16"/>
  <c r="Q9" i="16"/>
  <c r="P7" i="10"/>
  <c r="P9" i="10"/>
  <c r="P10" i="10"/>
  <c r="P12" i="10"/>
  <c r="P13" i="10"/>
  <c r="P15" i="10"/>
  <c r="P16" i="10"/>
  <c r="P19" i="10"/>
  <c r="P21" i="10"/>
  <c r="P22" i="10"/>
  <c r="P28" i="10"/>
  <c r="P6" i="10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51" i="15"/>
  <c r="H68" i="15" s="1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51" i="15"/>
  <c r="P7" i="9" l="1"/>
  <c r="AJ7" i="9" s="1"/>
  <c r="P9" i="9"/>
  <c r="AJ9" i="9" s="1"/>
  <c r="P10" i="9"/>
  <c r="P12" i="9"/>
  <c r="P13" i="9"/>
  <c r="P15" i="9"/>
  <c r="P16" i="9"/>
  <c r="P18" i="9"/>
  <c r="O18" i="9" s="1"/>
  <c r="O20" i="9" s="1"/>
  <c r="P19" i="9"/>
  <c r="P21" i="9"/>
  <c r="O21" i="9" s="1"/>
  <c r="O23" i="9" s="1"/>
  <c r="P22" i="9"/>
  <c r="P24" i="9"/>
  <c r="P25" i="9"/>
  <c r="P27" i="9"/>
  <c r="P28" i="9"/>
  <c r="P30" i="9"/>
  <c r="O30" i="9" s="1"/>
  <c r="O32" i="9" s="1"/>
  <c r="P31" i="9"/>
  <c r="P33" i="9"/>
  <c r="O33" i="9" s="1"/>
  <c r="P34" i="9"/>
  <c r="O34" i="9" s="1"/>
  <c r="P36" i="9"/>
  <c r="P37" i="9"/>
  <c r="P39" i="9"/>
  <c r="P40" i="9"/>
  <c r="P42" i="9"/>
  <c r="P43" i="9"/>
  <c r="P46" i="9"/>
  <c r="P6" i="9"/>
  <c r="R5" i="14"/>
  <c r="R6" i="14"/>
  <c r="R7" i="14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4" i="14"/>
  <c r="P5" i="14"/>
  <c r="P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Q26" i="14" s="1"/>
  <c r="P4" i="14"/>
  <c r="Q4" i="14" s="1"/>
  <c r="R5" i="13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4" i="13"/>
  <c r="P4" i="13"/>
  <c r="Q4" i="13" s="1"/>
  <c r="Q18" i="13"/>
  <c r="Q22" i="13"/>
  <c r="P5" i="13"/>
  <c r="P6" i="13"/>
  <c r="P7" i="13"/>
  <c r="Q7" i="13" s="1"/>
  <c r="P8" i="13"/>
  <c r="Q8" i="13" s="1"/>
  <c r="P9" i="13"/>
  <c r="Q9" i="13" s="1"/>
  <c r="P10" i="13"/>
  <c r="Q10" i="13" s="1"/>
  <c r="P11" i="13"/>
  <c r="Q11" i="13" s="1"/>
  <c r="P12" i="13"/>
  <c r="P13" i="13"/>
  <c r="P14" i="13"/>
  <c r="Q14" i="13" s="1"/>
  <c r="P15" i="13"/>
  <c r="Q15" i="13" s="1"/>
  <c r="P16" i="13"/>
  <c r="Q16" i="13" s="1"/>
  <c r="P17" i="13"/>
  <c r="Q17" i="13" s="1"/>
  <c r="P18" i="13"/>
  <c r="P19" i="13"/>
  <c r="P20" i="13"/>
  <c r="P21" i="13"/>
  <c r="Q21" i="13" s="1"/>
  <c r="P22" i="13"/>
  <c r="P23" i="13"/>
  <c r="Q23" i="13" s="1"/>
  <c r="P24" i="13"/>
  <c r="Q24" i="13" s="1"/>
  <c r="P25" i="13"/>
  <c r="Q25" i="13" s="1"/>
  <c r="P26" i="13"/>
  <c r="Q19" i="13" s="1"/>
  <c r="O21" i="3"/>
  <c r="P21" i="3"/>
  <c r="Q21" i="3"/>
  <c r="R21" i="3"/>
  <c r="S21" i="3"/>
  <c r="T21" i="3"/>
  <c r="U21" i="3"/>
  <c r="V21" i="3"/>
  <c r="W21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C19" i="2"/>
  <c r="E19" i="2"/>
  <c r="B19" i="2"/>
  <c r="D93" i="2"/>
  <c r="F93" i="2" s="1"/>
  <c r="D94" i="2"/>
  <c r="F94" i="2" s="1"/>
  <c r="D95" i="2"/>
  <c r="F95" i="2" s="1"/>
  <c r="AS48" i="9"/>
  <c r="AT48" i="9"/>
  <c r="AH24" i="10"/>
  <c r="AH20" i="10"/>
  <c r="AT14" i="9"/>
  <c r="D92" i="2"/>
  <c r="F92" i="2" s="1"/>
  <c r="C55" i="6"/>
  <c r="D55" i="6"/>
  <c r="E55" i="6"/>
  <c r="F55" i="6"/>
  <c r="G55" i="6"/>
  <c r="H55" i="6"/>
  <c r="I55" i="6"/>
  <c r="J55" i="6"/>
  <c r="K55" i="6"/>
  <c r="L55" i="6"/>
  <c r="M55" i="6"/>
  <c r="N55" i="6"/>
  <c r="O55" i="6"/>
  <c r="P55" i="6"/>
  <c r="Q55" i="6"/>
  <c r="R55" i="6"/>
  <c r="S55" i="6"/>
  <c r="T55" i="6"/>
  <c r="U55" i="6"/>
  <c r="V55" i="6"/>
  <c r="W55" i="6"/>
  <c r="C56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V56" i="6"/>
  <c r="W56" i="6"/>
  <c r="C57" i="6"/>
  <c r="D57" i="6"/>
  <c r="E57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U57" i="6"/>
  <c r="V57" i="6"/>
  <c r="W57" i="6"/>
  <c r="C58" i="6"/>
  <c r="D58" i="6"/>
  <c r="E58" i="6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U58" i="6"/>
  <c r="V58" i="6"/>
  <c r="W58" i="6"/>
  <c r="C59" i="6"/>
  <c r="D59" i="6"/>
  <c r="E59" i="6"/>
  <c r="F59" i="6"/>
  <c r="G59" i="6"/>
  <c r="H59" i="6"/>
  <c r="I59" i="6"/>
  <c r="J59" i="6"/>
  <c r="K59" i="6"/>
  <c r="L59" i="6"/>
  <c r="M59" i="6"/>
  <c r="N59" i="6"/>
  <c r="O59" i="6"/>
  <c r="P59" i="6"/>
  <c r="Q59" i="6"/>
  <c r="R59" i="6"/>
  <c r="S59" i="6"/>
  <c r="T59" i="6"/>
  <c r="U59" i="6"/>
  <c r="V59" i="6"/>
  <c r="W59" i="6"/>
  <c r="C60" i="6"/>
  <c r="D60" i="6"/>
  <c r="E60" i="6"/>
  <c r="F60" i="6"/>
  <c r="G60" i="6"/>
  <c r="H60" i="6"/>
  <c r="I60" i="6"/>
  <c r="J60" i="6"/>
  <c r="K60" i="6"/>
  <c r="L60" i="6"/>
  <c r="M60" i="6"/>
  <c r="N60" i="6"/>
  <c r="O60" i="6"/>
  <c r="P60" i="6"/>
  <c r="Q60" i="6"/>
  <c r="R60" i="6"/>
  <c r="S60" i="6"/>
  <c r="T60" i="6"/>
  <c r="U60" i="6"/>
  <c r="V60" i="6"/>
  <c r="W60" i="6"/>
  <c r="B56" i="6"/>
  <c r="B57" i="6"/>
  <c r="B58" i="6"/>
  <c r="B59" i="6"/>
  <c r="B60" i="6"/>
  <c r="AQ15" i="7"/>
  <c r="AR15" i="7"/>
  <c r="AR16" i="7" s="1"/>
  <c r="AS15" i="7"/>
  <c r="AS16" i="7" s="1"/>
  <c r="AQ11" i="7"/>
  <c r="AR11" i="7"/>
  <c r="AS11" i="7"/>
  <c r="X53" i="4"/>
  <c r="X54" i="4"/>
  <c r="X55" i="4"/>
  <c r="X56" i="4"/>
  <c r="X57" i="4"/>
  <c r="X58" i="4"/>
  <c r="X59" i="4"/>
  <c r="H93" i="11"/>
  <c r="H94" i="11"/>
  <c r="H95" i="11"/>
  <c r="H96" i="11"/>
  <c r="H97" i="11"/>
  <c r="H98" i="11"/>
  <c r="H99" i="11"/>
  <c r="H100" i="11"/>
  <c r="AC25" i="10"/>
  <c r="AD25" i="10"/>
  <c r="AE25" i="10"/>
  <c r="AF25" i="10"/>
  <c r="AG25" i="10"/>
  <c r="AH25" i="10"/>
  <c r="AC24" i="10"/>
  <c r="AD24" i="10"/>
  <c r="AE24" i="10"/>
  <c r="AF24" i="10"/>
  <c r="AC23" i="10"/>
  <c r="AD23" i="10"/>
  <c r="AE23" i="10"/>
  <c r="AF23" i="10"/>
  <c r="AG23" i="10"/>
  <c r="AH23" i="10"/>
  <c r="AC20" i="10"/>
  <c r="AD20" i="10"/>
  <c r="AE20" i="10"/>
  <c r="AF20" i="10"/>
  <c r="AG20" i="10"/>
  <c r="AG18" i="10"/>
  <c r="AG27" i="10" s="1"/>
  <c r="AC14" i="10"/>
  <c r="AD14" i="10"/>
  <c r="AE14" i="10"/>
  <c r="AF14" i="10"/>
  <c r="AG14" i="10"/>
  <c r="AH14" i="10"/>
  <c r="AC11" i="10"/>
  <c r="AD11" i="10"/>
  <c r="AE11" i="10"/>
  <c r="AG11" i="10"/>
  <c r="AC8" i="10"/>
  <c r="AD8" i="10"/>
  <c r="AE8" i="10"/>
  <c r="AG8" i="10"/>
  <c r="AR49" i="9"/>
  <c r="AS49" i="9"/>
  <c r="AT49" i="9"/>
  <c r="AR48" i="9"/>
  <c r="AR47" i="9"/>
  <c r="AS47" i="9"/>
  <c r="AT47" i="9"/>
  <c r="AR44" i="9"/>
  <c r="AS44" i="9"/>
  <c r="AT44" i="9"/>
  <c r="AQ41" i="9"/>
  <c r="AR41" i="9"/>
  <c r="AS41" i="9"/>
  <c r="AT41" i="9"/>
  <c r="AP38" i="9"/>
  <c r="AQ38" i="9"/>
  <c r="AR38" i="9"/>
  <c r="AS38" i="9"/>
  <c r="AT38" i="9"/>
  <c r="AP35" i="9"/>
  <c r="AQ35" i="9"/>
  <c r="AR35" i="9"/>
  <c r="AS35" i="9"/>
  <c r="AT35" i="9"/>
  <c r="AP32" i="9"/>
  <c r="AQ32" i="9"/>
  <c r="AR32" i="9"/>
  <c r="AS32" i="9"/>
  <c r="AT32" i="9"/>
  <c r="AP29" i="9"/>
  <c r="AQ29" i="9"/>
  <c r="AR29" i="9"/>
  <c r="AS29" i="9"/>
  <c r="AT29" i="9"/>
  <c r="AP26" i="9"/>
  <c r="AQ26" i="9"/>
  <c r="AR26" i="9"/>
  <c r="AS26" i="9"/>
  <c r="AT26" i="9"/>
  <c r="AP23" i="9"/>
  <c r="AQ23" i="9"/>
  <c r="AR23" i="9"/>
  <c r="AS23" i="9"/>
  <c r="AT23" i="9"/>
  <c r="AQ20" i="9"/>
  <c r="AR20" i="9"/>
  <c r="AS20" i="9"/>
  <c r="AT20" i="9"/>
  <c r="AQ17" i="9"/>
  <c r="AR17" i="9"/>
  <c r="AS17" i="9"/>
  <c r="AT17" i="9"/>
  <c r="AR14" i="9"/>
  <c r="AS14" i="9"/>
  <c r="AO11" i="9"/>
  <c r="AP11" i="9"/>
  <c r="AQ11" i="9"/>
  <c r="AR11" i="9"/>
  <c r="AS11" i="9"/>
  <c r="AT11" i="9"/>
  <c r="AR8" i="9"/>
  <c r="AS8" i="9"/>
  <c r="AT8" i="9"/>
  <c r="AQ40" i="8"/>
  <c r="AR40" i="8"/>
  <c r="AS40" i="8"/>
  <c r="AM40" i="8"/>
  <c r="AN40" i="8"/>
  <c r="AO40" i="8"/>
  <c r="AP40" i="8"/>
  <c r="H89" i="11"/>
  <c r="H90" i="11"/>
  <c r="H91" i="11"/>
  <c r="H92" i="11"/>
  <c r="AO48" i="9"/>
  <c r="AO49" i="9"/>
  <c r="AP48" i="9"/>
  <c r="AQ48" i="9"/>
  <c r="AC48" i="9"/>
  <c r="AD48" i="9"/>
  <c r="AD47" i="9"/>
  <c r="AC47" i="9"/>
  <c r="AC14" i="9"/>
  <c r="AN15" i="7"/>
  <c r="AN16" i="7" s="1"/>
  <c r="AO15" i="7"/>
  <c r="AO16" i="7" s="1"/>
  <c r="AP15" i="7"/>
  <c r="AP16" i="7" s="1"/>
  <c r="AN11" i="7"/>
  <c r="AO11" i="7"/>
  <c r="AP11" i="7"/>
  <c r="D90" i="2"/>
  <c r="D91" i="2"/>
  <c r="F91" i="2" s="1"/>
  <c r="D76" i="2"/>
  <c r="F76" i="2" s="1"/>
  <c r="AB11" i="7"/>
  <c r="AB15" i="7"/>
  <c r="B55" i="6"/>
  <c r="X54" i="5"/>
  <c r="X55" i="5"/>
  <c r="X56" i="5"/>
  <c r="X57" i="5"/>
  <c r="X58" i="5"/>
  <c r="X59" i="5"/>
  <c r="AQ47" i="9"/>
  <c r="AP47" i="9"/>
  <c r="AO47" i="9"/>
  <c r="AQ44" i="9"/>
  <c r="AP44" i="9"/>
  <c r="AO44" i="9"/>
  <c r="AP41" i="9"/>
  <c r="AO41" i="9"/>
  <c r="AO38" i="9"/>
  <c r="AO35" i="9"/>
  <c r="AO32" i="9"/>
  <c r="AO29" i="9"/>
  <c r="AO26" i="9"/>
  <c r="AO23" i="9"/>
  <c r="AP20" i="9"/>
  <c r="AO20" i="9"/>
  <c r="AP17" i="9"/>
  <c r="AO17" i="9"/>
  <c r="AQ14" i="9"/>
  <c r="AP14" i="9"/>
  <c r="AO14" i="9"/>
  <c r="AQ8" i="9"/>
  <c r="AP8" i="9"/>
  <c r="AO8" i="9"/>
  <c r="AQ49" i="9"/>
  <c r="AP49" i="9"/>
  <c r="X55" i="3"/>
  <c r="X54" i="3"/>
  <c r="X53" i="3"/>
  <c r="H81" i="11"/>
  <c r="H82" i="11"/>
  <c r="H83" i="11"/>
  <c r="H84" i="11"/>
  <c r="H85" i="11"/>
  <c r="H86" i="11"/>
  <c r="H87" i="11"/>
  <c r="R8" i="10"/>
  <c r="S8" i="10"/>
  <c r="T8" i="10"/>
  <c r="U8" i="10"/>
  <c r="V8" i="10"/>
  <c r="W8" i="10"/>
  <c r="X8" i="10"/>
  <c r="Y8" i="10"/>
  <c r="Z8" i="10"/>
  <c r="AA8" i="10"/>
  <c r="AB8" i="10"/>
  <c r="Q8" i="10"/>
  <c r="R24" i="10"/>
  <c r="S24" i="10"/>
  <c r="T24" i="10"/>
  <c r="U24" i="10"/>
  <c r="V24" i="10"/>
  <c r="W24" i="10"/>
  <c r="Y24" i="10"/>
  <c r="Z24" i="10"/>
  <c r="AA24" i="10"/>
  <c r="R25" i="10"/>
  <c r="S25" i="10"/>
  <c r="T25" i="10"/>
  <c r="U25" i="10"/>
  <c r="V25" i="10"/>
  <c r="W25" i="10"/>
  <c r="Y25" i="10"/>
  <c r="Z25" i="10"/>
  <c r="AA25" i="10"/>
  <c r="Q25" i="10"/>
  <c r="Q24" i="10"/>
  <c r="AE47" i="9"/>
  <c r="AF47" i="9"/>
  <c r="AG47" i="9"/>
  <c r="AH47" i="9"/>
  <c r="AI47" i="9"/>
  <c r="AK47" i="9"/>
  <c r="AL47" i="9"/>
  <c r="AM47" i="9"/>
  <c r="AN47" i="9"/>
  <c r="AD44" i="9"/>
  <c r="AE44" i="9"/>
  <c r="AF44" i="9"/>
  <c r="AG44" i="9"/>
  <c r="AH44" i="9"/>
  <c r="AI44" i="9"/>
  <c r="AK44" i="9"/>
  <c r="AL44" i="9"/>
  <c r="AM44" i="9"/>
  <c r="AN44" i="9"/>
  <c r="AC44" i="9"/>
  <c r="AD41" i="9"/>
  <c r="AE41" i="9"/>
  <c r="AF41" i="9"/>
  <c r="AG41" i="9"/>
  <c r="AH41" i="9"/>
  <c r="AI41" i="9"/>
  <c r="AK41" i="9"/>
  <c r="AL41" i="9"/>
  <c r="AM41" i="9"/>
  <c r="AN41" i="9"/>
  <c r="AC41" i="9"/>
  <c r="AD38" i="9"/>
  <c r="AE38" i="9"/>
  <c r="AF38" i="9"/>
  <c r="AG38" i="9"/>
  <c r="AH38" i="9"/>
  <c r="AI38" i="9"/>
  <c r="AK38" i="9"/>
  <c r="AL38" i="9"/>
  <c r="AM38" i="9"/>
  <c r="AN38" i="9"/>
  <c r="AC38" i="9"/>
  <c r="AD35" i="9"/>
  <c r="AE35" i="9"/>
  <c r="AF35" i="9"/>
  <c r="AG35" i="9"/>
  <c r="AH35" i="9"/>
  <c r="AI35" i="9"/>
  <c r="AK35" i="9"/>
  <c r="AL35" i="9"/>
  <c r="AM35" i="9"/>
  <c r="AN35" i="9"/>
  <c r="AC35" i="9"/>
  <c r="AD32" i="9"/>
  <c r="AE32" i="9"/>
  <c r="AF32" i="9"/>
  <c r="AG32" i="9"/>
  <c r="AH32" i="9"/>
  <c r="AI32" i="9"/>
  <c r="AK32" i="9"/>
  <c r="AL32" i="9"/>
  <c r="AM32" i="9"/>
  <c r="AN32" i="9"/>
  <c r="AC32" i="9"/>
  <c r="AD29" i="9"/>
  <c r="AE29" i="9"/>
  <c r="AF29" i="9"/>
  <c r="AG29" i="9"/>
  <c r="AH29" i="9"/>
  <c r="AI29" i="9"/>
  <c r="AK29" i="9"/>
  <c r="AL29" i="9"/>
  <c r="AM29" i="9"/>
  <c r="AN29" i="9"/>
  <c r="AC29" i="9"/>
  <c r="AD26" i="9"/>
  <c r="AE26" i="9"/>
  <c r="AF26" i="9"/>
  <c r="AG26" i="9"/>
  <c r="AH26" i="9"/>
  <c r="AI26" i="9"/>
  <c r="AK26" i="9"/>
  <c r="AL26" i="9"/>
  <c r="AM26" i="9"/>
  <c r="AN26" i="9"/>
  <c r="AC26" i="9"/>
  <c r="AD23" i="9"/>
  <c r="AE23" i="9"/>
  <c r="AF23" i="9"/>
  <c r="AG23" i="9"/>
  <c r="AH23" i="9"/>
  <c r="AI23" i="9"/>
  <c r="AK23" i="9"/>
  <c r="AL23" i="9"/>
  <c r="AM23" i="9"/>
  <c r="AN23" i="9"/>
  <c r="AC23" i="9"/>
  <c r="AD20" i="9"/>
  <c r="AE20" i="9"/>
  <c r="AF20" i="9"/>
  <c r="AG20" i="9"/>
  <c r="AH20" i="9"/>
  <c r="AI20" i="9"/>
  <c r="AK20" i="9"/>
  <c r="AL20" i="9"/>
  <c r="AM20" i="9"/>
  <c r="AN20" i="9"/>
  <c r="AC20" i="9"/>
  <c r="AD17" i="9"/>
  <c r="AE17" i="9"/>
  <c r="AF17" i="9"/>
  <c r="AG17" i="9"/>
  <c r="AH17" i="9"/>
  <c r="AI17" i="9"/>
  <c r="AK17" i="9"/>
  <c r="AL17" i="9"/>
  <c r="AM17" i="9"/>
  <c r="AN17" i="9"/>
  <c r="AC17" i="9"/>
  <c r="AD14" i="9"/>
  <c r="AE14" i="9"/>
  <c r="AF14" i="9"/>
  <c r="AG14" i="9"/>
  <c r="AH14" i="9"/>
  <c r="AI14" i="9"/>
  <c r="AK14" i="9"/>
  <c r="AL14" i="9"/>
  <c r="AM14" i="9"/>
  <c r="AN14" i="9"/>
  <c r="AD11" i="9"/>
  <c r="AE11" i="9"/>
  <c r="AF11" i="9"/>
  <c r="AG11" i="9"/>
  <c r="AH11" i="9"/>
  <c r="AI11" i="9"/>
  <c r="AK11" i="9"/>
  <c r="AL11" i="9"/>
  <c r="AM11" i="9"/>
  <c r="AN11" i="9"/>
  <c r="AC11" i="9"/>
  <c r="AD8" i="9"/>
  <c r="AE8" i="9"/>
  <c r="AF8" i="9"/>
  <c r="AG8" i="9"/>
  <c r="AH8" i="9"/>
  <c r="AI8" i="9"/>
  <c r="AK8" i="9"/>
  <c r="AL8" i="9"/>
  <c r="AM8" i="9"/>
  <c r="AN8" i="9"/>
  <c r="AC8" i="9"/>
  <c r="AI49" i="9"/>
  <c r="AE48" i="9"/>
  <c r="AF48" i="9"/>
  <c r="AG48" i="9"/>
  <c r="AH48" i="9"/>
  <c r="AI48" i="9"/>
  <c r="AK48" i="9"/>
  <c r="AL48" i="9"/>
  <c r="AM48" i="9"/>
  <c r="AN48" i="9"/>
  <c r="AD49" i="9"/>
  <c r="AE49" i="9"/>
  <c r="AF49" i="9"/>
  <c r="AG49" i="9"/>
  <c r="AH49" i="9"/>
  <c r="AK49" i="9"/>
  <c r="AL49" i="9"/>
  <c r="AM49" i="9"/>
  <c r="AN49" i="9"/>
  <c r="AC49" i="9"/>
  <c r="D77" i="2"/>
  <c r="F77" i="2" s="1"/>
  <c r="D78" i="2"/>
  <c r="D79" i="2"/>
  <c r="D80" i="2"/>
  <c r="D81" i="2"/>
  <c r="F81" i="2" s="1"/>
  <c r="D82" i="2"/>
  <c r="D83" i="2"/>
  <c r="F83" i="2" s="1"/>
  <c r="D84" i="2"/>
  <c r="F84" i="2" s="1"/>
  <c r="D85" i="2"/>
  <c r="F85" i="2" s="1"/>
  <c r="D86" i="2"/>
  <c r="F86" i="2" s="1"/>
  <c r="D87" i="2"/>
  <c r="F87" i="2" s="1"/>
  <c r="AM15" i="7"/>
  <c r="AM16" i="7"/>
  <c r="AL15" i="7"/>
  <c r="AL16" i="7" s="1"/>
  <c r="AK15" i="7"/>
  <c r="AK16" i="7" s="1"/>
  <c r="AJ15" i="7"/>
  <c r="AJ16" i="7" s="1"/>
  <c r="AI15" i="7"/>
  <c r="AI16" i="7" s="1"/>
  <c r="AH15" i="7"/>
  <c r="AG15" i="7"/>
  <c r="AF15" i="7"/>
  <c r="AE15" i="7"/>
  <c r="AD15" i="7"/>
  <c r="AC15" i="7"/>
  <c r="AK11" i="7"/>
  <c r="AL11" i="7"/>
  <c r="AM11" i="7"/>
  <c r="X47" i="5"/>
  <c r="X47" i="4"/>
  <c r="X41" i="5"/>
  <c r="X42" i="5"/>
  <c r="X43" i="6" s="1"/>
  <c r="X43" i="5"/>
  <c r="X44" i="6" s="1"/>
  <c r="X44" i="5"/>
  <c r="X45" i="5"/>
  <c r="X46" i="5"/>
  <c r="X48" i="5"/>
  <c r="X49" i="5"/>
  <c r="X50" i="5"/>
  <c r="X51" i="5"/>
  <c r="X52" i="6" s="1"/>
  <c r="X40" i="5"/>
  <c r="AB40" i="8"/>
  <c r="AC40" i="8"/>
  <c r="AD40" i="8"/>
  <c r="AE40" i="8"/>
  <c r="AF40" i="8"/>
  <c r="AG40" i="8"/>
  <c r="AH40" i="8"/>
  <c r="AI40" i="8"/>
  <c r="AJ40" i="8"/>
  <c r="AK40" i="8"/>
  <c r="AL40" i="8"/>
  <c r="S40" i="8"/>
  <c r="T40" i="8"/>
  <c r="U40" i="8"/>
  <c r="V40" i="8"/>
  <c r="W40" i="8"/>
  <c r="X40" i="8"/>
  <c r="Y40" i="8"/>
  <c r="Z40" i="8"/>
  <c r="AA40" i="8"/>
  <c r="T23" i="10"/>
  <c r="U23" i="10"/>
  <c r="V23" i="10"/>
  <c r="W23" i="10"/>
  <c r="Y23" i="10"/>
  <c r="Z23" i="10"/>
  <c r="AA23" i="10"/>
  <c r="T20" i="10"/>
  <c r="U20" i="10"/>
  <c r="V20" i="10"/>
  <c r="W20" i="10"/>
  <c r="X20" i="10"/>
  <c r="Y20" i="10"/>
  <c r="Z20" i="10"/>
  <c r="AA20" i="10"/>
  <c r="T17" i="10"/>
  <c r="U17" i="10"/>
  <c r="V17" i="10"/>
  <c r="W17" i="10"/>
  <c r="X17" i="10"/>
  <c r="Y17" i="10"/>
  <c r="Z17" i="10"/>
  <c r="AA17" i="10"/>
  <c r="T14" i="10"/>
  <c r="U14" i="10"/>
  <c r="V14" i="10"/>
  <c r="W14" i="10"/>
  <c r="X14" i="10"/>
  <c r="Y14" i="10"/>
  <c r="Z14" i="10"/>
  <c r="AA14" i="10"/>
  <c r="T11" i="10"/>
  <c r="U11" i="10"/>
  <c r="V11" i="10"/>
  <c r="W11" i="10"/>
  <c r="X11" i="10"/>
  <c r="Y11" i="10"/>
  <c r="Z11" i="10"/>
  <c r="AA11" i="10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B20" i="3"/>
  <c r="Q20" i="10"/>
  <c r="Q23" i="10"/>
  <c r="D63" i="2"/>
  <c r="F63" i="2" s="1"/>
  <c r="AC11" i="7"/>
  <c r="AD11" i="7"/>
  <c r="AE11" i="7"/>
  <c r="AF11" i="7"/>
  <c r="AG11" i="7"/>
  <c r="AH11" i="7"/>
  <c r="AH16" i="7" s="1"/>
  <c r="AJ11" i="7"/>
  <c r="X40" i="4"/>
  <c r="X41" i="4"/>
  <c r="X42" i="4"/>
  <c r="X43" i="4"/>
  <c r="X44" i="4"/>
  <c r="X45" i="4"/>
  <c r="X46" i="4"/>
  <c r="X48" i="4"/>
  <c r="X49" i="4"/>
  <c r="X50" i="4"/>
  <c r="X51" i="4"/>
  <c r="H70" i="11"/>
  <c r="H71" i="11"/>
  <c r="H72" i="11"/>
  <c r="H73" i="11"/>
  <c r="H74" i="11"/>
  <c r="H75" i="11"/>
  <c r="H76" i="11"/>
  <c r="H77" i="11"/>
  <c r="H78" i="11"/>
  <c r="H79" i="11"/>
  <c r="H80" i="11"/>
  <c r="R23" i="10"/>
  <c r="S23" i="10"/>
  <c r="R20" i="10"/>
  <c r="S20" i="10"/>
  <c r="Q17" i="10"/>
  <c r="R17" i="10"/>
  <c r="S17" i="10"/>
  <c r="Q14" i="10"/>
  <c r="R14" i="10"/>
  <c r="S14" i="10"/>
  <c r="Q11" i="10"/>
  <c r="R11" i="10"/>
  <c r="S11" i="10"/>
  <c r="X39" i="3"/>
  <c r="X40" i="3"/>
  <c r="X41" i="3"/>
  <c r="H53" i="11"/>
  <c r="H54" i="11"/>
  <c r="H55" i="11"/>
  <c r="H56" i="11"/>
  <c r="H57" i="11"/>
  <c r="H58" i="11"/>
  <c r="H59" i="11"/>
  <c r="H60" i="11"/>
  <c r="H61" i="11"/>
  <c r="H62" i="11"/>
  <c r="H64" i="11"/>
  <c r="H65" i="11"/>
  <c r="H66" i="11"/>
  <c r="H67" i="11"/>
  <c r="H68" i="11"/>
  <c r="H69" i="11"/>
  <c r="O6" i="10"/>
  <c r="O7" i="10"/>
  <c r="O9" i="10"/>
  <c r="O12" i="10"/>
  <c r="O13" i="10"/>
  <c r="O15" i="10"/>
  <c r="O16" i="10"/>
  <c r="O18" i="10"/>
  <c r="O19" i="10"/>
  <c r="O21" i="10"/>
  <c r="O27" i="10"/>
  <c r="O28" i="10"/>
  <c r="O29" i="10"/>
  <c r="O10" i="10"/>
  <c r="O15" i="9"/>
  <c r="O17" i="9" s="1"/>
  <c r="O24" i="9"/>
  <c r="O26" i="9" s="1"/>
  <c r="O27" i="9"/>
  <c r="O29" i="9" s="1"/>
  <c r="O36" i="9"/>
  <c r="O38" i="9" s="1"/>
  <c r="O39" i="9"/>
  <c r="O41" i="9" s="1"/>
  <c r="O6" i="9"/>
  <c r="O8" i="9" s="1"/>
  <c r="N8" i="7"/>
  <c r="N9" i="7"/>
  <c r="N10" i="7"/>
  <c r="N13" i="7"/>
  <c r="N7" i="7"/>
  <c r="C41" i="6"/>
  <c r="D41" i="6"/>
  <c r="E41" i="6"/>
  <c r="F41" i="6"/>
  <c r="G41" i="6"/>
  <c r="H41" i="6"/>
  <c r="I41" i="6"/>
  <c r="J41" i="6"/>
  <c r="K41" i="6"/>
  <c r="L41" i="6"/>
  <c r="M41" i="6"/>
  <c r="N41" i="6"/>
  <c r="N42" i="6"/>
  <c r="N43" i="6"/>
  <c r="N44" i="6"/>
  <c r="N45" i="6"/>
  <c r="N46" i="6"/>
  <c r="N47" i="6"/>
  <c r="N48" i="6"/>
  <c r="N49" i="6"/>
  <c r="N50" i="6"/>
  <c r="N51" i="6"/>
  <c r="N52" i="6"/>
  <c r="O41" i="6"/>
  <c r="P41" i="6"/>
  <c r="Q41" i="6"/>
  <c r="R41" i="6"/>
  <c r="R42" i="6"/>
  <c r="R43" i="6"/>
  <c r="R44" i="6"/>
  <c r="R45" i="6"/>
  <c r="R46" i="6"/>
  <c r="R47" i="6"/>
  <c r="R48" i="6"/>
  <c r="R49" i="6"/>
  <c r="R50" i="6"/>
  <c r="R51" i="6"/>
  <c r="R52" i="6"/>
  <c r="S41" i="6"/>
  <c r="T41" i="6"/>
  <c r="U41" i="6"/>
  <c r="V41" i="6"/>
  <c r="V42" i="6"/>
  <c r="V43" i="6"/>
  <c r="V44" i="6"/>
  <c r="V45" i="6"/>
  <c r="V46" i="6"/>
  <c r="V47" i="6"/>
  <c r="V48" i="6"/>
  <c r="V49" i="6"/>
  <c r="V50" i="6"/>
  <c r="V51" i="6"/>
  <c r="V52" i="6"/>
  <c r="W41" i="6"/>
  <c r="C42" i="6"/>
  <c r="D42" i="6"/>
  <c r="E42" i="6"/>
  <c r="F42" i="6"/>
  <c r="G42" i="6"/>
  <c r="H42" i="6"/>
  <c r="I42" i="6"/>
  <c r="J42" i="6"/>
  <c r="K42" i="6"/>
  <c r="L42" i="6"/>
  <c r="M42" i="6"/>
  <c r="O42" i="6"/>
  <c r="P42" i="6"/>
  <c r="Q42" i="6"/>
  <c r="S42" i="6"/>
  <c r="T42" i="6"/>
  <c r="U42" i="6"/>
  <c r="W42" i="6"/>
  <c r="C43" i="6"/>
  <c r="D43" i="6"/>
  <c r="E43" i="6"/>
  <c r="F43" i="6"/>
  <c r="G43" i="6"/>
  <c r="H43" i="6"/>
  <c r="I43" i="6"/>
  <c r="J43" i="6"/>
  <c r="K43" i="6"/>
  <c r="L43" i="6"/>
  <c r="M43" i="6"/>
  <c r="O43" i="6"/>
  <c r="P43" i="6"/>
  <c r="Q43" i="6"/>
  <c r="S43" i="6"/>
  <c r="T43" i="6"/>
  <c r="U43" i="6"/>
  <c r="W43" i="6"/>
  <c r="C44" i="6"/>
  <c r="D44" i="6"/>
  <c r="E44" i="6"/>
  <c r="F44" i="6"/>
  <c r="G44" i="6"/>
  <c r="H44" i="6"/>
  <c r="I44" i="6"/>
  <c r="J44" i="6"/>
  <c r="K44" i="6"/>
  <c r="L44" i="6"/>
  <c r="M44" i="6"/>
  <c r="O44" i="6"/>
  <c r="P44" i="6"/>
  <c r="Q44" i="6"/>
  <c r="S44" i="6"/>
  <c r="T44" i="6"/>
  <c r="U44" i="6"/>
  <c r="W44" i="6"/>
  <c r="C45" i="6"/>
  <c r="D45" i="6"/>
  <c r="E45" i="6"/>
  <c r="F45" i="6"/>
  <c r="G45" i="6"/>
  <c r="H45" i="6"/>
  <c r="I45" i="6"/>
  <c r="J45" i="6"/>
  <c r="K45" i="6"/>
  <c r="L45" i="6"/>
  <c r="M45" i="6"/>
  <c r="O45" i="6"/>
  <c r="P45" i="6"/>
  <c r="Q45" i="6"/>
  <c r="S45" i="6"/>
  <c r="T45" i="6"/>
  <c r="U45" i="6"/>
  <c r="W45" i="6"/>
  <c r="C46" i="6"/>
  <c r="D46" i="6"/>
  <c r="E46" i="6"/>
  <c r="F46" i="6"/>
  <c r="G46" i="6"/>
  <c r="H46" i="6"/>
  <c r="I46" i="6"/>
  <c r="J46" i="6"/>
  <c r="K46" i="6"/>
  <c r="L46" i="6"/>
  <c r="M46" i="6"/>
  <c r="O46" i="6"/>
  <c r="P46" i="6"/>
  <c r="Q46" i="6"/>
  <c r="S46" i="6"/>
  <c r="T46" i="6"/>
  <c r="U46" i="6"/>
  <c r="W46" i="6"/>
  <c r="C47" i="6"/>
  <c r="D47" i="6"/>
  <c r="E47" i="6"/>
  <c r="F47" i="6"/>
  <c r="G47" i="6"/>
  <c r="H47" i="6"/>
  <c r="I47" i="6"/>
  <c r="J47" i="6"/>
  <c r="J48" i="6"/>
  <c r="J49" i="6"/>
  <c r="J50" i="6"/>
  <c r="J51" i="6"/>
  <c r="J52" i="6"/>
  <c r="K47" i="6"/>
  <c r="L47" i="6"/>
  <c r="M47" i="6"/>
  <c r="O47" i="6"/>
  <c r="P47" i="6"/>
  <c r="Q47" i="6"/>
  <c r="S47" i="6"/>
  <c r="T47" i="6"/>
  <c r="U47" i="6"/>
  <c r="W47" i="6"/>
  <c r="C48" i="6"/>
  <c r="D48" i="6"/>
  <c r="E48" i="6"/>
  <c r="F48" i="6"/>
  <c r="G48" i="6"/>
  <c r="H48" i="6"/>
  <c r="I48" i="6"/>
  <c r="K48" i="6"/>
  <c r="L48" i="6"/>
  <c r="M48" i="6"/>
  <c r="O48" i="6"/>
  <c r="P48" i="6"/>
  <c r="Q48" i="6"/>
  <c r="S48" i="6"/>
  <c r="T48" i="6"/>
  <c r="U48" i="6"/>
  <c r="W48" i="6"/>
  <c r="C49" i="6"/>
  <c r="D49" i="6"/>
  <c r="E49" i="6"/>
  <c r="F49" i="6"/>
  <c r="G49" i="6"/>
  <c r="H49" i="6"/>
  <c r="I49" i="6"/>
  <c r="K49" i="6"/>
  <c r="L49" i="6"/>
  <c r="M49" i="6"/>
  <c r="O49" i="6"/>
  <c r="P49" i="6"/>
  <c r="Q49" i="6"/>
  <c r="S49" i="6"/>
  <c r="T49" i="6"/>
  <c r="U49" i="6"/>
  <c r="W49" i="6"/>
  <c r="C50" i="6"/>
  <c r="D50" i="6"/>
  <c r="E50" i="6"/>
  <c r="F50" i="6"/>
  <c r="G50" i="6"/>
  <c r="H50" i="6"/>
  <c r="I50" i="6"/>
  <c r="K50" i="6"/>
  <c r="L50" i="6"/>
  <c r="M50" i="6"/>
  <c r="O50" i="6"/>
  <c r="P50" i="6"/>
  <c r="Q50" i="6"/>
  <c r="S50" i="6"/>
  <c r="T50" i="6"/>
  <c r="U50" i="6"/>
  <c r="W50" i="6"/>
  <c r="C51" i="6"/>
  <c r="D51" i="6"/>
  <c r="E51" i="6"/>
  <c r="F51" i="6"/>
  <c r="G51" i="6"/>
  <c r="H51" i="6"/>
  <c r="I51" i="6"/>
  <c r="K51" i="6"/>
  <c r="L51" i="6"/>
  <c r="M51" i="6"/>
  <c r="O51" i="6"/>
  <c r="P51" i="6"/>
  <c r="Q51" i="6"/>
  <c r="S51" i="6"/>
  <c r="T51" i="6"/>
  <c r="U51" i="6"/>
  <c r="W51" i="6"/>
  <c r="C52" i="6"/>
  <c r="D52" i="6"/>
  <c r="E52" i="6"/>
  <c r="F52" i="6"/>
  <c r="G52" i="6"/>
  <c r="H52" i="6"/>
  <c r="I52" i="6"/>
  <c r="K52" i="6"/>
  <c r="L52" i="6"/>
  <c r="M52" i="6"/>
  <c r="O52" i="6"/>
  <c r="P52" i="6"/>
  <c r="Q52" i="6"/>
  <c r="S52" i="6"/>
  <c r="T52" i="6"/>
  <c r="U52" i="6"/>
  <c r="W52" i="6"/>
  <c r="B42" i="6"/>
  <c r="B43" i="6"/>
  <c r="B44" i="6"/>
  <c r="B45" i="6"/>
  <c r="B46" i="6"/>
  <c r="B47" i="6"/>
  <c r="B48" i="6"/>
  <c r="B49" i="6"/>
  <c r="B50" i="6"/>
  <c r="B51" i="6"/>
  <c r="B52" i="6"/>
  <c r="B41" i="6"/>
  <c r="C18" i="2"/>
  <c r="E18" i="2"/>
  <c r="B18" i="2"/>
  <c r="C17" i="2"/>
  <c r="E17" i="2"/>
  <c r="V46" i="9"/>
  <c r="Z46" i="9"/>
  <c r="AA46" i="9"/>
  <c r="AB46" i="9"/>
  <c r="W23" i="9"/>
  <c r="X23" i="9"/>
  <c r="Y23" i="9"/>
  <c r="Z23" i="9"/>
  <c r="AA23" i="9"/>
  <c r="AB23" i="9"/>
  <c r="Y15" i="7"/>
  <c r="Z15" i="7"/>
  <c r="AA15" i="7"/>
  <c r="Y11" i="7"/>
  <c r="Z11" i="7"/>
  <c r="AA11" i="7"/>
  <c r="B35" i="6"/>
  <c r="X26" i="5"/>
  <c r="X27" i="5"/>
  <c r="X28" i="5"/>
  <c r="X29" i="6" s="1"/>
  <c r="X29" i="5"/>
  <c r="X30" i="6" s="1"/>
  <c r="X30" i="5"/>
  <c r="X31" i="6" s="1"/>
  <c r="X31" i="5"/>
  <c r="X32" i="6" s="1"/>
  <c r="X32" i="5"/>
  <c r="X33" i="6" s="1"/>
  <c r="X33" i="5"/>
  <c r="X34" i="5"/>
  <c r="X35" i="5"/>
  <c r="X36" i="5"/>
  <c r="X37" i="5"/>
  <c r="X35" i="4"/>
  <c r="X36" i="4"/>
  <c r="X37" i="4"/>
  <c r="X26" i="3"/>
  <c r="X27" i="3"/>
  <c r="X28" i="3"/>
  <c r="X29" i="3"/>
  <c r="X30" i="3"/>
  <c r="X31" i="3"/>
  <c r="X32" i="3"/>
  <c r="X33" i="3"/>
  <c r="X34" i="3"/>
  <c r="X35" i="3"/>
  <c r="X36" i="3"/>
  <c r="X25" i="3"/>
  <c r="B17" i="2"/>
  <c r="D64" i="2"/>
  <c r="F64" i="2" s="1"/>
  <c r="D65" i="2"/>
  <c r="F65" i="2" s="1"/>
  <c r="D66" i="2"/>
  <c r="F66" i="2" s="1"/>
  <c r="D67" i="2"/>
  <c r="F67" i="2" s="1"/>
  <c r="D68" i="2"/>
  <c r="F68" i="2" s="1"/>
  <c r="D69" i="2"/>
  <c r="F69" i="2" s="1"/>
  <c r="D70" i="2"/>
  <c r="F70" i="2" s="1"/>
  <c r="D71" i="2"/>
  <c r="F71" i="2" s="1"/>
  <c r="D72" i="2"/>
  <c r="F72" i="2" s="1"/>
  <c r="D73" i="2"/>
  <c r="F73" i="2" s="1"/>
  <c r="D62" i="2"/>
  <c r="F62" i="2" s="1"/>
  <c r="U15" i="7"/>
  <c r="H51" i="11"/>
  <c r="H52" i="11"/>
  <c r="W41" i="9"/>
  <c r="X41" i="9"/>
  <c r="Y41" i="9"/>
  <c r="W38" i="9"/>
  <c r="X38" i="9"/>
  <c r="Y38" i="9"/>
  <c r="W35" i="9"/>
  <c r="X35" i="9"/>
  <c r="Y35" i="9"/>
  <c r="W32" i="9"/>
  <c r="X32" i="9"/>
  <c r="Y32" i="9"/>
  <c r="W29" i="9"/>
  <c r="X29" i="9"/>
  <c r="Y29" i="9"/>
  <c r="W26" i="9"/>
  <c r="X26" i="9"/>
  <c r="Y26" i="9"/>
  <c r="W20" i="9"/>
  <c r="X20" i="9"/>
  <c r="Y20" i="9"/>
  <c r="W17" i="9"/>
  <c r="X17" i="9"/>
  <c r="Y17" i="9"/>
  <c r="W14" i="9"/>
  <c r="X14" i="9"/>
  <c r="Y14" i="9"/>
  <c r="W11" i="9"/>
  <c r="X11" i="9"/>
  <c r="Y11" i="9"/>
  <c r="W8" i="9"/>
  <c r="X8" i="9"/>
  <c r="Y8" i="9"/>
  <c r="U8" i="7"/>
  <c r="V11" i="7"/>
  <c r="W11" i="7"/>
  <c r="X11" i="7"/>
  <c r="X16" i="7" s="1"/>
  <c r="V15" i="7"/>
  <c r="W15" i="7"/>
  <c r="X15" i="7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C27" i="6"/>
  <c r="D27" i="6"/>
  <c r="E27" i="6"/>
  <c r="F27" i="6"/>
  <c r="G27" i="6"/>
  <c r="C28" i="6"/>
  <c r="D28" i="6"/>
  <c r="E28" i="6"/>
  <c r="F28" i="6"/>
  <c r="G28" i="6"/>
  <c r="C29" i="6"/>
  <c r="D29" i="6"/>
  <c r="E29" i="6"/>
  <c r="F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F32" i="6"/>
  <c r="G32" i="6"/>
  <c r="C33" i="6"/>
  <c r="D33" i="6"/>
  <c r="E33" i="6"/>
  <c r="F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F36" i="6"/>
  <c r="G36" i="6"/>
  <c r="C37" i="6"/>
  <c r="D37" i="6"/>
  <c r="E37" i="6"/>
  <c r="F37" i="6"/>
  <c r="G37" i="6"/>
  <c r="C38" i="6"/>
  <c r="D38" i="6"/>
  <c r="E38" i="6"/>
  <c r="F38" i="6"/>
  <c r="G38" i="6"/>
  <c r="B28" i="6"/>
  <c r="B29" i="6"/>
  <c r="B30" i="6"/>
  <c r="B31" i="6"/>
  <c r="B32" i="6"/>
  <c r="B33" i="6"/>
  <c r="B34" i="6"/>
  <c r="B36" i="6"/>
  <c r="B37" i="6"/>
  <c r="B38" i="6"/>
  <c r="B27" i="6"/>
  <c r="Q11" i="7"/>
  <c r="P15" i="7"/>
  <c r="Q15" i="7"/>
  <c r="R15" i="7"/>
  <c r="S15" i="7"/>
  <c r="T15" i="7"/>
  <c r="R8" i="7"/>
  <c r="S8" i="7"/>
  <c r="T8" i="7"/>
  <c r="R9" i="7"/>
  <c r="S9" i="7"/>
  <c r="T9" i="7"/>
  <c r="U9" i="7"/>
  <c r="R10" i="7"/>
  <c r="S10" i="7"/>
  <c r="T10" i="7"/>
  <c r="U10" i="7"/>
  <c r="S17" i="9"/>
  <c r="V11" i="9"/>
  <c r="H45" i="11"/>
  <c r="H46" i="11"/>
  <c r="H47" i="11"/>
  <c r="H48" i="11"/>
  <c r="H49" i="11"/>
  <c r="H50" i="11"/>
  <c r="R8" i="9"/>
  <c r="S8" i="9"/>
  <c r="T8" i="9"/>
  <c r="U8" i="9"/>
  <c r="V8" i="9"/>
  <c r="R11" i="9"/>
  <c r="S11" i="9"/>
  <c r="T11" i="9"/>
  <c r="U11" i="9"/>
  <c r="R14" i="9"/>
  <c r="S14" i="9"/>
  <c r="T14" i="9"/>
  <c r="U14" i="9"/>
  <c r="V14" i="9"/>
  <c r="R17" i="9"/>
  <c r="T17" i="9"/>
  <c r="U17" i="9"/>
  <c r="V17" i="9"/>
  <c r="R20" i="9"/>
  <c r="S20" i="9"/>
  <c r="T20" i="9"/>
  <c r="U20" i="9"/>
  <c r="V20" i="9"/>
  <c r="R23" i="9"/>
  <c r="S23" i="9"/>
  <c r="T23" i="9"/>
  <c r="U23" i="9"/>
  <c r="V23" i="9"/>
  <c r="R26" i="9"/>
  <c r="S26" i="9"/>
  <c r="T26" i="9"/>
  <c r="U26" i="9"/>
  <c r="V26" i="9"/>
  <c r="R29" i="9"/>
  <c r="S29" i="9"/>
  <c r="T29" i="9"/>
  <c r="U29" i="9"/>
  <c r="V29" i="9"/>
  <c r="R32" i="9"/>
  <c r="S32" i="9"/>
  <c r="T32" i="9"/>
  <c r="U32" i="9"/>
  <c r="V32" i="9"/>
  <c r="R35" i="9"/>
  <c r="S35" i="9"/>
  <c r="T35" i="9"/>
  <c r="U35" i="9"/>
  <c r="V35" i="9"/>
  <c r="R38" i="9"/>
  <c r="S38" i="9"/>
  <c r="T38" i="9"/>
  <c r="U38" i="9"/>
  <c r="V38" i="9"/>
  <c r="R41" i="9"/>
  <c r="S41" i="9"/>
  <c r="T41" i="9"/>
  <c r="U41" i="9"/>
  <c r="V41" i="9"/>
  <c r="R44" i="9"/>
  <c r="S44" i="9"/>
  <c r="T44" i="9"/>
  <c r="U44" i="9"/>
  <c r="H44" i="11"/>
  <c r="H43" i="11"/>
  <c r="H42" i="11"/>
  <c r="H41" i="11"/>
  <c r="H40" i="11"/>
  <c r="H39" i="11"/>
  <c r="H17" i="11"/>
  <c r="H16" i="11"/>
  <c r="H15" i="11"/>
  <c r="H14" i="11"/>
  <c r="H13" i="11"/>
  <c r="H12" i="11"/>
  <c r="H11" i="11"/>
  <c r="H10" i="11"/>
  <c r="H9" i="11"/>
  <c r="H8" i="11"/>
  <c r="Q44" i="9"/>
  <c r="N43" i="9"/>
  <c r="N42" i="9"/>
  <c r="Q41" i="9"/>
  <c r="N40" i="9"/>
  <c r="N39" i="9"/>
  <c r="Q38" i="9"/>
  <c r="N37" i="9"/>
  <c r="N36" i="9"/>
  <c r="Q35" i="9"/>
  <c r="N34" i="9"/>
  <c r="N33" i="9"/>
  <c r="Q32" i="9"/>
  <c r="N31" i="9"/>
  <c r="N30" i="9"/>
  <c r="Q29" i="9"/>
  <c r="N28" i="9"/>
  <c r="N27" i="9"/>
  <c r="Q26" i="9"/>
  <c r="N25" i="9"/>
  <c r="N24" i="9"/>
  <c r="Q23" i="9"/>
  <c r="N22" i="9"/>
  <c r="N21" i="9"/>
  <c r="Q20" i="9"/>
  <c r="N19" i="9"/>
  <c r="N18" i="9"/>
  <c r="Q17" i="9"/>
  <c r="N16" i="9"/>
  <c r="N15" i="9"/>
  <c r="Q14" i="9"/>
  <c r="N13" i="9"/>
  <c r="N12" i="9"/>
  <c r="Q11" i="9"/>
  <c r="N10" i="9"/>
  <c r="N9" i="9"/>
  <c r="Q8" i="9"/>
  <c r="N7" i="9"/>
  <c r="N6" i="9"/>
  <c r="B16" i="7"/>
  <c r="D15" i="7"/>
  <c r="D14" i="7" s="1"/>
  <c r="C15" i="7"/>
  <c r="C14" i="7" s="1"/>
  <c r="H14" i="7"/>
  <c r="G14" i="7"/>
  <c r="F14" i="7"/>
  <c r="E14" i="7"/>
  <c r="B14" i="7"/>
  <c r="H10" i="7"/>
  <c r="G10" i="7"/>
  <c r="F10" i="7"/>
  <c r="E10" i="7"/>
  <c r="D10" i="7"/>
  <c r="C10" i="7"/>
  <c r="B10" i="7"/>
  <c r="X16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12" i="6"/>
  <c r="A13" i="6" s="1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X13" i="5"/>
  <c r="X12" i="5"/>
  <c r="X11" i="5"/>
  <c r="X9" i="5"/>
  <c r="X8" i="5"/>
  <c r="X34" i="4"/>
  <c r="X35" i="6" s="1"/>
  <c r="X33" i="4"/>
  <c r="X27" i="4"/>
  <c r="X26" i="4"/>
  <c r="X27" i="6" s="1"/>
  <c r="X13" i="4"/>
  <c r="X12" i="4"/>
  <c r="X11" i="4"/>
  <c r="X9" i="4"/>
  <c r="X8" i="4"/>
  <c r="D60" i="2"/>
  <c r="F60" i="2" s="1"/>
  <c r="D59" i="2"/>
  <c r="F59" i="2" s="1"/>
  <c r="D58" i="2"/>
  <c r="F58" i="2" s="1"/>
  <c r="D57" i="2"/>
  <c r="F57" i="2" s="1"/>
  <c r="D56" i="2"/>
  <c r="F56" i="2" s="1"/>
  <c r="D55" i="2"/>
  <c r="F55" i="2" s="1"/>
  <c r="D54" i="2"/>
  <c r="F54" i="2" s="1"/>
  <c r="D53" i="2"/>
  <c r="F53" i="2" s="1"/>
  <c r="D52" i="2"/>
  <c r="F52" i="2" s="1"/>
  <c r="D51" i="2"/>
  <c r="F51" i="2" s="1"/>
  <c r="D50" i="2"/>
  <c r="F50" i="2" s="1"/>
  <c r="D49" i="2"/>
  <c r="F49" i="2" s="1"/>
  <c r="D47" i="2"/>
  <c r="F47" i="2" s="1"/>
  <c r="D46" i="2"/>
  <c r="F46" i="2" s="1"/>
  <c r="D45" i="2"/>
  <c r="F45" i="2" s="1"/>
  <c r="D44" i="2"/>
  <c r="F44" i="2" s="1"/>
  <c r="D43" i="2"/>
  <c r="F43" i="2" s="1"/>
  <c r="D42" i="2"/>
  <c r="F42" i="2" s="1"/>
  <c r="D41" i="2"/>
  <c r="F41" i="2" s="1"/>
  <c r="D40" i="2"/>
  <c r="F40" i="2" s="1"/>
  <c r="D39" i="2"/>
  <c r="F39" i="2" s="1"/>
  <c r="D38" i="2"/>
  <c r="F38" i="2" s="1"/>
  <c r="D37" i="2"/>
  <c r="D36" i="2"/>
  <c r="F36" i="2" s="1"/>
  <c r="D34" i="2"/>
  <c r="F34" i="2" s="1"/>
  <c r="D33" i="2"/>
  <c r="F33" i="2" s="1"/>
  <c r="D32" i="2"/>
  <c r="F32" i="2" s="1"/>
  <c r="D31" i="2"/>
  <c r="F31" i="2" s="1"/>
  <c r="D30" i="2"/>
  <c r="F30" i="2" s="1"/>
  <c r="D29" i="2"/>
  <c r="F29" i="2" s="1"/>
  <c r="D28" i="2"/>
  <c r="F28" i="2" s="1"/>
  <c r="D27" i="2"/>
  <c r="F27" i="2" s="1"/>
  <c r="D26" i="2"/>
  <c r="F26" i="2"/>
  <c r="D25" i="2"/>
  <c r="F25" i="2" s="1"/>
  <c r="D24" i="2"/>
  <c r="F24" i="2" s="1"/>
  <c r="D23" i="2"/>
  <c r="F23" i="2" s="1"/>
  <c r="E16" i="2"/>
  <c r="C16" i="2"/>
  <c r="B16" i="2"/>
  <c r="E15" i="2"/>
  <c r="C15" i="2"/>
  <c r="B15" i="2"/>
  <c r="E14" i="2"/>
  <c r="C14" i="2"/>
  <c r="B14" i="2"/>
  <c r="D13" i="2"/>
  <c r="F13" i="2" s="1"/>
  <c r="D12" i="2"/>
  <c r="F12" i="2" s="1"/>
  <c r="D11" i="2"/>
  <c r="F11" i="2" s="1"/>
  <c r="D10" i="2"/>
  <c r="F10" i="2" s="1"/>
  <c r="D9" i="2"/>
  <c r="F9" i="2" s="1"/>
  <c r="D8" i="2"/>
  <c r="F8" i="2" s="1"/>
  <c r="D7" i="2"/>
  <c r="F7" i="2" s="1"/>
  <c r="D6" i="2"/>
  <c r="F6" i="2" s="1"/>
  <c r="P11" i="7"/>
  <c r="F37" i="2"/>
  <c r="V50" i="9"/>
  <c r="X46" i="9"/>
  <c r="Y46" i="9"/>
  <c r="R46" i="9"/>
  <c r="T46" i="9"/>
  <c r="U50" i="9"/>
  <c r="N49" i="9"/>
  <c r="Q50" i="9"/>
  <c r="S46" i="9"/>
  <c r="Q46" i="9"/>
  <c r="Q47" i="9" s="1"/>
  <c r="W46" i="9"/>
  <c r="W47" i="9" s="1"/>
  <c r="W50" i="9"/>
  <c r="U46" i="9"/>
  <c r="U47" i="9" s="1"/>
  <c r="Y50" i="9"/>
  <c r="S50" i="9"/>
  <c r="X50" i="9"/>
  <c r="T50" i="9"/>
  <c r="N48" i="9"/>
  <c r="R50" i="9"/>
  <c r="AG29" i="10" l="1"/>
  <c r="P29" i="10" s="1"/>
  <c r="P27" i="10"/>
  <c r="O11" i="10"/>
  <c r="S26" i="10"/>
  <c r="O9" i="9"/>
  <c r="AJ11" i="9"/>
  <c r="P48" i="9"/>
  <c r="V47" i="9"/>
  <c r="P29" i="9"/>
  <c r="X47" i="9"/>
  <c r="AB47" i="9"/>
  <c r="AK50" i="9"/>
  <c r="P35" i="9"/>
  <c r="O35" i="9" s="1"/>
  <c r="P20" i="9"/>
  <c r="AA47" i="9"/>
  <c r="N26" i="9"/>
  <c r="P23" i="9"/>
  <c r="P44" i="9"/>
  <c r="N17" i="9"/>
  <c r="R47" i="9"/>
  <c r="P26" i="9"/>
  <c r="T47" i="9"/>
  <c r="P32" i="9"/>
  <c r="P47" i="9"/>
  <c r="N38" i="9"/>
  <c r="N32" i="9"/>
  <c r="P17" i="9"/>
  <c r="P11" i="9"/>
  <c r="O11" i="9" s="1"/>
  <c r="S47" i="9"/>
  <c r="N50" i="9"/>
  <c r="AF50" i="9"/>
  <c r="AI50" i="9"/>
  <c r="P38" i="9"/>
  <c r="N41" i="9"/>
  <c r="AH50" i="9"/>
  <c r="P8" i="9"/>
  <c r="AJ8" i="9" s="1"/>
  <c r="P41" i="9"/>
  <c r="AP50" i="9"/>
  <c r="P14" i="9"/>
  <c r="Y47" i="9"/>
  <c r="AG50" i="9"/>
  <c r="P49" i="9"/>
  <c r="Z16" i="7"/>
  <c r="AA16" i="7"/>
  <c r="N11" i="7"/>
  <c r="P16" i="7"/>
  <c r="X21" i="5"/>
  <c r="X20" i="5"/>
  <c r="AE16" i="7"/>
  <c r="AB16" i="7"/>
  <c r="AG16" i="7"/>
  <c r="AC16" i="7"/>
  <c r="V16" i="7"/>
  <c r="Y16" i="7"/>
  <c r="R11" i="7"/>
  <c r="R16" i="7" s="1"/>
  <c r="AD16" i="7"/>
  <c r="X28" i="6"/>
  <c r="X48" i="6"/>
  <c r="X49" i="6"/>
  <c r="X37" i="6"/>
  <c r="X60" i="6"/>
  <c r="X34" i="6"/>
  <c r="X58" i="6"/>
  <c r="X51" i="6"/>
  <c r="X42" i="6"/>
  <c r="X50" i="6"/>
  <c r="X41" i="6"/>
  <c r="X19" i="5"/>
  <c r="X59" i="6"/>
  <c r="X57" i="6"/>
  <c r="X45" i="6"/>
  <c r="X56" i="6"/>
  <c r="X38" i="6"/>
  <c r="X55" i="6"/>
  <c r="X47" i="6"/>
  <c r="X36" i="6"/>
  <c r="Q22" i="6"/>
  <c r="I22" i="6"/>
  <c r="W22" i="6"/>
  <c r="O22" i="6"/>
  <c r="G22" i="6"/>
  <c r="H21" i="6"/>
  <c r="V22" i="6"/>
  <c r="N22" i="6"/>
  <c r="F22" i="6"/>
  <c r="G21" i="6"/>
  <c r="H22" i="6"/>
  <c r="U22" i="6"/>
  <c r="M22" i="6"/>
  <c r="E22" i="6"/>
  <c r="T22" i="6"/>
  <c r="L22" i="6"/>
  <c r="D22" i="6"/>
  <c r="B22" i="6"/>
  <c r="P22" i="6"/>
  <c r="S22" i="6"/>
  <c r="K22" i="6"/>
  <c r="C22" i="6"/>
  <c r="R22" i="6"/>
  <c r="J22" i="6"/>
  <c r="F15" i="2"/>
  <c r="F17" i="2"/>
  <c r="F14" i="2"/>
  <c r="F16" i="2"/>
  <c r="N44" i="9"/>
  <c r="C21" i="6"/>
  <c r="P11" i="10"/>
  <c r="P23" i="10"/>
  <c r="D16" i="2"/>
  <c r="N11" i="9"/>
  <c r="N35" i="9"/>
  <c r="T11" i="7"/>
  <c r="T16" i="7" s="1"/>
  <c r="W16" i="7"/>
  <c r="U26" i="10"/>
  <c r="AN50" i="9"/>
  <c r="AR50" i="9"/>
  <c r="AG24" i="10"/>
  <c r="P24" i="10" s="1"/>
  <c r="P18" i="10"/>
  <c r="Q6" i="13"/>
  <c r="Q16" i="7"/>
  <c r="X46" i="6"/>
  <c r="AM50" i="9"/>
  <c r="AE50" i="9"/>
  <c r="P8" i="10"/>
  <c r="P20" i="10"/>
  <c r="Q13" i="13"/>
  <c r="Q5" i="13"/>
  <c r="D14" i="2"/>
  <c r="D15" i="2"/>
  <c r="N29" i="9"/>
  <c r="D17" i="2"/>
  <c r="K21" i="6"/>
  <c r="AL50" i="9"/>
  <c r="AH26" i="10"/>
  <c r="AT50" i="9"/>
  <c r="D19" i="2"/>
  <c r="Q20" i="13"/>
  <c r="Q12" i="13"/>
  <c r="Z47" i="9"/>
  <c r="AF16" i="7"/>
  <c r="O11" i="7"/>
  <c r="AG26" i="10"/>
  <c r="P25" i="10"/>
  <c r="AS50" i="9"/>
  <c r="Q26" i="13"/>
  <c r="N8" i="9"/>
  <c r="N14" i="9"/>
  <c r="N20" i="9"/>
  <c r="N15" i="7"/>
  <c r="AD50" i="9"/>
  <c r="P17" i="10"/>
  <c r="AF26" i="10"/>
  <c r="N23" i="9"/>
  <c r="AC50" i="9"/>
  <c r="Q21" i="6"/>
  <c r="W26" i="10"/>
  <c r="O15" i="7"/>
  <c r="P14" i="10"/>
  <c r="U11" i="7"/>
  <c r="U16" i="7" s="1"/>
  <c r="S11" i="7"/>
  <c r="S16" i="7" s="1"/>
  <c r="Q23" i="14"/>
  <c r="Q19" i="14"/>
  <c r="Q15" i="14"/>
  <c r="Q11" i="14"/>
  <c r="Q7" i="14"/>
  <c r="Q22" i="14"/>
  <c r="Q18" i="14"/>
  <c r="Q14" i="14"/>
  <c r="Q10" i="14"/>
  <c r="Q6" i="14"/>
  <c r="Q24" i="14"/>
  <c r="Q20" i="14"/>
  <c r="Q16" i="14"/>
  <c r="Q12" i="14"/>
  <c r="Q8" i="14"/>
  <c r="AA26" i="10"/>
  <c r="AC26" i="10"/>
  <c r="O14" i="10"/>
  <c r="O17" i="10"/>
  <c r="T26" i="10"/>
  <c r="Z26" i="10"/>
  <c r="V26" i="10"/>
  <c r="O8" i="10"/>
  <c r="AD26" i="10"/>
  <c r="N46" i="9"/>
  <c r="AO50" i="9"/>
  <c r="N45" i="9"/>
  <c r="AQ50" i="9"/>
  <c r="Q21" i="14"/>
  <c r="Q13" i="14"/>
  <c r="Q9" i="14"/>
  <c r="Q25" i="14"/>
  <c r="Q17" i="14"/>
  <c r="Q5" i="14"/>
  <c r="B21" i="6"/>
  <c r="N21" i="6"/>
  <c r="U21" i="6"/>
  <c r="T21" i="6"/>
  <c r="O21" i="6"/>
  <c r="J21" i="6"/>
  <c r="F21" i="6"/>
  <c r="W21" i="6"/>
  <c r="L21" i="6"/>
  <c r="D21" i="6"/>
  <c r="V21" i="6"/>
  <c r="R21" i="6"/>
  <c r="P21" i="6"/>
  <c r="S21" i="6"/>
  <c r="M21" i="6"/>
  <c r="I21" i="6"/>
  <c r="E21" i="6"/>
  <c r="F80" i="2"/>
  <c r="F90" i="2"/>
  <c r="F19" i="2" s="1"/>
  <c r="F79" i="2"/>
  <c r="F78" i="2"/>
  <c r="F82" i="2"/>
  <c r="D18" i="2"/>
  <c r="O24" i="10"/>
  <c r="Y26" i="10"/>
  <c r="R26" i="10"/>
  <c r="Q26" i="10"/>
  <c r="AE26" i="10"/>
  <c r="O20" i="10"/>
  <c r="O45" i="9" l="1"/>
  <c r="O50" i="9"/>
  <c r="N47" i="9"/>
  <c r="N16" i="7"/>
  <c r="X22" i="6"/>
  <c r="X21" i="6"/>
  <c r="P26" i="10"/>
  <c r="F18" i="2"/>
  <c r="P50" i="9"/>
  <c r="O47" i="9"/>
  <c r="O46" i="9"/>
  <c r="AO2" i="9" s="1"/>
  <c r="X23" i="10"/>
  <c r="O23" i="10" s="1"/>
  <c r="O22" i="10"/>
  <c r="X25" i="10"/>
  <c r="O25" i="10" s="1"/>
  <c r="X26" i="10" l="1"/>
  <c r="O26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</authors>
  <commentList>
    <comment ref="Q1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A major import from Japan by the Tuvalu Electricity Corporation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</authors>
  <commentList>
    <comment ref="U33" authorId="0" shapeId="0" xr:uid="{F3F7BB15-D2D4-4E4B-9405-DB69559465E5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Handicrafts to UAE.  Source:  NSO</t>
        </r>
      </text>
    </comment>
    <comment ref="R34" authorId="0" shapeId="0" xr:uid="{B469DF2F-C911-4D13-9554-36F637F26808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Life rafts.  Source:  NSO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</authors>
  <commentList>
    <comment ref="A7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7204</t>
        </r>
      </text>
    </comment>
    <comment ref="A8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7311</t>
        </r>
      </text>
    </comment>
    <comment ref="A9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9703</t>
        </r>
      </text>
    </comment>
    <comment ref="A13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2710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</authors>
  <commentList>
    <comment ref="A6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02</t>
        </r>
      </text>
    </comment>
    <comment ref="A7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04</t>
        </r>
      </text>
    </comment>
    <comment ref="A8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07</t>
        </r>
      </text>
    </comment>
    <comment ref="A9" authorId="0" shapeId="0" xr:uid="{00000000-0006-0000-0C00-000004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0901-02</t>
        </r>
      </text>
    </comment>
    <comment ref="A10" authorId="0" shapeId="0" xr:uid="{00000000-0006-0000-0C00-000005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1006</t>
        </r>
      </text>
    </comment>
    <comment ref="A11" authorId="0" shapeId="0" xr:uid="{00000000-0006-0000-0C00-000006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1101</t>
        </r>
      </text>
    </comment>
    <comment ref="A12" authorId="0" shapeId="0" xr:uid="{00000000-0006-0000-0C00-000007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1501-18</t>
        </r>
      </text>
    </comment>
    <comment ref="A13" authorId="0" shapeId="0" xr:uid="{00000000-0006-0000-0C00-000008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16</t>
        </r>
      </text>
    </comment>
    <comment ref="A14" authorId="0" shapeId="0" xr:uid="{00000000-0006-0000-0C00-000009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1701-03</t>
        </r>
      </text>
    </comment>
    <comment ref="A15" authorId="0" shapeId="0" xr:uid="{00000000-0006-0000-0C00-00000A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1902</t>
        </r>
      </text>
    </comment>
    <comment ref="A16" authorId="0" shapeId="0" xr:uid="{00000000-0006-0000-0C00-00000B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1905</t>
        </r>
      </text>
    </comment>
    <comment ref="A17" authorId="0" shapeId="0" xr:uid="{00000000-0006-0000-0C00-00000C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2103</t>
        </r>
      </text>
    </comment>
    <comment ref="A18" authorId="0" shapeId="0" xr:uid="{00000000-0006-0000-0C00-00000D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2201-02</t>
        </r>
      </text>
    </comment>
    <comment ref="A19" authorId="0" shapeId="0" xr:uid="{00000000-0006-0000-0C00-00000E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2203</t>
        </r>
      </text>
    </comment>
    <comment ref="A20" authorId="0" shapeId="0" xr:uid="{00000000-0006-0000-0C00-00000F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2204-08</t>
        </r>
      </text>
    </comment>
    <comment ref="A21" authorId="0" shapeId="0" xr:uid="{00000000-0006-0000-0C00-000010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2401-03</t>
        </r>
      </text>
    </comment>
    <comment ref="A22" authorId="0" shapeId="0" xr:uid="{00000000-0006-0000-0C00-00001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2504-30</t>
        </r>
      </text>
    </comment>
    <comment ref="A23" authorId="0" shapeId="0" xr:uid="{00000000-0006-0000-0C00-000012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27
</t>
        </r>
      </text>
    </comment>
    <comment ref="A24" authorId="0" shapeId="0" xr:uid="{00000000-0006-0000-0C00-000013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30</t>
        </r>
      </text>
    </comment>
    <comment ref="A25" authorId="0" shapeId="0" xr:uid="{00000000-0006-0000-0C00-000014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3208-10</t>
        </r>
      </text>
    </comment>
    <comment ref="A26" authorId="0" shapeId="0" xr:uid="{00000000-0006-0000-0C00-000015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3917</t>
        </r>
      </text>
    </comment>
    <comment ref="A27" authorId="0" shapeId="0" xr:uid="{00000000-0006-0000-0C00-000016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44</t>
        </r>
      </text>
    </comment>
    <comment ref="A28" authorId="0" shapeId="0" xr:uid="{00000000-0006-0000-0C00-000017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5208-12</t>
        </r>
      </text>
    </comment>
    <comment ref="A29" authorId="0" shapeId="0" xr:uid="{00000000-0006-0000-0C00-000018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61-62</t>
        </r>
      </text>
    </comment>
    <comment ref="A30" authorId="0" shapeId="0" xr:uid="{00000000-0006-0000-0C00-000019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63</t>
        </r>
      </text>
    </comment>
    <comment ref="A31" authorId="0" shapeId="0" xr:uid="{00000000-0006-0000-0C00-00001A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68</t>
        </r>
      </text>
    </comment>
    <comment ref="A32" authorId="0" shapeId="0" xr:uid="{00000000-0006-0000-0C00-00001B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69</t>
        </r>
      </text>
    </comment>
    <comment ref="A33" authorId="0" shapeId="0" xr:uid="{00000000-0006-0000-0C00-00001C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70</t>
        </r>
      </text>
    </comment>
    <comment ref="A34" authorId="0" shapeId="0" xr:uid="{00000000-0006-0000-0C00-00001D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</t>
        </r>
      </text>
    </comment>
    <comment ref="A35" authorId="0" shapeId="0" xr:uid="{00000000-0006-0000-0C00-00001E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85</t>
        </r>
      </text>
    </comment>
    <comment ref="G35" authorId="0" shapeId="0" xr:uid="{00000000-0006-0000-0C00-00001F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A major import from Japan by the Tuvalu Electricity Corporation</t>
        </r>
      </text>
    </comment>
    <comment ref="A36" authorId="0" shapeId="0" xr:uid="{00000000-0006-0000-0C00-000020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87</t>
        </r>
      </text>
    </comment>
    <comment ref="A37" authorId="0" shapeId="0" xr:uid="{00000000-0006-0000-0C00-00002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9015</t>
        </r>
      </text>
    </comment>
    <comment ref="A38" authorId="0" shapeId="0" xr:uid="{00000000-0006-0000-0C00-000022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94</t>
        </r>
      </text>
    </comment>
  </commentList>
</comments>
</file>

<file path=xl/sharedStrings.xml><?xml version="1.0" encoding="utf-8"?>
<sst xmlns="http://schemas.openxmlformats.org/spreadsheetml/2006/main" count="1442" uniqueCount="245">
  <si>
    <t>Table 1</t>
  </si>
  <si>
    <t>BALANCE OF TRADE - ALL  ITEMS</t>
  </si>
  <si>
    <t xml:space="preserve">AUD </t>
  </si>
  <si>
    <t>Exports FOB</t>
  </si>
  <si>
    <t xml:space="preserve">Imports CIF </t>
  </si>
  <si>
    <t>Trade Balance</t>
  </si>
  <si>
    <t>Period</t>
  </si>
  <si>
    <t>Domestic</t>
  </si>
  <si>
    <t>Re-exports</t>
  </si>
  <si>
    <t>Total</t>
  </si>
  <si>
    <t>Surplus(+) /   Deficit(-)</t>
  </si>
  <si>
    <t>Annual</t>
  </si>
  <si>
    <t>Monthly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</si>
  <si>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</si>
  <si>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</si>
  <si>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</si>
  <si>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</si>
  <si>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</si>
  <si>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</si>
  <si>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</si>
  <si>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</si>
  <si>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</si>
  <si>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 </t>
  </si>
  <si>
    <t>October</t>
  </si>
  <si>
    <t>November</t>
  </si>
  <si>
    <t>December</t>
  </si>
  <si>
    <t>Notes:</t>
  </si>
  <si>
    <t>Classification used: HS 2017 from 2017</t>
  </si>
  <si>
    <t>Data source: Tuvalu Customs and Enterprises</t>
  </si>
  <si>
    <t>Table 2</t>
  </si>
  <si>
    <t>IMPORTS BY HS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</si>
  <si>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</si>
  <si>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</si>
  <si>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</si>
  <si>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</si>
  <si>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</si>
  <si>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</si>
  <si>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</si>
  <si>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</si>
  <si>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</si>
  <si>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</si>
  <si>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</si>
  <si>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</si>
  <si>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</si>
  <si>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</si>
  <si>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</si>
  <si>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</si>
  <si>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</si>
  <si>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</si>
  <si>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</si>
  <si>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</si>
  <si>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</si>
  <si>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</si>
  <si>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 xml:space="preserve">HS Sections </t>
  </si>
  <si>
    <t>Live animals: animal products</t>
  </si>
  <si>
    <t>Vegetable products</t>
  </si>
  <si>
    <t>Animal or vegetable oils &amp; fats</t>
  </si>
  <si>
    <t>Prepared foodstuffs, beverages, spirits &amp; tobacco</t>
  </si>
  <si>
    <t>Mineral products</t>
  </si>
  <si>
    <t>Chemicals and allied products</t>
  </si>
  <si>
    <t>Plastic, rubber &amp; articles thereof</t>
  </si>
  <si>
    <t>Raw hides, skins, leather articles &amp; travel goods</t>
  </si>
  <si>
    <t>Wood, cork &amp; articles thereof &amp; plaiting material</t>
  </si>
  <si>
    <t>Wood pulp, paper &amp; paperboard &amp; articles thereof</t>
  </si>
  <si>
    <t>Textiles &amp; textile articles</t>
  </si>
  <si>
    <t>Footwear, headgear, umbrellas &amp; parts thereof</t>
  </si>
  <si>
    <t>Articles of stone, plaster, cement, glass &amp; ceremic products</t>
  </si>
  <si>
    <t>Pearls, precious &amp; semi-precious stones &amp; metals</t>
  </si>
  <si>
    <t>Base metals &amp; articles thereof</t>
  </si>
  <si>
    <t>Machinery &amp; mechanical &amp; electrical appliances &amp; parts thereof</t>
  </si>
  <si>
    <t>Vehicles, aircraft &amp; associated transport equipment</t>
  </si>
  <si>
    <t>Photographic &amp; optical, medical &amp; surgical goods &amp; clocks/watches &amp; musical instruments</t>
  </si>
  <si>
    <t>Arms and ammunition, parts &amp; accessories thereof</t>
  </si>
  <si>
    <t>Miscellaneous manufactured articles</t>
  </si>
  <si>
    <t>Works of art, collectors pieces &amp; antiques</t>
  </si>
  <si>
    <t>Others</t>
  </si>
  <si>
    <t>01 -05</t>
  </si>
  <si>
    <t>06 -14</t>
  </si>
  <si>
    <t>15</t>
  </si>
  <si>
    <t>16 - 24</t>
  </si>
  <si>
    <t>25 - 27</t>
  </si>
  <si>
    <t>28 - 38</t>
  </si>
  <si>
    <t>39 - 40</t>
  </si>
  <si>
    <t>41 - 43</t>
  </si>
  <si>
    <t>44 - 46</t>
  </si>
  <si>
    <t>47 - 49</t>
  </si>
  <si>
    <t>50 - 63</t>
  </si>
  <si>
    <t>64 - 67</t>
  </si>
  <si>
    <t>68 - 70</t>
  </si>
  <si>
    <t>71</t>
  </si>
  <si>
    <t>72 - 83</t>
  </si>
  <si>
    <t>84 - 85</t>
  </si>
  <si>
    <t>86 - 89</t>
  </si>
  <si>
    <t>90 - 92</t>
  </si>
  <si>
    <t>93</t>
  </si>
  <si>
    <t>94 - 96</t>
  </si>
  <si>
    <t>97</t>
  </si>
  <si>
    <t>98-99</t>
  </si>
  <si>
    <t>Table 3</t>
  </si>
  <si>
    <t>EXPORTS BY HS</t>
  </si>
  <si>
    <t>AUD</t>
  </si>
  <si>
    <t>Raw hides, skins, leather articles thereof &amp; travel goods</t>
  </si>
  <si>
    <t>Periods</t>
  </si>
  <si>
    <t>Table 4</t>
  </si>
  <si>
    <t>RE-EXPORTS BY HS</t>
  </si>
  <si>
    <t>Table 5</t>
  </si>
  <si>
    <t>TOTAL EXPORTS BY HS</t>
  </si>
  <si>
    <t>Includes domestic and re-exports</t>
  </si>
  <si>
    <r>
      <t>HS Sections</t>
    </r>
    <r>
      <rPr>
        <b/>
        <sz val="10"/>
        <rFont val="Symbol"/>
        <family val="1"/>
        <charset val="2"/>
      </rPr>
      <t>®</t>
    </r>
  </si>
  <si>
    <t>Table 6</t>
  </si>
  <si>
    <t>PRINCIPAL EXPORTS</t>
  </si>
  <si>
    <t>Commodity</t>
  </si>
  <si>
    <t>Jan</t>
  </si>
  <si>
    <t>Feb</t>
  </si>
  <si>
    <t>Mar</t>
  </si>
  <si>
    <t>Apr</t>
  </si>
  <si>
    <t xml:space="preserve">Sept  </t>
  </si>
  <si>
    <t xml:space="preserve">Oct </t>
  </si>
  <si>
    <t xml:space="preserve">Nov </t>
  </si>
  <si>
    <t xml:space="preserve">Dec </t>
  </si>
  <si>
    <t>Exports</t>
  </si>
  <si>
    <t>Ferrous waste and scrap</t>
  </si>
  <si>
    <t>Containers for compressed or liquefied gas, of iron or steel</t>
  </si>
  <si>
    <t>Sculptures and statuary</t>
  </si>
  <si>
    <r>
      <t>Other Exports</t>
    </r>
    <r>
      <rPr>
        <b/>
        <sz val="10"/>
        <rFont val="Calibri"/>
        <family val="2"/>
        <scheme val="minor"/>
      </rPr>
      <t xml:space="preserve">  </t>
    </r>
  </si>
  <si>
    <t>TOTAL excluding Re-exports</t>
  </si>
  <si>
    <t>Mineral fuel</t>
  </si>
  <si>
    <t>Other re-exports</t>
  </si>
  <si>
    <t>TOTAL Re-exports</t>
  </si>
  <si>
    <t>TOTAL EXPORTS plus REEXPORTS</t>
  </si>
  <si>
    <t>Data on reexports of fuel has been included from 2014.</t>
  </si>
  <si>
    <t>Table 7</t>
  </si>
  <si>
    <t>PRINCIPAL IMPORTS</t>
  </si>
  <si>
    <t>Meat and edible offal, incl poultry, fresh, chilled or frozen</t>
  </si>
  <si>
    <t>Dairy produce, eggs and honey</t>
  </si>
  <si>
    <t>Edible vegetables</t>
  </si>
  <si>
    <t>Coffee and tea</t>
  </si>
  <si>
    <t>Rice</t>
  </si>
  <si>
    <t xml:space="preserve">Wheat flour </t>
  </si>
  <si>
    <t>Animal or vegetable fats &amp; oils</t>
  </si>
  <si>
    <t>Edible preparation of meat, fish, crustaceans etc</t>
  </si>
  <si>
    <t>Cane or beet sugar</t>
  </si>
  <si>
    <t>Pasta/noodles and couscous</t>
  </si>
  <si>
    <t>Biscuits</t>
  </si>
  <si>
    <t>Sauces</t>
  </si>
  <si>
    <t>Mineral and aerated waters including sweetened or flavoured</t>
  </si>
  <si>
    <t>Beer made from malt</t>
  </si>
  <si>
    <t>Spirit beverage, incl wine</t>
  </si>
  <si>
    <t>Cigars, cigarettes and tobacco</t>
  </si>
  <si>
    <t>Earths and stone; plastering materials, lime and cement</t>
  </si>
  <si>
    <t>Mineral fuels and oils and related products</t>
  </si>
  <si>
    <t>Pharmaceutical products</t>
  </si>
  <si>
    <t>Paints and varnishes</t>
  </si>
  <si>
    <t>Tubes, pipes and hoses, and fittings therefor, of plastics</t>
  </si>
  <si>
    <t>Wood and articles of wood</t>
  </si>
  <si>
    <t>Woven fabrics of cotton</t>
  </si>
  <si>
    <t>Articles of apparel and clothing accessories</t>
  </si>
  <si>
    <t>Other made-up textile articles and worn clothing</t>
  </si>
  <si>
    <t>Articles of stone, plaster, cement and similar materials</t>
  </si>
  <si>
    <t>Ceramic products</t>
  </si>
  <si>
    <t>Glass and glassware</t>
  </si>
  <si>
    <t>Boilers, Machinery and mechanical appliance and parts thereof</t>
  </si>
  <si>
    <t>Electical machinery and equipment, television image and sound recorders and parts thereof</t>
  </si>
  <si>
    <t>Motor vehicles incl motorcycles, bicycles and tractors</t>
  </si>
  <si>
    <t xml:space="preserve">Survey instruments etc </t>
  </si>
  <si>
    <t>Furniture, bedding, refabricated buildings etc</t>
  </si>
  <si>
    <t>Other Imports</t>
  </si>
  <si>
    <t>Total imports</t>
  </si>
  <si>
    <t>Table 8</t>
  </si>
  <si>
    <t>BALANCE OF TRADE BY MAJOR PARTNER COUNTRIES</t>
  </si>
  <si>
    <t>Trade Type</t>
  </si>
  <si>
    <t>COUNTRY</t>
  </si>
  <si>
    <t xml:space="preserve">2020 </t>
  </si>
  <si>
    <t>Australia</t>
  </si>
  <si>
    <t>Imports</t>
  </si>
  <si>
    <t>Balance</t>
  </si>
  <si>
    <t>China</t>
  </si>
  <si>
    <t>Fiji</t>
  </si>
  <si>
    <t>Indonesia</t>
  </si>
  <si>
    <t>Japan</t>
  </si>
  <si>
    <t>Korea</t>
  </si>
  <si>
    <t>Malaysia</t>
  </si>
  <si>
    <t>New Zealand</t>
  </si>
  <si>
    <t>Singapore</t>
  </si>
  <si>
    <t>Thailand</t>
  </si>
  <si>
    <t>Taiwan</t>
  </si>
  <si>
    <t>United States of America</t>
  </si>
  <si>
    <t>Vietnam</t>
  </si>
  <si>
    <t>Other countries</t>
  </si>
  <si>
    <t xml:space="preserve">TOTAL </t>
  </si>
  <si>
    <t>Partner countries contibuting 1% to trade noted separately.</t>
  </si>
  <si>
    <t>Table 9</t>
  </si>
  <si>
    <t>TRADE BY REGION</t>
  </si>
  <si>
    <t>Region</t>
  </si>
  <si>
    <t>Africa</t>
  </si>
  <si>
    <t>The Americas</t>
  </si>
  <si>
    <t>Asia</t>
  </si>
  <si>
    <t>Europe</t>
  </si>
  <si>
    <t>Oceania</t>
  </si>
  <si>
    <t>Other</t>
  </si>
  <si>
    <t>of which PICTs</t>
  </si>
  <si>
    <t>Table 10</t>
  </si>
  <si>
    <t xml:space="preserve"> TRADE BY MODE OF TRANSPORT</t>
  </si>
  <si>
    <t>Air</t>
  </si>
  <si>
    <t>Water</t>
  </si>
  <si>
    <t>Land</t>
  </si>
  <si>
    <t>Not elsewhere classified</t>
  </si>
  <si>
    <t>Sea</t>
  </si>
  <si>
    <t>Road</t>
  </si>
  <si>
    <t>Postal consignments, mail or courier shipments</t>
  </si>
  <si>
    <t xml:space="preserve">Total </t>
  </si>
  <si>
    <t>ANNUALLY</t>
  </si>
  <si>
    <t>MONTHLY</t>
  </si>
  <si>
    <t>Split by postal consignments, mail or courier shipments not available</t>
  </si>
  <si>
    <t>All exports have been taken under sea since data on mode of transport for exports are not available</t>
  </si>
  <si>
    <t>-</t>
  </si>
  <si>
    <t>2021</t>
  </si>
  <si>
    <t>Category ®</t>
  </si>
  <si>
    <t>Period ¯</t>
  </si>
  <si>
    <t>2022 YTD</t>
  </si>
  <si>
    <t>2023 YTD</t>
  </si>
  <si>
    <t>Jun</t>
  </si>
  <si>
    <t>Year</t>
  </si>
  <si>
    <t>Jun%</t>
  </si>
  <si>
    <t>2023 ytd</t>
  </si>
  <si>
    <t>M</t>
  </si>
  <si>
    <t>2022X</t>
  </si>
  <si>
    <t>2023X</t>
  </si>
  <si>
    <t>2022M</t>
  </si>
  <si>
    <t>2023M</t>
  </si>
  <si>
    <t>Country</t>
  </si>
  <si>
    <t>2022x</t>
  </si>
  <si>
    <t>2022m</t>
  </si>
  <si>
    <t>2023x</t>
  </si>
  <si>
    <t>2023m</t>
  </si>
  <si>
    <t>2023YTD</t>
  </si>
  <si>
    <t>Table 2B: Total Imports by HS by Month, Jan-Jun 2023 (AU$)</t>
  </si>
  <si>
    <t>Table 3A: Total Exports by by HS by Month, Jan-Jun 2023 (AU$)</t>
  </si>
  <si>
    <t xml:space="preserve">Other Exports  </t>
  </si>
  <si>
    <t>Table 4: Principal Exports by Year/Month Jan-Jun 2023YTD (AU$)</t>
  </si>
  <si>
    <t>Table 5B: Principal Imports by Month, Jan-Jun 2023YTD (AU$)</t>
  </si>
  <si>
    <t>Table 6B: Trade by Partner Countries by Month, Jan-Jun 2023 YTD (AU$)</t>
  </si>
  <si>
    <t>Table 7B: Trade by Region by Month, Jan-Jun 2023 (AU$)</t>
  </si>
  <si>
    <t>Postal</t>
  </si>
  <si>
    <t>Table 8: Trade by Transport Mode by Year/Month, Jan-Jun 2023 YTD (AU$)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</si>
</sst>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0.0_)"/>
    <numFmt numFmtId="167" formatCode="#;#;\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name val="Times New Roman"/>
      <family val="1"/>
    </font>
    <font>
      <i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Symbol"/>
      <family val="1"/>
      <charset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name val="Times New Roman"/>
      <family val="1"/>
    </font>
    <font>
      <sz val="10"/>
      <color indexed="8"/>
      <name val="Arial"/>
      <family val="2"/>
    </font>
    <font>
      <i/>
      <sz val="10"/>
      <name val="Times New Roman"/>
      <family val="1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</cellStyleXfs>
  <cellXfs count="403">
    <xf numFmtId="0" fontId="0" fillId="0" borderId="0" xfId="0"/>
    <xf numFmtId="0" fontId="3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0" fontId="6" fillId="2" borderId="1" xfId="0" applyFont="1" applyFill="1" applyBorder="1"/>
    <xf numFmtId="3" fontId="5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vertical="top"/>
    </xf>
    <xf numFmtId="0" fontId="12" fillId="2" borderId="1" xfId="0" applyFont="1" applyFill="1" applyBorder="1"/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/>
    <xf numFmtId="0" fontId="5" fillId="2" borderId="1" xfId="0" applyFont="1" applyFill="1" applyBorder="1" applyAlignment="1">
      <alignment vertical="center" wrapText="1"/>
    </xf>
    <xf numFmtId="1" fontId="5" fillId="2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4" fontId="5" fillId="2" borderId="1" xfId="1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left"/>
    </xf>
    <xf numFmtId="0" fontId="17" fillId="2" borderId="1" xfId="0" applyFont="1" applyFill="1" applyBorder="1"/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0" fontId="1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3" fontId="17" fillId="2" borderId="1" xfId="0" applyNumberFormat="1" applyFont="1" applyFill="1" applyBorder="1" applyAlignment="1">
      <alignment horizontal="right"/>
    </xf>
    <xf numFmtId="41" fontId="4" fillId="2" borderId="1" xfId="0" applyNumberFormat="1" applyFont="1" applyFill="1" applyBorder="1" applyAlignment="1">
      <alignment horizontal="center"/>
    </xf>
    <xf numFmtId="0" fontId="11" fillId="2" borderId="1" xfId="0" applyFont="1" applyFill="1" applyBorder="1"/>
    <xf numFmtId="0" fontId="20" fillId="2" borderId="1" xfId="0" applyFont="1" applyFill="1" applyBorder="1"/>
    <xf numFmtId="0" fontId="6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wrapText="1"/>
    </xf>
    <xf numFmtId="3" fontId="5" fillId="2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3" fontId="5" fillId="2" borderId="1" xfId="1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3" fontId="6" fillId="2" borderId="1" xfId="1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left"/>
    </xf>
    <xf numFmtId="3" fontId="20" fillId="2" borderId="1" xfId="0" applyNumberFormat="1" applyFont="1" applyFill="1" applyBorder="1"/>
    <xf numFmtId="3" fontId="21" fillId="2" borderId="1" xfId="0" applyNumberFormat="1" applyFont="1" applyFill="1" applyBorder="1" applyAlignment="1">
      <alignment horizontal="left"/>
    </xf>
    <xf numFmtId="0" fontId="19" fillId="2" borderId="1" xfId="0" applyFont="1" applyFill="1" applyBorder="1"/>
    <xf numFmtId="0" fontId="15" fillId="2" borderId="1" xfId="0" applyFont="1" applyFill="1" applyBorder="1"/>
    <xf numFmtId="0" fontId="23" fillId="2" borderId="1" xfId="0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  <xf numFmtId="3" fontId="17" fillId="2" borderId="1" xfId="0" applyNumberFormat="1" applyFont="1" applyFill="1" applyBorder="1"/>
    <xf numFmtId="3" fontId="4" fillId="2" borderId="1" xfId="0" applyNumberFormat="1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0" fontId="25" fillId="2" borderId="1" xfId="0" applyFont="1" applyFill="1" applyBorder="1" applyAlignment="1">
      <alignment horizontal="left"/>
    </xf>
    <xf numFmtId="164" fontId="0" fillId="0" borderId="0" xfId="0" applyNumberFormat="1"/>
    <xf numFmtId="164" fontId="6" fillId="2" borderId="1" xfId="1" applyNumberFormat="1" applyFont="1" applyFill="1" applyBorder="1" applyAlignment="1"/>
    <xf numFmtId="0" fontId="5" fillId="0" borderId="1" xfId="0" applyFont="1" applyBorder="1"/>
    <xf numFmtId="0" fontId="20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1" fillId="2" borderId="1" xfId="0" applyFont="1" applyFill="1" applyBorder="1"/>
    <xf numFmtId="0" fontId="5" fillId="0" borderId="1" xfId="0" applyFont="1" applyBorder="1" applyAlignment="1">
      <alignment horizontal="right"/>
    </xf>
    <xf numFmtId="0" fontId="6" fillId="0" borderId="1" xfId="0" applyFont="1" applyBorder="1"/>
    <xf numFmtId="3" fontId="5" fillId="0" borderId="1" xfId="0" applyNumberFormat="1" applyFont="1" applyBorder="1"/>
    <xf numFmtId="0" fontId="6" fillId="0" borderId="1" xfId="0" applyFont="1" applyBorder="1" applyAlignment="1">
      <alignment horizontal="center"/>
    </xf>
    <xf numFmtId="3" fontId="7" fillId="0" borderId="1" xfId="0" applyNumberFormat="1" applyFont="1" applyBorder="1"/>
    <xf numFmtId="1" fontId="5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164" fontId="7" fillId="0" borderId="0" xfId="0" applyNumberFormat="1" applyFont="1"/>
    <xf numFmtId="0" fontId="9" fillId="0" borderId="1" xfId="0" applyFont="1" applyBorder="1" applyAlignment="1">
      <alignment horizontal="left"/>
    </xf>
    <xf numFmtId="164" fontId="10" fillId="0" borderId="1" xfId="1" applyNumberFormat="1" applyFont="1" applyFill="1" applyBorder="1" applyAlignment="1">
      <alignment horizontal="right" wrapText="1"/>
    </xf>
    <xf numFmtId="3" fontId="7" fillId="0" borderId="0" xfId="0" applyNumberFormat="1" applyFont="1"/>
    <xf numFmtId="0" fontId="19" fillId="0" borderId="1" xfId="0" applyFont="1" applyBorder="1" applyAlignment="1">
      <alignment vertical="top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0" fillId="0" borderId="1" xfId="0" applyBorder="1" applyAlignment="1">
      <alignment vertical="top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9" fillId="0" borderId="1" xfId="0" applyFont="1" applyBorder="1"/>
    <xf numFmtId="0" fontId="21" fillId="0" borderId="1" xfId="0" applyFont="1" applyBorder="1"/>
    <xf numFmtId="1" fontId="20" fillId="0" borderId="1" xfId="0" applyNumberFormat="1" applyFont="1" applyBorder="1" applyAlignment="1">
      <alignment horizontal="right" wrapText="1"/>
    </xf>
    <xf numFmtId="3" fontId="5" fillId="2" borderId="1" xfId="1" applyNumberFormat="1" applyFont="1" applyFill="1" applyBorder="1" applyAlignment="1"/>
    <xf numFmtId="3" fontId="6" fillId="2" borderId="1" xfId="1" applyNumberFormat="1" applyFont="1" applyFill="1" applyBorder="1" applyAlignment="1"/>
    <xf numFmtId="3" fontId="5" fillId="2" borderId="1" xfId="1" applyNumberFormat="1" applyFont="1" applyFill="1" applyBorder="1"/>
    <xf numFmtId="3" fontId="5" fillId="2" borderId="1" xfId="1" applyNumberFormat="1" applyFont="1" applyFill="1" applyBorder="1" applyAlignment="1">
      <alignment vertical="center"/>
    </xf>
    <xf numFmtId="3" fontId="6" fillId="2" borderId="1" xfId="1" applyNumberFormat="1" applyFont="1" applyFill="1" applyBorder="1"/>
    <xf numFmtId="0" fontId="19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wrapText="1"/>
    </xf>
    <xf numFmtId="0" fontId="21" fillId="2" borderId="1" xfId="0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1" xfId="1" applyNumberFormat="1" applyFont="1" applyFill="1" applyBorder="1" applyAlignment="1">
      <alignment horizontal="right" vertical="center"/>
    </xf>
    <xf numFmtId="3" fontId="17" fillId="2" borderId="1" xfId="0" applyNumberFormat="1" applyFont="1" applyFill="1" applyBorder="1" applyAlignment="1">
      <alignment horizontal="right" vertical="center"/>
    </xf>
    <xf numFmtId="3" fontId="17" fillId="2" borderId="1" xfId="1" applyNumberFormat="1" applyFont="1" applyFill="1" applyBorder="1" applyAlignment="1">
      <alignment horizontal="right" vertical="center"/>
    </xf>
    <xf numFmtId="0" fontId="27" fillId="2" borderId="1" xfId="0" applyFont="1" applyFill="1" applyBorder="1"/>
    <xf numFmtId="0" fontId="19" fillId="2" borderId="1" xfId="0" applyFont="1" applyFill="1" applyBorder="1" applyAlignment="1">
      <alignment horizontal="right" wrapText="1"/>
    </xf>
    <xf numFmtId="3" fontId="19" fillId="2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wrapText="1"/>
    </xf>
    <xf numFmtId="3" fontId="9" fillId="2" borderId="1" xfId="0" applyNumberFormat="1" applyFont="1" applyFill="1" applyBorder="1" applyAlignment="1">
      <alignment horizontal="right"/>
    </xf>
    <xf numFmtId="0" fontId="28" fillId="2" borderId="1" xfId="0" applyFont="1" applyFill="1" applyBorder="1"/>
    <xf numFmtId="166" fontId="19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left" wrapText="1"/>
    </xf>
    <xf numFmtId="3" fontId="21" fillId="2" borderId="1" xfId="0" applyNumberFormat="1" applyFont="1" applyFill="1" applyBorder="1"/>
    <xf numFmtId="0" fontId="20" fillId="2" borderId="1" xfId="0" applyFont="1" applyFill="1" applyBorder="1" applyAlignment="1">
      <alignment horizontal="left"/>
    </xf>
    <xf numFmtId="0" fontId="29" fillId="2" borderId="1" xfId="0" applyFont="1" applyFill="1" applyBorder="1" applyAlignment="1">
      <alignment horizontal="right"/>
    </xf>
    <xf numFmtId="3" fontId="29" fillId="0" borderId="1" xfId="0" applyNumberFormat="1" applyFont="1" applyBorder="1" applyAlignment="1">
      <alignment horizontal="right"/>
    </xf>
    <xf numFmtId="0" fontId="17" fillId="2" borderId="1" xfId="0" applyFont="1" applyFill="1" applyBorder="1" applyAlignment="1">
      <alignment horizontal="right"/>
    </xf>
    <xf numFmtId="164" fontId="4" fillId="2" borderId="1" xfId="1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/>
    </xf>
    <xf numFmtId="164" fontId="19" fillId="2" borderId="1" xfId="1" applyNumberFormat="1" applyFont="1" applyFill="1" applyBorder="1"/>
    <xf numFmtId="164" fontId="17" fillId="2" borderId="1" xfId="1" applyNumberFormat="1" applyFont="1" applyFill="1" applyBorder="1" applyAlignment="1">
      <alignment horizontal="right" vertical="center"/>
    </xf>
    <xf numFmtId="164" fontId="4" fillId="2" borderId="1" xfId="1" applyNumberFormat="1" applyFont="1" applyFill="1" applyBorder="1" applyAlignment="1">
      <alignment horizontal="right" vertical="center"/>
    </xf>
    <xf numFmtId="164" fontId="20" fillId="0" borderId="1" xfId="1" applyNumberFormat="1" applyFont="1" applyBorder="1"/>
    <xf numFmtId="164" fontId="20" fillId="0" borderId="1" xfId="0" applyNumberFormat="1" applyFont="1" applyBorder="1"/>
    <xf numFmtId="164" fontId="6" fillId="2" borderId="1" xfId="1" applyNumberFormat="1" applyFont="1" applyFill="1" applyBorder="1"/>
    <xf numFmtId="164" fontId="5" fillId="2" borderId="1" xfId="1" applyNumberFormat="1" applyFont="1" applyFill="1" applyBorder="1" applyAlignment="1">
      <alignment horizontal="right" wrapText="1"/>
    </xf>
    <xf numFmtId="2" fontId="20" fillId="0" borderId="1" xfId="0" applyNumberFormat="1" applyFont="1" applyBorder="1"/>
    <xf numFmtId="164" fontId="20" fillId="0" borderId="1" xfId="1" applyNumberFormat="1" applyFont="1" applyFill="1" applyBorder="1"/>
    <xf numFmtId="0" fontId="0" fillId="0" borderId="1" xfId="0" applyBorder="1"/>
    <xf numFmtId="0" fontId="7" fillId="2" borderId="1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vertical="center"/>
    </xf>
    <xf numFmtId="9" fontId="0" fillId="0" borderId="0" xfId="3" applyFont="1"/>
    <xf numFmtId="9" fontId="0" fillId="0" borderId="0" xfId="0" applyNumberFormat="1"/>
    <xf numFmtId="17" fontId="0" fillId="0" borderId="0" xfId="0" applyNumberFormat="1"/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/>
    <xf numFmtId="164" fontId="0" fillId="0" borderId="0" xfId="1" applyNumberFormat="1" applyFont="1" applyBorder="1" applyAlignment="1">
      <alignment vertical="center"/>
    </xf>
    <xf numFmtId="164" fontId="0" fillId="0" borderId="0" xfId="1" applyNumberFormat="1" applyFont="1" applyBorder="1" applyAlignment="1">
      <alignment horizontal="center" vertical="center"/>
    </xf>
    <xf numFmtId="9" fontId="0" fillId="0" borderId="0" xfId="3" applyFont="1" applyBorder="1" applyAlignment="1">
      <alignment horizontal="center" vertical="center"/>
    </xf>
    <xf numFmtId="9" fontId="0" fillId="0" borderId="15" xfId="3" applyFont="1" applyBorder="1" applyAlignment="1">
      <alignment vertical="center"/>
    </xf>
    <xf numFmtId="0" fontId="0" fillId="0" borderId="8" xfId="0" applyBorder="1"/>
    <xf numFmtId="164" fontId="0" fillId="0" borderId="9" xfId="1" applyNumberFormat="1" applyFont="1" applyBorder="1" applyAlignment="1">
      <alignment vertical="center"/>
    </xf>
    <xf numFmtId="164" fontId="0" fillId="0" borderId="9" xfId="1" applyNumberFormat="1" applyFont="1" applyBorder="1" applyAlignment="1">
      <alignment horizontal="center" vertical="center"/>
    </xf>
    <xf numFmtId="9" fontId="0" fillId="0" borderId="9" xfId="3" applyFont="1" applyBorder="1" applyAlignment="1">
      <alignment horizontal="center" vertical="center"/>
    </xf>
    <xf numFmtId="9" fontId="0" fillId="0" borderId="10" xfId="3" applyFont="1" applyBorder="1" applyAlignment="1">
      <alignment vertical="center"/>
    </xf>
    <xf numFmtId="0" fontId="0" fillId="0" borderId="13" xfId="0" applyBorder="1"/>
    <xf numFmtId="0" fontId="0" fillId="0" borderId="12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4" borderId="0" xfId="3" applyFont="1" applyFill="1"/>
    <xf numFmtId="9" fontId="0" fillId="5" borderId="0" xfId="3" applyFont="1" applyFill="1"/>
    <xf numFmtId="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9" fontId="0" fillId="5" borderId="0" xfId="3" applyFont="1" applyFill="1" applyBorder="1" applyAlignment="1">
      <alignment horizontal="center" vertical="center"/>
    </xf>
    <xf numFmtId="0" fontId="0" fillId="5" borderId="0" xfId="0" applyFill="1"/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4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15" xfId="1" applyNumberFormat="1" applyFont="1" applyBorder="1" applyAlignment="1">
      <alignment horizontal="center"/>
    </xf>
    <xf numFmtId="164" fontId="0" fillId="0" borderId="13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164" fontId="0" fillId="0" borderId="10" xfId="1" applyNumberFormat="1" applyFont="1" applyBorder="1" applyAlignment="1">
      <alignment horizontal="center"/>
    </xf>
    <xf numFmtId="164" fontId="0" fillId="0" borderId="12" xfId="1" applyNumberFormat="1" applyFont="1" applyBorder="1" applyAlignment="1">
      <alignment horizontal="center"/>
    </xf>
    <xf numFmtId="164" fontId="0" fillId="0" borderId="11" xfId="1" applyNumberFormat="1" applyFont="1" applyBorder="1" applyAlignment="1">
      <alignment horizontal="center"/>
    </xf>
    <xf numFmtId="167" fontId="0" fillId="0" borderId="5" xfId="1" applyNumberFormat="1" applyFont="1" applyBorder="1" applyAlignment="1">
      <alignment horizontal="center"/>
    </xf>
    <xf numFmtId="167" fontId="0" fillId="0" borderId="6" xfId="1" applyNumberFormat="1" applyFont="1" applyBorder="1" applyAlignment="1">
      <alignment horizontal="center"/>
    </xf>
    <xf numFmtId="167" fontId="0" fillId="0" borderId="7" xfId="1" applyNumberFormat="1" applyFont="1" applyBorder="1" applyAlignment="1">
      <alignment horizontal="center"/>
    </xf>
    <xf numFmtId="167" fontId="0" fillId="0" borderId="14" xfId="1" applyNumberFormat="1" applyFont="1" applyBorder="1" applyAlignment="1">
      <alignment horizontal="center"/>
    </xf>
    <xf numFmtId="167" fontId="0" fillId="0" borderId="0" xfId="1" applyNumberFormat="1" applyFont="1" applyBorder="1" applyAlignment="1">
      <alignment horizontal="center"/>
    </xf>
    <xf numFmtId="167" fontId="0" fillId="0" borderId="15" xfId="1" applyNumberFormat="1" applyFont="1" applyBorder="1" applyAlignment="1">
      <alignment horizontal="center"/>
    </xf>
    <xf numFmtId="167" fontId="0" fillId="0" borderId="8" xfId="1" applyNumberFormat="1" applyFont="1" applyBorder="1" applyAlignment="1">
      <alignment horizontal="center"/>
    </xf>
    <xf numFmtId="167" fontId="0" fillId="0" borderId="9" xfId="1" applyNumberFormat="1" applyFont="1" applyBorder="1" applyAlignment="1">
      <alignment horizontal="center"/>
    </xf>
    <xf numFmtId="167" fontId="0" fillId="0" borderId="10" xfId="1" applyNumberFormat="1" applyFont="1" applyBorder="1" applyAlignment="1">
      <alignment horizontal="center"/>
    </xf>
    <xf numFmtId="164" fontId="0" fillId="0" borderId="15" xfId="1" applyNumberFormat="1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0" fontId="0" fillId="0" borderId="15" xfId="0" applyBorder="1"/>
    <xf numFmtId="164" fontId="0" fillId="0" borderId="14" xfId="1" applyNumberFormat="1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3" xfId="0" applyBorder="1"/>
    <xf numFmtId="167" fontId="0" fillId="0" borderId="0" xfId="0" applyNumberFormat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167" fontId="0" fillId="0" borderId="9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0" fontId="0" fillId="0" borderId="7" xfId="0" applyBorder="1"/>
    <xf numFmtId="0" fontId="20" fillId="2" borderId="1" xfId="0" applyFont="1" applyFill="1" applyBorder="1" applyAlignment="1">
      <alignment vertical="top"/>
    </xf>
    <xf numFmtId="1" fontId="5" fillId="0" borderId="1" xfId="0" applyNumberFormat="1" applyFont="1" applyBorder="1" applyAlignment="1">
      <alignment horizontal="right" wrapText="1"/>
    </xf>
    <xf numFmtId="3" fontId="7" fillId="2" borderId="1" xfId="1" applyNumberFormat="1" applyFont="1" applyFill="1" applyBorder="1" applyAlignment="1">
      <alignment horizontal="right"/>
    </xf>
    <xf numFmtId="3" fontId="20" fillId="0" borderId="1" xfId="0" applyNumberFormat="1" applyFont="1" applyBorder="1"/>
    <xf numFmtId="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/>
    </xf>
    <xf numFmtId="0" fontId="20" fillId="2" borderId="1" xfId="0" applyFont="1" applyFill="1" applyBorder="1" applyAlignment="1">
      <alignment horizontal="right" vertical="center" wrapText="1" indent="2"/>
    </xf>
    <xf numFmtId="0" fontId="6" fillId="2" borderId="1" xfId="0" applyFont="1" applyFill="1" applyBorder="1" applyAlignment="1">
      <alignment horizontal="justify" vertical="top" wrapText="1"/>
    </xf>
    <xf numFmtId="1" fontId="6" fillId="2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30" fillId="2" borderId="1" xfId="0" applyFont="1" applyFill="1" applyBorder="1" applyAlignment="1">
      <alignment horizontal="justify" vertical="top" wrapText="1"/>
    </xf>
    <xf numFmtId="0" fontId="31" fillId="2" borderId="1" xfId="0" applyFont="1" applyFill="1" applyBorder="1" applyAlignment="1">
      <alignment horizontal="justify" vertical="top" wrapText="1"/>
    </xf>
    <xf numFmtId="1" fontId="2" fillId="2" borderId="1" xfId="0" applyNumberFormat="1" applyFont="1" applyFill="1" applyBorder="1" applyAlignment="1">
      <alignment horizontal="right" wrapText="1"/>
    </xf>
    <xf numFmtId="3" fontId="12" fillId="2" borderId="1" xfId="0" applyNumberFormat="1" applyFont="1" applyFill="1" applyBorder="1"/>
    <xf numFmtId="3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wrapText="1"/>
    </xf>
    <xf numFmtId="37" fontId="5" fillId="2" borderId="1" xfId="1" applyNumberFormat="1" applyFont="1" applyFill="1" applyBorder="1"/>
    <xf numFmtId="37" fontId="6" fillId="2" borderId="1" xfId="1" applyNumberFormat="1" applyFont="1" applyFill="1" applyBorder="1"/>
    <xf numFmtId="37" fontId="5" fillId="2" borderId="1" xfId="1" applyNumberFormat="1" applyFont="1" applyFill="1" applyBorder="1" applyAlignment="1">
      <alignment horizontal="right"/>
    </xf>
    <xf numFmtId="37" fontId="6" fillId="3" borderId="1" xfId="1" applyNumberFormat="1" applyFont="1" applyFill="1" applyBorder="1"/>
    <xf numFmtId="37" fontId="6" fillId="2" borderId="1" xfId="1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 vertical="center" wrapText="1"/>
    </xf>
    <xf numFmtId="1" fontId="4" fillId="2" borderId="1" xfId="0" applyNumberFormat="1" applyFont="1" applyFill="1" applyBorder="1" applyAlignment="1">
      <alignment horizontal="right" wrapText="1"/>
    </xf>
    <xf numFmtId="3" fontId="17" fillId="2" borderId="1" xfId="1" applyNumberFormat="1" applyFont="1" applyFill="1" applyBorder="1" applyAlignment="1">
      <alignment horizontal="right"/>
    </xf>
    <xf numFmtId="3" fontId="4" fillId="2" borderId="1" xfId="1" applyNumberFormat="1" applyFont="1" applyFill="1" applyBorder="1" applyAlignment="1">
      <alignment horizontal="right"/>
    </xf>
    <xf numFmtId="3" fontId="4" fillId="2" borderId="1" xfId="1" applyNumberFormat="1" applyFont="1" applyFill="1" applyBorder="1"/>
    <xf numFmtId="3" fontId="15" fillId="2" borderId="1" xfId="0" applyNumberFormat="1" applyFont="1" applyFill="1" applyBorder="1"/>
    <xf numFmtId="0" fontId="19" fillId="2" borderId="1" xfId="0" applyFont="1" applyFill="1" applyBorder="1" applyAlignment="1">
      <alignment vertical="center" wrapText="1"/>
    </xf>
    <xf numFmtId="3" fontId="5" fillId="2" borderId="1" xfId="1" applyNumberFormat="1" applyFont="1" applyFill="1" applyBorder="1" applyAlignment="1">
      <alignment horizontal="right" wrapText="1"/>
    </xf>
    <xf numFmtId="3" fontId="6" fillId="2" borderId="1" xfId="1" applyNumberFormat="1" applyFont="1" applyFill="1" applyBorder="1" applyAlignment="1">
      <alignment horizontal="right" wrapText="1"/>
    </xf>
    <xf numFmtId="3" fontId="5" fillId="2" borderId="1" xfId="1" applyNumberFormat="1" applyFont="1" applyFill="1" applyBorder="1" applyAlignment="1">
      <alignment wrapText="1"/>
    </xf>
    <xf numFmtId="3" fontId="6" fillId="2" borderId="1" xfId="1" applyNumberFormat="1" applyFont="1" applyFill="1" applyBorder="1" applyAlignment="1">
      <alignment wrapText="1"/>
    </xf>
    <xf numFmtId="3" fontId="28" fillId="2" borderId="1" xfId="0" applyNumberFormat="1" applyFont="1" applyFill="1" applyBorder="1"/>
    <xf numFmtId="0" fontId="9" fillId="0" borderId="1" xfId="0" applyFont="1" applyBorder="1"/>
    <xf numFmtId="0" fontId="7" fillId="0" borderId="1" xfId="0" applyFont="1" applyBorder="1"/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0" fillId="0" borderId="1" xfId="0" applyFont="1" applyBorder="1"/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20" fillId="2" borderId="1" xfId="0" applyFont="1" applyFill="1" applyBorder="1"/>
    <xf numFmtId="0" fontId="6" fillId="2" borderId="1" xfId="0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left"/>
    </xf>
    <xf numFmtId="0" fontId="5" fillId="2" borderId="1" xfId="0" applyFont="1" applyFill="1" applyBorder="1"/>
    <xf numFmtId="0" fontId="9" fillId="2" borderId="1" xfId="0" applyFont="1" applyFill="1" applyBorder="1"/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2" borderId="1" xfId="0" applyFont="1" applyFill="1" applyBorder="1" applyAlignment="1">
      <alignment vertical="top"/>
    </xf>
    <xf numFmtId="0" fontId="20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vertical="top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left"/>
    </xf>
    <xf numFmtId="0" fontId="21" fillId="2" borderId="1" xfId="0" applyFont="1" applyFill="1" applyBorder="1"/>
    <xf numFmtId="0" fontId="12" fillId="2" borderId="1" xfId="0" applyFont="1" applyFill="1" applyBorder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0" fontId="2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1" xfId="2" applyFont="1" applyFill="1" applyBorder="1" applyAlignment="1">
      <alignment horizontal="left" vertical="center" wrapText="1"/>
    </xf>
    <xf numFmtId="0" fontId="4" fillId="2" borderId="13" xfId="2" applyFont="1" applyFill="1" applyBorder="1" applyAlignment="1">
      <alignment horizontal="left" vertical="center" wrapText="1"/>
    </xf>
    <xf numFmtId="0" fontId="4" fillId="2" borderId="12" xfId="2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22" fillId="2" borderId="11" xfId="0" applyFont="1" applyFill="1" applyBorder="1" applyAlignment="1">
      <alignment horizontal="left" vertical="center" wrapText="1"/>
    </xf>
    <xf numFmtId="0" fontId="22" fillId="2" borderId="13" xfId="0" applyFont="1" applyFill="1" applyBorder="1" applyAlignment="1">
      <alignment horizontal="left" vertical="center" wrapText="1"/>
    </xf>
    <xf numFmtId="0" fontId="22" fillId="2" borderId="12" xfId="0" applyFont="1" applyFill="1" applyBorder="1" applyAlignment="1">
      <alignment horizontal="left" vertical="center" wrapText="1"/>
    </xf>
    <xf numFmtId="0" fontId="27" fillId="2" borderId="11" xfId="0" applyFont="1" applyFill="1" applyBorder="1" applyAlignment="1">
      <alignment horizontal="center" wrapText="1"/>
    </xf>
    <xf numFmtId="0" fontId="27" fillId="2" borderId="13" xfId="0" applyFont="1" applyFill="1" applyBorder="1" applyAlignment="1">
      <alignment horizontal="center" wrapText="1"/>
    </xf>
    <xf numFmtId="0" fontId="27" fillId="2" borderId="12" xfId="0" applyFont="1" applyFill="1" applyBorder="1" applyAlignment="1">
      <alignment horizontal="center" wrapText="1"/>
    </xf>
    <xf numFmtId="0" fontId="27" fillId="2" borderId="2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wrapText="1"/>
    </xf>
    <xf numFmtId="0" fontId="19" fillId="2" borderId="1" xfId="0" applyFont="1" applyFill="1" applyBorder="1"/>
    <xf numFmtId="0" fontId="19" fillId="2" borderId="1" xfId="0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right" vertic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165" fontId="5" fillId="2" borderId="1" xfId="0" applyNumberFormat="1" applyFont="1" applyFill="1" applyBorder="1"/>
    <xf numFmtId="164" fontId="20" fillId="2" borderId="1" xfId="1" applyNumberFormat="1" applyFont="1" applyFill="1" applyBorder="1"/>
    <xf numFmtId="164" fontId="20" fillId="2" borderId="13" xfId="1" applyNumberFormat="1" applyFont="1" applyFill="1" applyBorder="1"/>
    <xf numFmtId="164" fontId="20" fillId="2" borderId="0" xfId="0" applyNumberFormat="1" applyFont="1" applyFill="1"/>
    <xf numFmtId="0" fontId="11" fillId="2" borderId="2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top"/>
    </xf>
    <xf numFmtId="0" fontId="27" fillId="2" borderId="5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27" fillId="2" borderId="8" xfId="0" applyFont="1" applyFill="1" applyBorder="1" applyAlignment="1">
      <alignment horizontal="center"/>
    </xf>
    <xf numFmtId="0" fontId="27" fillId="2" borderId="9" xfId="0" applyFont="1" applyFill="1" applyBorder="1" applyAlignment="1">
      <alignment horizontal="center"/>
    </xf>
    <xf numFmtId="0" fontId="27" fillId="2" borderId="10" xfId="0" applyFont="1" applyFill="1" applyBorder="1" applyAlignment="1">
      <alignment horizontal="center"/>
    </xf>
    <xf numFmtId="49" fontId="19" fillId="2" borderId="1" xfId="1" applyNumberFormat="1" applyFont="1" applyFill="1" applyBorder="1"/>
    <xf numFmtId="0" fontId="5" fillId="2" borderId="11" xfId="2" applyFont="1" applyFill="1" applyBorder="1" applyAlignment="1">
      <alignment horizontal="left" vertical="center" wrapText="1"/>
    </xf>
    <xf numFmtId="0" fontId="5" fillId="2" borderId="13" xfId="2" applyFont="1" applyFill="1" applyBorder="1" applyAlignment="1">
      <alignment horizontal="left" vertical="center" wrapText="1"/>
    </xf>
    <xf numFmtId="0" fontId="5" fillId="2" borderId="12" xfId="2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wrapText="1"/>
    </xf>
    <xf numFmtId="3" fontId="28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/>
    <xf numFmtId="3" fontId="17" fillId="2" borderId="1" xfId="1" applyNumberFormat="1" applyFont="1" applyFill="1" applyBorder="1"/>
    <xf numFmtId="3" fontId="20" fillId="2" borderId="0" xfId="1" applyNumberFormat="1" applyFont="1" applyFill="1" applyAlignment="1">
      <alignment horizontal="right"/>
    </xf>
    <xf numFmtId="3" fontId="20" fillId="2" borderId="0" xfId="1" applyNumberFormat="1" applyFont="1" applyFill="1"/>
    <xf numFmtId="3" fontId="5" fillId="2" borderId="1" xfId="0" applyNumberFormat="1" applyFont="1" applyFill="1" applyBorder="1" applyAlignment="1">
      <alignment horizontal="right" vertical="center"/>
    </xf>
    <xf numFmtId="3" fontId="20" fillId="2" borderId="0" xfId="1" applyNumberFormat="1" applyFont="1" applyFill="1" applyAlignment="1">
      <alignment horizontal="right" vertical="center"/>
    </xf>
    <xf numFmtId="3" fontId="4" fillId="2" borderId="1" xfId="0" applyNumberFormat="1" applyFont="1" applyFill="1" applyBorder="1" applyAlignment="1">
      <alignment horizontal="left"/>
    </xf>
    <xf numFmtId="0" fontId="8" fillId="2" borderId="1" xfId="0" applyFont="1" applyFill="1" applyBorder="1"/>
    <xf numFmtId="0" fontId="3" fillId="2" borderId="1" xfId="0" applyFont="1" applyFill="1" applyBorder="1"/>
    <xf numFmtId="37" fontId="20" fillId="2" borderId="1" xfId="1" applyNumberFormat="1" applyFont="1" applyFill="1" applyBorder="1" applyAlignment="1">
      <alignment horizontal="right"/>
    </xf>
  </cellXfs>
  <cellStyles count="4">
    <cellStyle name="Comma" xfId="1" builtinId="3"/>
    <cellStyle name="Normal" xfId="0" builtinId="0"/>
    <cellStyle name="Normal_Exp_SITC1_Cty" xfId="2" xr:uid="{00000000-0005-0000-0000-000002000000}"/>
    <cellStyle name="Percent" xfId="3" builtinId="5"/>
  </cellStyles>
  <dxfs count="0"/>
  <tableStyles count="0" defaultTableStyle="TableStyleMedium2" defaultPivotStyle="PivotStyleLight16"/>
  <colors>
    <mruColors>
      <color rgb="FFED13C9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Figure 1. Value of Imports and Exports,</a:t>
            </a:r>
            <a:r>
              <a:rPr lang="en-US" sz="1000" b="1" baseline="0"/>
              <a:t> Jan-Jun 2023.</a:t>
            </a:r>
            <a:endParaRPr lang="en-US" sz="1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'T1'!$E$3</c:f>
              <c:strCache>
                <c:ptCount val="1"/>
                <c:pt idx="0">
                  <c:v>Exports FOB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strRef>
              <c:f>'T1'!$B$11:$B$16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'T1'!$E$11:$E$16</c:f>
              <c:numCache>
                <c:formatCode>#;#;\-</c:formatCode>
                <c:ptCount val="6"/>
                <c:pt idx="0">
                  <c:v>5171.76</c:v>
                </c:pt>
                <c:pt idx="1">
                  <c:v>9080.2800000000007</c:v>
                </c:pt>
                <c:pt idx="2">
                  <c:v>0</c:v>
                </c:pt>
                <c:pt idx="3">
                  <c:v>5154.55</c:v>
                </c:pt>
                <c:pt idx="4">
                  <c:v>0</c:v>
                </c:pt>
                <c:pt idx="5">
                  <c:v>37.29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FA-449B-A7B4-59BDB78657AF}"/>
            </c:ext>
          </c:extLst>
        </c:ser>
        <c:ser>
          <c:idx val="1"/>
          <c:order val="1"/>
          <c:tx>
            <c:strRef>
              <c:f>'T1'!$F$2:$F$3</c:f>
              <c:strCache>
                <c:ptCount val="2"/>
                <c:pt idx="0">
                  <c:v>Imports CIF 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accent4">
                  <a:lumMod val="75000"/>
                </a:schemeClr>
              </a:solidFill>
            </a:ln>
            <a:effectLst/>
          </c:spPr>
          <c:invertIfNegative val="0"/>
          <c:cat>
            <c:strRef>
              <c:f>'T1'!$B$11:$B$16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'T1'!$F$11:$F$16</c:f>
              <c:numCache>
                <c:formatCode>_-* #,##0_-;\-* #,##0_-;_-* "-"??_-;_-@_-</c:formatCode>
                <c:ptCount val="6"/>
                <c:pt idx="0">
                  <c:v>6870419.1399999848</c:v>
                </c:pt>
                <c:pt idx="1">
                  <c:v>6201710.9200000055</c:v>
                </c:pt>
                <c:pt idx="2">
                  <c:v>5063338.4099999946</c:v>
                </c:pt>
                <c:pt idx="3">
                  <c:v>5884847.9600000009</c:v>
                </c:pt>
                <c:pt idx="4">
                  <c:v>5410140.6199999982</c:v>
                </c:pt>
                <c:pt idx="5">
                  <c:v>7067501.0900000129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FA-449B-A7B4-59BDB7865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6850416"/>
        <c:axId val="406849336"/>
      </c:barChart>
      <c:catAx>
        <c:axId val="40685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849336"/>
        <c:crosses val="autoZero"/>
        <c:auto val="1"/>
        <c:lblAlgn val="ctr"/>
        <c:lblOffset val="100"/>
        <c:noMultiLvlLbl val="0"/>
      </c:catAx>
      <c:valAx>
        <c:axId val="40684933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;#;\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85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Figure 11. Major Destinations, June 2023.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'T6'!$A$50</c:f>
              <c:strCache>
                <c:ptCount val="1"/>
                <c:pt idx="0">
                  <c:v>Country</c:v>
                </c:pt>
              </c:strCache>
            </c:strRef>
          </c:tx>
          <c:dLbls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'T6'!$A$51:$A$65</c:f>
              <c:strCache>
                <c:ptCount val="15"/>
                <c:pt idx="0">
                  <c:v>Australia</c:v>
                </c:pt>
                <c:pt idx="1">
                  <c:v>China</c:v>
                </c:pt>
                <c:pt idx="2">
                  <c:v>Fiji</c:v>
                </c:pt>
                <c:pt idx="3">
                  <c:v>Indonesia</c:v>
                </c:pt>
                <c:pt idx="4">
                  <c:v>Japan</c:v>
                </c:pt>
                <c:pt idx="5">
                  <c:v>Korea</c:v>
                </c:pt>
                <c:pt idx="6">
                  <c:v>Malaysia</c:v>
                </c:pt>
                <c:pt idx="7">
                  <c:v>New Zealand</c:v>
                </c:pt>
                <c:pt idx="8">
                  <c:v>Singapore</c:v>
                </c:pt>
                <c:pt idx="9">
                  <c:v>Thailand</c:v>
                </c:pt>
                <c:pt idx="10">
                  <c:v>Taiwan</c:v>
                </c:pt>
                <c:pt idx="11">
                  <c:v>United States of America</c:v>
                </c:pt>
                <c:pt idx="12">
                  <c:v>Vietnam</c:v>
                </c:pt>
                <c:pt idx="13">
                  <c:v>Other countries</c:v>
                </c:pt>
                <c:pt idx="14">
                  <c:v>TOTAL </c:v>
                </c:pt>
              </c:strCache>
            </c:strRef>
          </c:cat>
          <c:val>
            <c:numRef>
              <c:f>'T6'!$G$51:$G$65</c:f>
            </c:numRef>
          </c:val>
          <c:extLst>
            <c:ext xmlns:c16="http://schemas.microsoft.com/office/drawing/2014/chart" uri="{C3380CC4-5D6E-409C-BE32-E72D297353CC}">
              <c16:uniqueId val="{00000008-C212-46D9-8D8F-F3E7038653F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accent4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Figure 10. Major Source Markets, 2022.</a:t>
            </a:r>
          </a:p>
        </c:rich>
      </c:tx>
      <c:layout>
        <c:manualLayout>
          <c:xMode val="edge"/>
          <c:yMode val="edge"/>
          <c:x val="0.2676388888888888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'T6'!$A$50</c:f>
              <c:strCache>
                <c:ptCount val="1"/>
                <c:pt idx="0">
                  <c:v>Country</c:v>
                </c:pt>
              </c:strCache>
            </c:strRef>
          </c:tx>
          <c:dLbls>
            <c:spPr>
              <a:solidFill>
                <a:srgbClr val="FFC000">
                  <a:lumMod val="75000"/>
                </a:srgbClr>
              </a:solidFill>
              <a:ln>
                <a:solidFill>
                  <a:srgbClr val="FFC000">
                    <a:lumMod val="75000"/>
                  </a:srgb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'T6'!$A$51:$A$65</c:f>
              <c:strCache>
                <c:ptCount val="15"/>
                <c:pt idx="0">
                  <c:v>Australia</c:v>
                </c:pt>
                <c:pt idx="1">
                  <c:v>China</c:v>
                </c:pt>
                <c:pt idx="2">
                  <c:v>Fiji</c:v>
                </c:pt>
                <c:pt idx="3">
                  <c:v>Indonesia</c:v>
                </c:pt>
                <c:pt idx="4">
                  <c:v>Japan</c:v>
                </c:pt>
                <c:pt idx="5">
                  <c:v>Korea</c:v>
                </c:pt>
                <c:pt idx="6">
                  <c:v>Malaysia</c:v>
                </c:pt>
                <c:pt idx="7">
                  <c:v>New Zealand</c:v>
                </c:pt>
                <c:pt idx="8">
                  <c:v>Singapore</c:v>
                </c:pt>
                <c:pt idx="9">
                  <c:v>Thailand</c:v>
                </c:pt>
                <c:pt idx="10">
                  <c:v>Taiwan</c:v>
                </c:pt>
                <c:pt idx="11">
                  <c:v>United States of America</c:v>
                </c:pt>
                <c:pt idx="12">
                  <c:v>Vietnam</c:v>
                </c:pt>
                <c:pt idx="13">
                  <c:v>Other countries</c:v>
                </c:pt>
                <c:pt idx="14">
                  <c:v>TOTAL </c:v>
                </c:pt>
              </c:strCache>
            </c:strRef>
          </c:cat>
          <c:val>
            <c:numRef>
              <c:f>'T6'!$H$51:$H$65</c:f>
            </c:numRef>
          </c:val>
          <c:extLst>
            <c:ext xmlns:c16="http://schemas.microsoft.com/office/drawing/2014/chart" uri="{C3380CC4-5D6E-409C-BE32-E72D297353CC}">
              <c16:uniqueId val="{00000008-7E10-4578-9618-5454F9E53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Figure 9. Major Source Markets, June 2023.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'T6'!$A$50</c:f>
              <c:strCache>
                <c:ptCount val="1"/>
                <c:pt idx="0">
                  <c:v>Country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7E6E-43CD-9E1B-9A6B6FED5F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E-7E6E-43CD-9E1B-9A6B6FED5F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7E6E-43CD-9E1B-9A6B6FED5F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7E6E-43CD-9E1B-9A6B6FED5FE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7E6E-43CD-9E1B-9A6B6FED5FE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7E6E-43CD-9E1B-9A6B6FED5FE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7E6E-43CD-9E1B-9A6B6FED5FE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7E6E-43CD-9E1B-9A6B6FED5FE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7E6E-43CD-9E1B-9A6B6FED5FE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6-7E6E-43CD-9E1B-9A6B6FED5FE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7E6E-43CD-9E1B-9A6B6FED5FE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4-7E6E-43CD-9E1B-9A6B6FED5FE6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7E6E-43CD-9E1B-9A6B6FED5FE6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7E6E-43CD-9E1B-9A6B6FED5FE6}"/>
              </c:ext>
            </c:extLst>
          </c:dPt>
          <c:dLbls>
            <c:dLbl>
              <c:idx val="0"/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F8A4C1D-7A3D-4F49-9B99-EC76A9CF25AF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 </a:t>
                    </a:r>
                    <a:fld id="{8E034F8B-C539-4379-AF76-4A06A71C4364}" type="PERCENTAGE">
                      <a:rPr lang="en-US" baseline="0"/>
                      <a:pPr>
                        <a:defRPr/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solidFill>
                  <a:srgbClr val="FFC000">
                    <a:lumMod val="75000"/>
                  </a:srgb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1878807961504812"/>
                      <c:h val="9.110017497812772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7E6E-43CD-9E1B-9A6B6FED5FE6}"/>
                </c:ext>
              </c:extLst>
            </c:dLbl>
            <c:dLbl>
              <c:idx val="1"/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D88CB2B-899F-43AA-87DA-EB99F63C5F80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 </a:t>
                    </a:r>
                    <a:fld id="{B2754103-8699-477A-AF70-30904BAD3A1E}" type="PERCENTAGE">
                      <a:rPr lang="en-US" baseline="0"/>
                      <a:pPr>
                        <a:defRPr/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solidFill>
                  <a:srgbClr val="FFC000">
                    <a:lumMod val="75000"/>
                  </a:srgb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14083967629046368"/>
                      <c:h val="7.721128608923884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7E6E-43CD-9E1B-9A6B6FED5FE6}"/>
                </c:ext>
              </c:extLst>
            </c:dLbl>
            <c:dLbl>
              <c:idx val="2"/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869FAB2-B08A-4EB5-B2DC-A8A54D256501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 </a:t>
                    </a:r>
                    <a:fld id="{848A9532-106B-49FA-9584-77D3F6CB0178}" type="PERCENTAGE">
                      <a:rPr lang="en-US" baseline="0"/>
                      <a:pPr>
                        <a:defRPr/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solidFill>
                  <a:srgbClr val="FFC000">
                    <a:lumMod val="75000"/>
                  </a:srgb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14071894138232721"/>
                      <c:h val="0.10035943423738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7E6E-43CD-9E1B-9A6B6FED5FE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E6E-43CD-9E1B-9A6B6FED5FE6}"/>
                </c:ext>
              </c:extLst>
            </c:dLbl>
            <c:dLbl>
              <c:idx val="4"/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6C401D0-8874-48DD-92EB-087E96070DB6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 </a:t>
                    </a:r>
                    <a:fld id="{F94D3385-B239-44B0-ABFC-8536A450B441}" type="PERCENTAGE">
                      <a:rPr lang="en-US" baseline="0"/>
                      <a:pPr>
                        <a:defRPr/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solidFill>
                  <a:srgbClr val="FFC000">
                    <a:lumMod val="75000"/>
                  </a:srgb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15056146106736656"/>
                      <c:h val="8.647054534849811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7E6E-43CD-9E1B-9A6B6FED5FE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E6E-43CD-9E1B-9A6B6FED5FE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6E-43CD-9E1B-9A6B6FED5FE6}"/>
                </c:ext>
              </c:extLst>
            </c:dLbl>
            <c:dLbl>
              <c:idx val="7"/>
              <c:layout>
                <c:manualLayout>
                  <c:x val="0"/>
                  <c:y val="4.1666666666666581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2BC1A0D-CA40-432D-BBBD-2E45A91F999C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 </a:t>
                    </a:r>
                    <a:fld id="{8A34D2C9-6B48-4075-B029-9549AFB79A15}" type="PERCENTAGE">
                      <a:rPr lang="en-US" baseline="0"/>
                      <a:pPr>
                        <a:defRPr/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solidFill>
                  <a:srgbClr val="FFC000">
                    <a:lumMod val="75000"/>
                  </a:srgb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21885520559930008"/>
                      <c:h val="8.647054534849811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7E6E-43CD-9E1B-9A6B6FED5FE6}"/>
                </c:ext>
              </c:extLst>
            </c:dLbl>
            <c:dLbl>
              <c:idx val="8"/>
              <c:layout>
                <c:manualLayout>
                  <c:x val="-0.11944444444444445"/>
                  <c:y val="0.13194444444444445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634EA22-4F02-4C01-95D3-BD5DB0837F74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 </a:t>
                    </a:r>
                    <a:fld id="{146319B4-988C-40AC-92BC-B32C2EE9D55C}" type="PERCENTAGE">
                      <a:rPr lang="en-US" baseline="0"/>
                      <a:pPr>
                        <a:defRPr/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solidFill>
                  <a:srgbClr val="FFC000">
                    <a:lumMod val="75000"/>
                  </a:srgb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20559536307961504"/>
                      <c:h val="8.647054534849811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7E6E-43CD-9E1B-9A6B6FED5FE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E6E-43CD-9E1B-9A6B6FED5FE6}"/>
                </c:ext>
              </c:extLst>
            </c:dLbl>
            <c:dLbl>
              <c:idx val="10"/>
              <c:layout>
                <c:manualLayout>
                  <c:x val="-0.24305555555555561"/>
                  <c:y val="8.333333333333337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EED2B42-5E5F-4706-A984-587DF03FD6A0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 </a:t>
                    </a:r>
                    <a:fld id="{1081CEA4-D06C-4831-BF1B-C0D8661F013D}" type="PERCENTAGE">
                      <a:rPr lang="en-US" baseline="0"/>
                      <a:pPr>
                        <a:defRPr/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solidFill>
                  <a:srgbClr val="FFC000">
                    <a:lumMod val="75000"/>
                  </a:srgb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15400678040244969"/>
                      <c:h val="8.184091571886847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7E6E-43CD-9E1B-9A6B6FED5FE6}"/>
                </c:ext>
              </c:extLst>
            </c:dLbl>
            <c:dLbl>
              <c:idx val="11"/>
              <c:layout>
                <c:manualLayout>
                  <c:x val="-0.17499989063867019"/>
                  <c:y val="-1.3888706620005855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7A28F28-543F-435D-9AE6-13AC9256D271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 </a:t>
                    </a:r>
                    <a:fld id="{8AB9F80B-BB6C-4CF6-B3BF-D1E353938FD6}" type="PERCENTAGE">
                      <a:rPr lang="en-US" baseline="0"/>
                      <a:pPr>
                        <a:defRPr/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solidFill>
                  <a:srgbClr val="FFC000">
                    <a:lumMod val="75000"/>
                  </a:srgb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35193438320209969"/>
                      <c:h val="8.797171186934965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7E6E-43CD-9E1B-9A6B6FED5FE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E6E-43CD-9E1B-9A6B6FED5FE6}"/>
                </c:ext>
              </c:extLst>
            </c:dLbl>
            <c:dLbl>
              <c:idx val="13"/>
              <c:layout>
                <c:manualLayout>
                  <c:x val="0.26111111111111102"/>
                  <c:y val="0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AA2702B-2BCC-495E-BF0B-CF77F8B6AFE7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 </a:t>
                    </a:r>
                    <a:fld id="{C2EB7824-5FB5-454C-9E95-221E90B0B4A4}" type="PERCENTAGE">
                      <a:rPr lang="en-US" baseline="0"/>
                      <a:pPr>
                        <a:defRPr/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solidFill>
                  <a:srgbClr val="FFC000">
                    <a:lumMod val="75000"/>
                  </a:srgb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28591863517060367"/>
                      <c:h val="8.647054534849811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7E6E-43CD-9E1B-9A6B6FED5FE6}"/>
                </c:ext>
              </c:extLst>
            </c:dLbl>
            <c:spPr>
              <a:solidFill>
                <a:srgbClr val="FFC000">
                  <a:lumMod val="75000"/>
                </a:srgb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'T6'!$A$51:$A$65</c15:sqref>
                  </c15:fullRef>
                </c:ext>
              </c:extLst>
              <c:f>'T6'!$A$51:$A$64</c:f>
              <c:strCache>
                <c:ptCount val="14"/>
                <c:pt idx="0">
                  <c:v>Australia</c:v>
                </c:pt>
                <c:pt idx="1">
                  <c:v>China</c:v>
                </c:pt>
                <c:pt idx="2">
                  <c:v>Fiji</c:v>
                </c:pt>
                <c:pt idx="3">
                  <c:v>Indonesia</c:v>
                </c:pt>
                <c:pt idx="4">
                  <c:v>Japan</c:v>
                </c:pt>
                <c:pt idx="5">
                  <c:v>Korea</c:v>
                </c:pt>
                <c:pt idx="6">
                  <c:v>Malaysia</c:v>
                </c:pt>
                <c:pt idx="7">
                  <c:v>New Zealand</c:v>
                </c:pt>
                <c:pt idx="8">
                  <c:v>Singapore</c:v>
                </c:pt>
                <c:pt idx="9">
                  <c:v>Thailand</c:v>
                </c:pt>
                <c:pt idx="10">
                  <c:v>Taiwan</c:v>
                </c:pt>
                <c:pt idx="11">
                  <c:v>United States of America</c:v>
                </c:pt>
                <c:pt idx="12">
                  <c:v>Vietnam</c:v>
                </c:pt>
                <c:pt idx="13">
                  <c:v>Other countries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'T6'!$I$51:$I$65</c15:sqref>
                  </c15:fullRef>
                </c:ext>
              </c:extLst>
              <c:f>'T6'!$I$51:$I$64</c:f>
              <c:numCache>
                <c:formatCode>0%</c:formatCode>
                <c:ptCount val="14"/>
                <c:pt idx="0">
                  <c:v>0.46893005368546359</c:v>
                </c:pt>
                <c:pt idx="1">
                  <c:v>5.087796481318449E-2</c:v>
                </c:pt>
                <c:pt idx="2">
                  <c:v>0.18142541932347123</c:v>
                </c:pt>
                <c:pt idx="3">
                  <c:v>2.7923715515555145E-3</c:v>
                </c:pt>
                <c:pt idx="4">
                  <c:v>1.6601967366933909E-2</c:v>
                </c:pt>
                <c:pt idx="5">
                  <c:v>1.6371606261040008E-3</c:v>
                </c:pt>
                <c:pt idx="6">
                  <c:v>8.1113578700597422E-4</c:v>
                </c:pt>
                <c:pt idx="7">
                  <c:v>9.2608447766716659E-2</c:v>
                </c:pt>
                <c:pt idx="8">
                  <c:v>0.13785566087560866</c:v>
                </c:pt>
                <c:pt idx="9">
                  <c:v>4.9572910162803983E-5</c:v>
                </c:pt>
                <c:pt idx="10">
                  <c:v>1.9418017503375878E-2</c:v>
                </c:pt>
                <c:pt idx="11">
                  <c:v>1.1034135346838338E-2</c:v>
                </c:pt>
                <c:pt idx="12">
                  <c:v>1.3163887090808092E-3</c:v>
                </c:pt>
                <c:pt idx="13">
                  <c:v>1.4641703734498284E-2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8-7E6E-43CD-9E1B-9A6B6FED5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Figure 14.  Imports and Exports by Region, 2022.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'T7'!$P$9</c:f>
              <c:strCache>
                <c:ptCount val="1"/>
                <c:pt idx="0">
                  <c:v>2022x</c:v>
                </c:pt>
              </c:strCache>
            </c:strRef>
          </c:tx>
          <c:spPr>
            <a:noFill/>
            <a:ln w="9525" cap="flat" cmpd="sng" algn="ctr">
              <a:solidFill>
                <a:schemeClr val="accent4">
                  <a:lumMod val="75000"/>
                </a:schemeClr>
              </a:solidFill>
              <a:miter lim="800000"/>
            </a:ln>
            <a:effectLst>
              <a:glow rad="63500">
                <a:schemeClr val="accent6">
                  <a:satMod val="175000"/>
                  <a:alpha val="25000"/>
                </a:schemeClr>
              </a:glo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'T7'!$Q$8:$W$8</c15:sqref>
                  </c15:fullRef>
                </c:ext>
              </c:extLst>
              <c:f>'T7'!$Q$8:$V$8</c:f>
              <c:strCache>
                <c:ptCount val="6"/>
                <c:pt idx="0">
                  <c:v>Africa</c:v>
                </c:pt>
                <c:pt idx="1">
                  <c:v>The Americas</c:v>
                </c:pt>
                <c:pt idx="2">
                  <c:v>Asia</c:v>
                </c:pt>
                <c:pt idx="3">
                  <c:v>Europe</c:v>
                </c:pt>
                <c:pt idx="4">
                  <c:v>Oceania</c:v>
                </c:pt>
                <c:pt idx="5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'T7'!$Q$9:$W$9</c15:sqref>
                  </c15:fullRef>
                </c:ext>
              </c:extLst>
              <c:f>'T7'!$Q$9:$V$9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7.1182280737220631E-3</c:v>
                </c:pt>
                <c:pt idx="3">
                  <c:v>0.19878306772851642</c:v>
                </c:pt>
                <c:pt idx="4">
                  <c:v>0.79409870419776141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E3-43CD-B617-11F5BB27156E}"/>
            </c:ext>
          </c:extLst>
        </c:ser>
        <c:ser>
          <c:idx val="1"/>
          <c:order val="1"/>
          <c:tx>
            <c:strRef>
              <c:f>'T7'!$P$10</c:f>
              <c:strCache>
                <c:ptCount val="1"/>
                <c:pt idx="0">
                  <c:v>2022m</c:v>
                </c:pt>
              </c:strCache>
            </c:strRef>
          </c:tx>
          <c:spPr>
            <a:noFill/>
            <a:ln w="9525" cap="flat" cmpd="sng" algn="ctr">
              <a:solidFill>
                <a:srgbClr val="00B0F0"/>
              </a:solidFill>
              <a:miter lim="800000"/>
            </a:ln>
            <a:effectLst>
              <a:glow rad="63500">
                <a:schemeClr val="accent5">
                  <a:satMod val="175000"/>
                  <a:alpha val="25000"/>
                </a:schemeClr>
              </a:glo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'T7'!$Q$8:$W$8</c15:sqref>
                  </c15:fullRef>
                </c:ext>
              </c:extLst>
              <c:f>'T7'!$Q$8:$V$8</c:f>
              <c:strCache>
                <c:ptCount val="6"/>
                <c:pt idx="0">
                  <c:v>Africa</c:v>
                </c:pt>
                <c:pt idx="1">
                  <c:v>The Americas</c:v>
                </c:pt>
                <c:pt idx="2">
                  <c:v>Asia</c:v>
                </c:pt>
                <c:pt idx="3">
                  <c:v>Europe</c:v>
                </c:pt>
                <c:pt idx="4">
                  <c:v>Oceania</c:v>
                </c:pt>
                <c:pt idx="5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'T7'!$Q$10:$W$10</c15:sqref>
                  </c15:fullRef>
                </c:ext>
              </c:extLst>
              <c:f>'T7'!$Q$10:$V$10</c:f>
              <c:numCache>
                <c:formatCode>0%</c:formatCode>
                <c:ptCount val="6"/>
                <c:pt idx="0">
                  <c:v>2.1100783883141699E-3</c:v>
                </c:pt>
                <c:pt idx="1">
                  <c:v>1.4985117915912631E-2</c:v>
                </c:pt>
                <c:pt idx="2">
                  <c:v>0.33977973765323755</c:v>
                </c:pt>
                <c:pt idx="3">
                  <c:v>2.5793818665797237E-3</c:v>
                </c:pt>
                <c:pt idx="4">
                  <c:v>0.62671487925897362</c:v>
                </c:pt>
                <c:pt idx="5">
                  <c:v>1.3830804916982201E-2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E3-43CD-B617-11F5BB271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0"/>
        <c:axId val="604790048"/>
        <c:axId val="100816880"/>
      </c:barChart>
      <c:catAx>
        <c:axId val="6047900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dk1">
                      <a:lumMod val="65000"/>
                      <a:lumOff val="35000"/>
                    </a:schemeClr>
                  </a:gs>
                  <a:gs pos="100000">
                    <a:schemeClr val="dk1">
                      <a:lumMod val="75000"/>
                      <a:lumOff val="25000"/>
                    </a:schemeClr>
                  </a:gs>
                </a:gsLst>
                <a:lin ang="108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16880"/>
        <c:crosses val="autoZero"/>
        <c:auto val="1"/>
        <c:lblAlgn val="ctr"/>
        <c:lblOffset val="100"/>
        <c:noMultiLvlLbl val="0"/>
      </c:catAx>
      <c:valAx>
        <c:axId val="10081688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dk1">
                      <a:lumMod val="65000"/>
                      <a:lumOff val="35000"/>
                    </a:schemeClr>
                  </a:gs>
                  <a:gs pos="100000">
                    <a:schemeClr val="dk1">
                      <a:lumMod val="75000"/>
                      <a:lumOff val="25000"/>
                    </a:schemeClr>
                  </a:gs>
                </a:gsLst>
                <a:lin ang="108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79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Figure</a:t>
            </a:r>
            <a:r>
              <a:rPr lang="en-US" sz="900" baseline="0"/>
              <a:t> 13: Imports and Exports by Region, Jan-Jun 2023.</a:t>
            </a:r>
            <a:endParaRPr lang="en-US" sz="9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'T7'!$P$11</c:f>
              <c:strCache>
                <c:ptCount val="1"/>
                <c:pt idx="0">
                  <c:v>2023x</c:v>
                </c:pt>
              </c:strCache>
            </c:strRef>
          </c:tx>
          <c:spPr>
            <a:noFill/>
            <a:ln w="9525" cap="flat" cmpd="sng" algn="ctr">
              <a:solidFill>
                <a:schemeClr val="accent4">
                  <a:lumMod val="75000"/>
                </a:schemeClr>
              </a:solidFill>
              <a:miter lim="800000"/>
            </a:ln>
            <a:effectLst>
              <a:glow rad="63500">
                <a:schemeClr val="accent6">
                  <a:satMod val="175000"/>
                  <a:alpha val="25000"/>
                </a:schemeClr>
              </a:glo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'T7'!$Q$8:$W$8</c15:sqref>
                  </c15:fullRef>
                </c:ext>
              </c:extLst>
              <c:f>'T7'!$Q$8:$V$8</c:f>
              <c:strCache>
                <c:ptCount val="6"/>
                <c:pt idx="0">
                  <c:v>Africa</c:v>
                </c:pt>
                <c:pt idx="1">
                  <c:v>The Americas</c:v>
                </c:pt>
                <c:pt idx="2">
                  <c:v>Asia</c:v>
                </c:pt>
                <c:pt idx="3">
                  <c:v>Europe</c:v>
                </c:pt>
                <c:pt idx="4">
                  <c:v>Oceania</c:v>
                </c:pt>
                <c:pt idx="5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'T7'!$Q$11:$W$11</c15:sqref>
                  </c15:fullRef>
                </c:ext>
              </c:extLst>
              <c:f>'T7'!$Q$11:$V$11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16-4702-81F3-F78F2BB19FC7}"/>
            </c:ext>
          </c:extLst>
        </c:ser>
        <c:ser>
          <c:idx val="1"/>
          <c:order val="1"/>
          <c:tx>
            <c:strRef>
              <c:f>'T7'!$P$12</c:f>
              <c:strCache>
                <c:ptCount val="1"/>
                <c:pt idx="0">
                  <c:v>2023m</c:v>
                </c:pt>
              </c:strCache>
            </c:strRef>
          </c:tx>
          <c:spPr>
            <a:noFill/>
            <a:ln w="9525" cap="flat" cmpd="sng" algn="ctr">
              <a:solidFill>
                <a:srgbClr val="00B0F0"/>
              </a:solidFill>
              <a:miter lim="800000"/>
            </a:ln>
            <a:effectLst>
              <a:glow rad="63500">
                <a:schemeClr val="accent5">
                  <a:satMod val="175000"/>
                  <a:alpha val="25000"/>
                </a:schemeClr>
              </a:glo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'T7'!$Q$8:$W$8</c15:sqref>
                  </c15:fullRef>
                </c:ext>
              </c:extLst>
              <c:f>'T7'!$Q$8:$V$8</c:f>
              <c:strCache>
                <c:ptCount val="6"/>
                <c:pt idx="0">
                  <c:v>Africa</c:v>
                </c:pt>
                <c:pt idx="1">
                  <c:v>The Americas</c:v>
                </c:pt>
                <c:pt idx="2">
                  <c:v>Asia</c:v>
                </c:pt>
                <c:pt idx="3">
                  <c:v>Europe</c:v>
                </c:pt>
                <c:pt idx="4">
                  <c:v>Oceania</c:v>
                </c:pt>
                <c:pt idx="5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'T7'!$Q$12:$W$12</c15:sqref>
                  </c15:fullRef>
                </c:ext>
              </c:extLst>
              <c:f>'T7'!$Q$12:$V$12</c:f>
              <c:numCache>
                <c:formatCode>0%</c:formatCode>
                <c:ptCount val="6"/>
                <c:pt idx="0">
                  <c:v>1.4830747460548214E-4</c:v>
                </c:pt>
                <c:pt idx="1">
                  <c:v>1.1034135346838336E-2</c:v>
                </c:pt>
                <c:pt idx="2">
                  <c:v>0.23838367824924026</c:v>
                </c:pt>
                <c:pt idx="3">
                  <c:v>0</c:v>
                </c:pt>
                <c:pt idx="4">
                  <c:v>0.74296392077565132</c:v>
                </c:pt>
                <c:pt idx="5">
                  <c:v>7.4699581536645373E-3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16-4702-81F3-F78F2BB19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0"/>
        <c:axId val="786510480"/>
        <c:axId val="786512640"/>
      </c:barChart>
      <c:catAx>
        <c:axId val="7865104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dk1">
                      <a:lumMod val="65000"/>
                      <a:lumOff val="35000"/>
                    </a:schemeClr>
                  </a:gs>
                  <a:gs pos="100000">
                    <a:schemeClr val="dk1">
                      <a:lumMod val="75000"/>
                      <a:lumOff val="25000"/>
                    </a:schemeClr>
                  </a:gs>
                </a:gsLst>
                <a:lin ang="108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6512640"/>
        <c:crosses val="autoZero"/>
        <c:auto val="1"/>
        <c:lblAlgn val="ctr"/>
        <c:lblOffset val="100"/>
        <c:noMultiLvlLbl val="0"/>
      </c:catAx>
      <c:valAx>
        <c:axId val="78651264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dk1">
                      <a:lumMod val="65000"/>
                      <a:lumOff val="35000"/>
                    </a:schemeClr>
                  </a:gs>
                  <a:gs pos="100000">
                    <a:schemeClr val="dk1">
                      <a:lumMod val="75000"/>
                      <a:lumOff val="25000"/>
                    </a:schemeClr>
                  </a:gs>
                </a:gsLst>
                <a:lin ang="108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651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Figure 2. Value of Imports and Exports,</a:t>
            </a:r>
            <a:r>
              <a:rPr lang="en-US" sz="1000" b="1" baseline="0"/>
              <a:t> 2018-2022.</a:t>
            </a:r>
            <a:endParaRPr lang="en-US" sz="1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'T1'!$E$3</c:f>
              <c:strCache>
                <c:ptCount val="1"/>
                <c:pt idx="0">
                  <c:v>Exports FOB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numRef>
              <c:f>'T1'!$B$4:$B$8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'T1'!$E$4:$E$8</c:f>
              <c:numCache>
                <c:formatCode>_-* #,##0_-;\-* #,##0_-;_-* "-"??_-;_-@_-</c:formatCode>
                <c:ptCount val="5"/>
                <c:pt idx="0">
                  <c:v>248364.56</c:v>
                </c:pt>
                <c:pt idx="1">
                  <c:v>404589.12</c:v>
                </c:pt>
                <c:pt idx="2">
                  <c:v>69481.679999999993</c:v>
                </c:pt>
                <c:pt idx="3">
                  <c:v>439871.60000000003</c:v>
                </c:pt>
                <c:pt idx="4">
                  <c:v>75155.360000000015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42D-40D8-94A4-D458EB880451}"/>
            </c:ext>
          </c:extLst>
        </c:ser>
        <c:ser>
          <c:idx val="1"/>
          <c:order val="1"/>
          <c:tx>
            <c:strRef>
              <c:f>'T1'!$F$2:$F$3</c:f>
              <c:strCache>
                <c:ptCount val="2"/>
                <c:pt idx="0">
                  <c:v>Imports CIF 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accent4">
                  <a:lumMod val="75000"/>
                </a:schemeClr>
              </a:solidFill>
            </a:ln>
            <a:effectLst/>
          </c:spPr>
          <c:invertIfNegative val="0"/>
          <c:cat>
            <c:numRef>
              <c:f>'T1'!$B$4:$B$8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'T1'!$F$4:$F$8</c:f>
              <c:numCache>
                <c:formatCode>_-* #,##0_-;\-* #,##0_-;_-* "-"??_-;_-@_-</c:formatCode>
                <c:ptCount val="5"/>
                <c:pt idx="0">
                  <c:v>34017895.202</c:v>
                </c:pt>
                <c:pt idx="1">
                  <c:v>46851620.899999999</c:v>
                </c:pt>
                <c:pt idx="2">
                  <c:v>49162814.969999999</c:v>
                </c:pt>
                <c:pt idx="3">
                  <c:v>45478827.420000039</c:v>
                </c:pt>
                <c:pt idx="4">
                  <c:v>48599426.716999978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42D-40D8-94A4-D458EB880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5180528"/>
        <c:axId val="595182688"/>
      </c:barChart>
      <c:catAx>
        <c:axId val="59518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182688"/>
        <c:crosses val="autoZero"/>
        <c:auto val="1"/>
        <c:lblAlgn val="ctr"/>
        <c:lblOffset val="100"/>
        <c:noMultiLvlLbl val="0"/>
      </c:catAx>
      <c:valAx>
        <c:axId val="59518268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18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Figure 3. Trade Balance, Jan-Jun 2023.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'T1'!$G$2:$G$3</c:f>
              <c:strCache>
                <c:ptCount val="2"/>
                <c:pt idx="0">
                  <c:v>Trade Balance</c:v>
                </c:pt>
              </c:strCache>
            </c:strRef>
          </c:tx>
          <c:spPr>
            <a:ln w="317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9.4882108486439201E-2"/>
                  <c:y val="-5.5555555555555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D6-44EE-B518-204CB78B230C}"/>
                </c:ext>
              </c:extLst>
            </c:dLbl>
            <c:dLbl>
              <c:idx val="1"/>
              <c:layout>
                <c:manualLayout>
                  <c:x val="-9.7659886264216997E-2"/>
                  <c:y val="6.0185185185185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D6-44EE-B518-204CB78B230C}"/>
                </c:ext>
              </c:extLst>
            </c:dLbl>
            <c:dLbl>
              <c:idx val="2"/>
              <c:layout>
                <c:manualLayout>
                  <c:x val="-9.4882108486439201E-2"/>
                  <c:y val="-5.5555555555555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D6-44EE-B518-204CB78B230C}"/>
                </c:ext>
              </c:extLst>
            </c:dLbl>
            <c:dLbl>
              <c:idx val="3"/>
              <c:layout>
                <c:manualLayout>
                  <c:x val="-9.4882108486439201E-2"/>
                  <c:y val="4.6296296296296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FD6-44EE-B518-204CB78B230C}"/>
                </c:ext>
              </c:extLst>
            </c:dLbl>
            <c:dLbl>
              <c:idx val="4"/>
              <c:layout>
                <c:manualLayout>
                  <c:x val="-9.2104330708661419E-2"/>
                  <c:y val="-5.5555555555555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D6-44EE-B518-204CB78B230C}"/>
                </c:ext>
              </c:extLst>
            </c:dLbl>
            <c:dLbl>
              <c:idx val="5"/>
              <c:layout>
                <c:manualLayout>
                  <c:x val="-4.5858923884514437E-2"/>
                  <c:y val="4.1666666666666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FD6-44EE-B518-204CB78B2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'T1'!$B$11:$B$16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'T1'!$G$11:$G$16</c:f>
              <c:numCache>
                <c:formatCode>_-* #,##0_-;\-* #,##0_-;_-* "-"??_-;_-@_-</c:formatCode>
                <c:ptCount val="6"/>
                <c:pt idx="0">
                  <c:v>-6865247.379999985</c:v>
                </c:pt>
                <c:pt idx="1">
                  <c:v>-6192630.6400000053</c:v>
                </c:pt>
                <c:pt idx="2">
                  <c:v>-5063338.4099999946</c:v>
                </c:pt>
                <c:pt idx="3">
                  <c:v>-5879693.4100000011</c:v>
                </c:pt>
                <c:pt idx="4">
                  <c:v>-5410140.6199999982</c:v>
                </c:pt>
                <c:pt idx="5">
                  <c:v>-7067463.8000000129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D6-44EE-B518-204CB78B23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05376640"/>
        <c:axId val="605380960"/>
      </c:lineChart>
      <c:catAx>
        <c:axId val="60537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380960"/>
        <c:crosses val="autoZero"/>
        <c:auto val="1"/>
        <c:lblAlgn val="ctr"/>
        <c:lblOffset val="100"/>
        <c:noMultiLvlLbl val="0"/>
      </c:catAx>
      <c:valAx>
        <c:axId val="6053809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60537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Figure 4. Trade Balance, 2018-2022.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'T1'!$G$2:$G$3</c:f>
              <c:strCache>
                <c:ptCount val="2"/>
                <c:pt idx="0">
                  <c:v>Trade Balance</c:v>
                </c:pt>
              </c:strCache>
            </c:strRef>
          </c:tx>
          <c:spPr>
            <a:ln w="317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0121544181977253"/>
                  <c:y val="-3.7037037037037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25-460E-AB10-F473D0F222AB}"/>
                </c:ext>
              </c:extLst>
            </c:dLbl>
            <c:dLbl>
              <c:idx val="1"/>
              <c:layout>
                <c:manualLayout>
                  <c:x val="-0.10121544181977253"/>
                  <c:y val="4.629629629629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25-460E-AB10-F473D0F222AB}"/>
                </c:ext>
              </c:extLst>
            </c:dLbl>
            <c:dLbl>
              <c:idx val="2"/>
              <c:layout>
                <c:manualLayout>
                  <c:x val="-0.10121544181977257"/>
                  <c:y val="-5.0925925925926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25-460E-AB10-F473D0F222AB}"/>
                </c:ext>
              </c:extLst>
            </c:dLbl>
            <c:dLbl>
              <c:idx val="3"/>
              <c:layout>
                <c:manualLayout>
                  <c:x val="-9.8437664041994846E-2"/>
                  <c:y val="6.4814814814814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25-460E-AB10-F473D0F222AB}"/>
                </c:ext>
              </c:extLst>
            </c:dLbl>
            <c:dLbl>
              <c:idx val="4"/>
              <c:layout>
                <c:manualLayout>
                  <c:x val="-5.2395888013998353E-2"/>
                  <c:y val="-6.4814814814814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E25-460E-AB10-F473D0F222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'T1'!$B$4:$B$8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'T1'!$G$4:$G$8</c:f>
              <c:numCache>
                <c:formatCode>_-* #,##0_-;\-* #,##0_-;_-* "-"??_-;_-@_-</c:formatCode>
                <c:ptCount val="5"/>
                <c:pt idx="0">
                  <c:v>-33769530.641999997</c:v>
                </c:pt>
                <c:pt idx="1">
                  <c:v>-46447031.779999986</c:v>
                </c:pt>
                <c:pt idx="2">
                  <c:v>-49093333.289999999</c:v>
                </c:pt>
                <c:pt idx="3">
                  <c:v>-45038955.820000052</c:v>
                </c:pt>
                <c:pt idx="4">
                  <c:v>-48524271.356999971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25-460E-AB10-F473D0F222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95179808"/>
        <c:axId val="595176568"/>
      </c:lineChart>
      <c:catAx>
        <c:axId val="59517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176568"/>
        <c:crosses val="autoZero"/>
        <c:auto val="1"/>
        <c:lblAlgn val="ctr"/>
        <c:lblOffset val="100"/>
        <c:noMultiLvlLbl val="0"/>
      </c:catAx>
      <c:valAx>
        <c:axId val="595176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59517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Figure 5. Total Imports by hs sections, june 2023.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'T2'!$A$3:$B$3</c:f>
              <c:strCache>
                <c:ptCount val="1"/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'T2'!$A$4:$B$25</c15:sqref>
                  </c15:fullRef>
                </c:ext>
              </c:extLst>
              <c:f>'T2'!$A$4:$B$25</c:f>
              <c:multiLvlStrCache>
                <c:ptCount val="22"/>
                <c:lvl>
                  <c:pt idx="0">
                    <c:v>Live animals: animal products</c:v>
                  </c:pt>
                  <c:pt idx="1">
                    <c:v>Vegetable products</c:v>
                  </c:pt>
                  <c:pt idx="2">
                    <c:v>Animal or vegetable oils &amp; fats</c:v>
                  </c:pt>
                  <c:pt idx="3">
                    <c:v>Prepared foodstuffs, beverages, spirits &amp; tobacco</c:v>
                  </c:pt>
                  <c:pt idx="4">
                    <c:v>Mineral products</c:v>
                  </c:pt>
                  <c:pt idx="5">
                    <c:v>Chemicals and allied products</c:v>
                  </c:pt>
                  <c:pt idx="6">
                    <c:v>Plastic, rubber &amp; articles thereof</c:v>
                  </c:pt>
                  <c:pt idx="7">
                    <c:v>Raw hides, skins, leather articles &amp; travel goods</c:v>
                  </c:pt>
                  <c:pt idx="8">
                    <c:v>Wood, cork &amp; articles thereof &amp; plaiting material</c:v>
                  </c:pt>
                  <c:pt idx="9">
                    <c:v>Wood pulp, paper &amp; paperboard &amp; articles thereof</c:v>
                  </c:pt>
                  <c:pt idx="10">
                    <c:v>Textiles &amp; textile articles</c:v>
                  </c:pt>
                  <c:pt idx="11">
                    <c:v>Footwear, headgear, umbrellas &amp; parts thereof</c:v>
                  </c:pt>
                  <c:pt idx="12">
                    <c:v>Articles of stone, plaster, cement, glass &amp; ceremic products</c:v>
                  </c:pt>
                  <c:pt idx="13">
                    <c:v>Pearls, precious &amp; semi-precious stones &amp; metals</c:v>
                  </c:pt>
                  <c:pt idx="14">
                    <c:v>Base metals &amp; articles thereof</c:v>
                  </c:pt>
                  <c:pt idx="15">
                    <c:v>Machinery &amp; mechanical &amp; electrical appliances &amp; parts thereof</c:v>
                  </c:pt>
                  <c:pt idx="16">
                    <c:v>Vehicles, aircraft &amp; associated transport equipment</c:v>
                  </c:pt>
                  <c:pt idx="17">
                    <c:v>Photographic &amp; optical, medical &amp; surgical goods &amp; clocks/watches &amp; musical instruments</c:v>
                  </c:pt>
                  <c:pt idx="18">
                    <c:v>Arms and ammunition, parts &amp; accessories thereof</c:v>
                  </c:pt>
                  <c:pt idx="19">
                    <c:v>Miscellaneous manufactured articles</c:v>
                  </c:pt>
                  <c:pt idx="20">
                    <c:v>Works of art, collectors pieces &amp; antiques</c:v>
                  </c:pt>
                  <c:pt idx="21">
                    <c:v>Others</c:v>
                  </c:pt>
                </c:lvl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XIII</c:v>
                  </c:pt>
                  <c:pt idx="13">
                    <c:v>XIV</c:v>
                  </c:pt>
                  <c:pt idx="14">
                    <c:v>XV</c:v>
                  </c:pt>
                  <c:pt idx="15">
                    <c:v>XVI</c:v>
                  </c:pt>
                  <c:pt idx="16">
                    <c:v>XVII</c:v>
                  </c:pt>
                  <c:pt idx="17">
                    <c:v>XVIII</c:v>
                  </c:pt>
                  <c:pt idx="18">
                    <c:v>XIX</c:v>
                  </c:pt>
                  <c:pt idx="19">
                    <c:v>XX</c:v>
                  </c:pt>
                  <c:pt idx="20">
                    <c:v>XXI</c:v>
                  </c:pt>
                  <c:pt idx="21">
                    <c:v>XXII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'T2'!$Q$4:$Q$26</c15:sqref>
                  </c15:fullRef>
                </c:ext>
              </c:extLst>
              <c:f>'T2'!$Q$4:$Q$25</c:f>
              <c:numCache>
                <c:formatCode>0%</c:formatCode>
                <c:ptCount val="22"/>
                <c:pt idx="0">
                  <c:v>6.7795673678746796E-2</c:v>
                </c:pt>
                <c:pt idx="1">
                  <c:v>9.088784959628976E-2</c:v>
                </c:pt>
                <c:pt idx="2">
                  <c:v>5.7341892715535893E-3</c:v>
                </c:pt>
                <c:pt idx="3">
                  <c:v>0.10231588204676481</c:v>
                </c:pt>
                <c:pt idx="4">
                  <c:v>0.19635050849998045</c:v>
                </c:pt>
                <c:pt idx="5">
                  <c:v>2.8309185298440915E-2</c:v>
                </c:pt>
                <c:pt idx="6">
                  <c:v>2.582243166548823E-2</c:v>
                </c:pt>
                <c:pt idx="7">
                  <c:v>7.9623440545707194E-4</c:v>
                </c:pt>
                <c:pt idx="8">
                  <c:v>6.9498502909949383E-2</c:v>
                </c:pt>
                <c:pt idx="9">
                  <c:v>1.5290917312669152E-2</c:v>
                </c:pt>
                <c:pt idx="10">
                  <c:v>2.4438463559485032E-2</c:v>
                </c:pt>
                <c:pt idx="11">
                  <c:v>1.525813849267569E-3</c:v>
                </c:pt>
                <c:pt idx="12">
                  <c:v>1.5569222744469941E-2</c:v>
                </c:pt>
                <c:pt idx="13">
                  <c:v>2.312910209283286E-4</c:v>
                </c:pt>
                <c:pt idx="14">
                  <c:v>5.5751931990132959E-2</c:v>
                </c:pt>
                <c:pt idx="15">
                  <c:v>0.23150207684467472</c:v>
                </c:pt>
                <c:pt idx="16">
                  <c:v>2.7369703975445466E-2</c:v>
                </c:pt>
                <c:pt idx="17">
                  <c:v>1.1004602187863649E-2</c:v>
                </c:pt>
                <c:pt idx="18">
                  <c:v>6.1260961268667834E-5</c:v>
                </c:pt>
                <c:pt idx="19">
                  <c:v>2.8322935930683815E-2</c:v>
                </c:pt>
                <c:pt idx="20">
                  <c:v>3.0236759978924122E-5</c:v>
                </c:pt>
                <c:pt idx="21">
                  <c:v>1.3910854904608096E-3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E6-4E63-B871-DA22FE088C0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05373400"/>
        <c:axId val="605373760"/>
      </c:barChart>
      <c:catAx>
        <c:axId val="605373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373760"/>
        <c:crosses val="autoZero"/>
        <c:auto val="1"/>
        <c:lblAlgn val="ctr"/>
        <c:lblOffset val="100"/>
        <c:noMultiLvlLbl val="0"/>
      </c:catAx>
      <c:valAx>
        <c:axId val="60537376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605373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accent4">
          <a:lumMod val="20000"/>
          <a:lumOff val="8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FIGURE 6. TOTAL IMPORTS BY HS SECTIONS, 2022.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'T2'!$A$3:$B$3</c:f>
              <c:strCache>
                <c:ptCount val="1"/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'T2'!$A$4:$B$26</c15:sqref>
                  </c15:fullRef>
                </c:ext>
              </c:extLst>
              <c:f>'T2'!$A$4:$B$25</c:f>
              <c:multiLvlStrCache>
                <c:ptCount val="22"/>
                <c:lvl>
                  <c:pt idx="0">
                    <c:v>Live animals: animal products</c:v>
                  </c:pt>
                  <c:pt idx="1">
                    <c:v>Vegetable products</c:v>
                  </c:pt>
                  <c:pt idx="2">
                    <c:v>Animal or vegetable oils &amp; fats</c:v>
                  </c:pt>
                  <c:pt idx="3">
                    <c:v>Prepared foodstuffs, beverages, spirits &amp; tobacco</c:v>
                  </c:pt>
                  <c:pt idx="4">
                    <c:v>Mineral products</c:v>
                  </c:pt>
                  <c:pt idx="5">
                    <c:v>Chemicals and allied products</c:v>
                  </c:pt>
                  <c:pt idx="6">
                    <c:v>Plastic, rubber &amp; articles thereof</c:v>
                  </c:pt>
                  <c:pt idx="7">
                    <c:v>Raw hides, skins, leather articles &amp; travel goods</c:v>
                  </c:pt>
                  <c:pt idx="8">
                    <c:v>Wood, cork &amp; articles thereof &amp; plaiting material</c:v>
                  </c:pt>
                  <c:pt idx="9">
                    <c:v>Wood pulp, paper &amp; paperboard &amp; articles thereof</c:v>
                  </c:pt>
                  <c:pt idx="10">
                    <c:v>Textiles &amp; textile articles</c:v>
                  </c:pt>
                  <c:pt idx="11">
                    <c:v>Footwear, headgear, umbrellas &amp; parts thereof</c:v>
                  </c:pt>
                  <c:pt idx="12">
                    <c:v>Articles of stone, plaster, cement, glass &amp; ceremic products</c:v>
                  </c:pt>
                  <c:pt idx="13">
                    <c:v>Pearls, precious &amp; semi-precious stones &amp; metals</c:v>
                  </c:pt>
                  <c:pt idx="14">
                    <c:v>Base metals &amp; articles thereof</c:v>
                  </c:pt>
                  <c:pt idx="15">
                    <c:v>Machinery &amp; mechanical &amp; electrical appliances &amp; parts thereof</c:v>
                  </c:pt>
                  <c:pt idx="16">
                    <c:v>Vehicles, aircraft &amp; associated transport equipment</c:v>
                  </c:pt>
                  <c:pt idx="17">
                    <c:v>Photographic &amp; optical, medical &amp; surgical goods &amp; clocks/watches &amp; musical instruments</c:v>
                  </c:pt>
                  <c:pt idx="18">
                    <c:v>Arms and ammunition, parts &amp; accessories thereof</c:v>
                  </c:pt>
                  <c:pt idx="19">
                    <c:v>Miscellaneous manufactured articles</c:v>
                  </c:pt>
                  <c:pt idx="20">
                    <c:v>Works of art, collectors pieces &amp; antiques</c:v>
                  </c:pt>
                  <c:pt idx="21">
                    <c:v>Others</c:v>
                  </c:pt>
                </c:lvl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XIII</c:v>
                  </c:pt>
                  <c:pt idx="13">
                    <c:v>XIV</c:v>
                  </c:pt>
                  <c:pt idx="14">
                    <c:v>XV</c:v>
                  </c:pt>
                  <c:pt idx="15">
                    <c:v>XVI</c:v>
                  </c:pt>
                  <c:pt idx="16">
                    <c:v>XVII</c:v>
                  </c:pt>
                  <c:pt idx="17">
                    <c:v>XVIII</c:v>
                  </c:pt>
                  <c:pt idx="18">
                    <c:v>XIX</c:v>
                  </c:pt>
                  <c:pt idx="19">
                    <c:v>XX</c:v>
                  </c:pt>
                  <c:pt idx="20">
                    <c:v>XXI</c:v>
                  </c:pt>
                  <c:pt idx="21">
                    <c:v>XXII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'T2'!$R$4:$R$26</c15:sqref>
                  </c15:fullRef>
                </c:ext>
              </c:extLst>
              <c:f>'T2'!$R$4:$R$25</c:f>
              <c:numCache>
                <c:formatCode>0%</c:formatCode>
                <c:ptCount val="22"/>
                <c:pt idx="0">
                  <c:v>6.7323962668380463E-2</c:v>
                </c:pt>
                <c:pt idx="1">
                  <c:v>8.98875489918467E-2</c:v>
                </c:pt>
                <c:pt idx="2">
                  <c:v>1.4216856384404909E-2</c:v>
                </c:pt>
                <c:pt idx="3">
                  <c:v>0.11500303963554674</c:v>
                </c:pt>
                <c:pt idx="4">
                  <c:v>0.19503709961838642</c:v>
                </c:pt>
                <c:pt idx="5">
                  <c:v>5.2454300435364511E-2</c:v>
                </c:pt>
                <c:pt idx="6">
                  <c:v>2.0894366221912562E-2</c:v>
                </c:pt>
                <c:pt idx="7">
                  <c:v>1.7833070440249406E-3</c:v>
                </c:pt>
                <c:pt idx="8">
                  <c:v>6.4106128620447192E-2</c:v>
                </c:pt>
                <c:pt idx="9">
                  <c:v>1.9355939638500894E-2</c:v>
                </c:pt>
                <c:pt idx="10">
                  <c:v>1.3552471592624939E-2</c:v>
                </c:pt>
                <c:pt idx="11">
                  <c:v>2.9958248447624373E-3</c:v>
                </c:pt>
                <c:pt idx="12">
                  <c:v>2.3602987267311713E-2</c:v>
                </c:pt>
                <c:pt idx="13">
                  <c:v>2.4738913218073791E-4</c:v>
                </c:pt>
                <c:pt idx="14">
                  <c:v>7.4946918431980217E-2</c:v>
                </c:pt>
                <c:pt idx="15">
                  <c:v>0.15140963128740029</c:v>
                </c:pt>
                <c:pt idx="16">
                  <c:v>6.0515193463614288E-2</c:v>
                </c:pt>
                <c:pt idx="17">
                  <c:v>6.5242446551141689E-3</c:v>
                </c:pt>
                <c:pt idx="18">
                  <c:v>1.4499450870137718E-4</c:v>
                </c:pt>
                <c:pt idx="19">
                  <c:v>2.1284909511867893E-2</c:v>
                </c:pt>
                <c:pt idx="20">
                  <c:v>1.5518701576292089E-6</c:v>
                </c:pt>
                <c:pt idx="21">
                  <c:v>4.7113341754689321E-3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6B-489F-AA74-A19F3F5E08B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05379880"/>
        <c:axId val="605380240"/>
      </c:barChart>
      <c:catAx>
        <c:axId val="605379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380240"/>
        <c:crosses val="autoZero"/>
        <c:auto val="1"/>
        <c:lblAlgn val="ctr"/>
        <c:lblOffset val="100"/>
        <c:noMultiLvlLbl val="0"/>
      </c:catAx>
      <c:valAx>
        <c:axId val="60538024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605379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Figure 7. Total Exports by HS Sections, June 2023.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'T3'!$Q$3</c:f>
              <c:strCache>
                <c:ptCount val="1"/>
                <c:pt idx="0">
                  <c:v>Jun%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'T3'!$A$4:$B$26</c15:sqref>
                  </c15:fullRef>
                </c:ext>
              </c:extLst>
              <c:f>'T3'!$A$4:$B$25</c:f>
              <c:multiLvlStrCache>
                <c:ptCount val="22"/>
                <c:lvl>
                  <c:pt idx="0">
                    <c:v>Live animals: animal products</c:v>
                  </c:pt>
                  <c:pt idx="1">
                    <c:v>Vegetable products</c:v>
                  </c:pt>
                  <c:pt idx="2">
                    <c:v>Animal or vegetable oils &amp; fats</c:v>
                  </c:pt>
                  <c:pt idx="3">
                    <c:v>Prepared foodstuffs, beverages, spirits &amp; tobacco</c:v>
                  </c:pt>
                  <c:pt idx="4">
                    <c:v>Mineral products</c:v>
                  </c:pt>
                  <c:pt idx="5">
                    <c:v>Chemicals and allied products</c:v>
                  </c:pt>
                  <c:pt idx="6">
                    <c:v>Plastic, rubber &amp; articles thereof</c:v>
                  </c:pt>
                  <c:pt idx="7">
                    <c:v>Raw hides, skins, leather articles &amp; travel goods</c:v>
                  </c:pt>
                  <c:pt idx="8">
                    <c:v>Wood, cork &amp; articles thereof &amp; plaiting material</c:v>
                  </c:pt>
                  <c:pt idx="9">
                    <c:v>Wood pulp, paper &amp; paperboard &amp; articles thereof</c:v>
                  </c:pt>
                  <c:pt idx="10">
                    <c:v>Textiles &amp; textile articles</c:v>
                  </c:pt>
                  <c:pt idx="11">
                    <c:v>Footwear, headgear, umbrellas &amp; parts thereof</c:v>
                  </c:pt>
                  <c:pt idx="12">
                    <c:v>Articles of stone, plaster, cement, glass &amp; ceremic products</c:v>
                  </c:pt>
                  <c:pt idx="13">
                    <c:v>Pearls, precious &amp; semi-precious stones &amp; metals</c:v>
                  </c:pt>
                  <c:pt idx="14">
                    <c:v>Base metals &amp; articles thereof</c:v>
                  </c:pt>
                  <c:pt idx="15">
                    <c:v>Machinery &amp; mechanical &amp; electrical appliances &amp; parts thereof</c:v>
                  </c:pt>
                  <c:pt idx="16">
                    <c:v>Vehicles, aircraft &amp; associated transport equipment</c:v>
                  </c:pt>
                  <c:pt idx="17">
                    <c:v>Photographic &amp; optical, medical &amp; surgical goods &amp; clocks/watches &amp; musical instruments</c:v>
                  </c:pt>
                  <c:pt idx="18">
                    <c:v>Arms and ammunition, parts &amp; accessories thereof</c:v>
                  </c:pt>
                  <c:pt idx="19">
                    <c:v>Miscellaneous manufactured articles</c:v>
                  </c:pt>
                  <c:pt idx="20">
                    <c:v>Works of art, collectors pieces &amp; antiques</c:v>
                  </c:pt>
                  <c:pt idx="21">
                    <c:v>Others</c:v>
                  </c:pt>
                </c:lvl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XIII</c:v>
                  </c:pt>
                  <c:pt idx="13">
                    <c:v>XIV</c:v>
                  </c:pt>
                  <c:pt idx="14">
                    <c:v>XV</c:v>
                  </c:pt>
                  <c:pt idx="15">
                    <c:v>XVI</c:v>
                  </c:pt>
                  <c:pt idx="16">
                    <c:v>XVII</c:v>
                  </c:pt>
                  <c:pt idx="17">
                    <c:v>XVIII</c:v>
                  </c:pt>
                  <c:pt idx="18">
                    <c:v>XIX</c:v>
                  </c:pt>
                  <c:pt idx="19">
                    <c:v>XX</c:v>
                  </c:pt>
                  <c:pt idx="20">
                    <c:v>XXI</c:v>
                  </c:pt>
                  <c:pt idx="21">
                    <c:v>XXII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'T3'!$Q$4:$Q$26</c15:sqref>
                  </c15:fullRef>
                </c:ext>
              </c:extLst>
              <c:f>'T3'!$Q$4:$Q$25</c:f>
              <c:numCache>
                <c:formatCode>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F9-4C56-8AF0-FA2D1CAFEF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95182328"/>
        <c:axId val="595184848"/>
      </c:barChart>
      <c:catAx>
        <c:axId val="595182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184848"/>
        <c:crosses val="autoZero"/>
        <c:auto val="1"/>
        <c:lblAlgn val="ctr"/>
        <c:lblOffset val="100"/>
        <c:noMultiLvlLbl val="0"/>
      </c:catAx>
      <c:valAx>
        <c:axId val="5951848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95182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Figure 8. total exports by hs sections, 2022.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'T3'!$R$3</c:f>
              <c:strCache>
                <c:ptCount val="1"/>
                <c:pt idx="0">
                  <c:v>2022%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'T3'!$A$4:$B$26</c15:sqref>
                  </c15:fullRef>
                </c:ext>
              </c:extLst>
              <c:f>'T3'!$A$4:$B$25</c:f>
              <c:multiLvlStrCache>
                <c:ptCount val="22"/>
                <c:lvl>
                  <c:pt idx="0">
                    <c:v>Live animals: animal products</c:v>
                  </c:pt>
                  <c:pt idx="1">
                    <c:v>Vegetable products</c:v>
                  </c:pt>
                  <c:pt idx="2">
                    <c:v>Animal or vegetable oils &amp; fats</c:v>
                  </c:pt>
                  <c:pt idx="3">
                    <c:v>Prepared foodstuffs, beverages, spirits &amp; tobacco</c:v>
                  </c:pt>
                  <c:pt idx="4">
                    <c:v>Mineral products</c:v>
                  </c:pt>
                  <c:pt idx="5">
                    <c:v>Chemicals and allied products</c:v>
                  </c:pt>
                  <c:pt idx="6">
                    <c:v>Plastic, rubber &amp; articles thereof</c:v>
                  </c:pt>
                  <c:pt idx="7">
                    <c:v>Raw hides, skins, leather articles &amp; travel goods</c:v>
                  </c:pt>
                  <c:pt idx="8">
                    <c:v>Wood, cork &amp; articles thereof &amp; plaiting material</c:v>
                  </c:pt>
                  <c:pt idx="9">
                    <c:v>Wood pulp, paper &amp; paperboard &amp; articles thereof</c:v>
                  </c:pt>
                  <c:pt idx="10">
                    <c:v>Textiles &amp; textile articles</c:v>
                  </c:pt>
                  <c:pt idx="11">
                    <c:v>Footwear, headgear, umbrellas &amp; parts thereof</c:v>
                  </c:pt>
                  <c:pt idx="12">
                    <c:v>Articles of stone, plaster, cement, glass &amp; ceremic products</c:v>
                  </c:pt>
                  <c:pt idx="13">
                    <c:v>Pearls, precious &amp; semi-precious stones &amp; metals</c:v>
                  </c:pt>
                  <c:pt idx="14">
                    <c:v>Base metals &amp; articles thereof</c:v>
                  </c:pt>
                  <c:pt idx="15">
                    <c:v>Machinery &amp; mechanical &amp; electrical appliances &amp; parts thereof</c:v>
                  </c:pt>
                  <c:pt idx="16">
                    <c:v>Vehicles, aircraft &amp; associated transport equipment</c:v>
                  </c:pt>
                  <c:pt idx="17">
                    <c:v>Photographic &amp; optical, medical &amp; surgical goods &amp; clocks/watches &amp; musical instruments</c:v>
                  </c:pt>
                  <c:pt idx="18">
                    <c:v>Arms and ammunition, parts &amp; accessories thereof</c:v>
                  </c:pt>
                  <c:pt idx="19">
                    <c:v>Miscellaneous manufactured articles</c:v>
                  </c:pt>
                  <c:pt idx="20">
                    <c:v>Works of art, collectors pieces &amp; antiques</c:v>
                  </c:pt>
                  <c:pt idx="21">
                    <c:v>Others</c:v>
                  </c:pt>
                </c:lvl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XIII</c:v>
                  </c:pt>
                  <c:pt idx="13">
                    <c:v>XIV</c:v>
                  </c:pt>
                  <c:pt idx="14">
                    <c:v>XV</c:v>
                  </c:pt>
                  <c:pt idx="15">
                    <c:v>XVI</c:v>
                  </c:pt>
                  <c:pt idx="16">
                    <c:v>XVII</c:v>
                  </c:pt>
                  <c:pt idx="17">
                    <c:v>XVIII</c:v>
                  </c:pt>
                  <c:pt idx="18">
                    <c:v>XIX</c:v>
                  </c:pt>
                  <c:pt idx="19">
                    <c:v>XX</c:v>
                  </c:pt>
                  <c:pt idx="20">
                    <c:v>XXI</c:v>
                  </c:pt>
                  <c:pt idx="21">
                    <c:v>XXII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'T3'!$R$4:$R$26</c15:sqref>
                  </c15:fullRef>
                </c:ext>
              </c:extLst>
              <c:f>'T3'!$R$4:$R$25</c:f>
              <c:numCache>
                <c:formatCode>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0.99334711456375169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6.6528854362483247E-3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F8-4354-8D18-C0A63B22EC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94512296"/>
        <c:axId val="694512656"/>
      </c:barChart>
      <c:catAx>
        <c:axId val="694512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512656"/>
        <c:crosses val="autoZero"/>
        <c:auto val="1"/>
        <c:lblAlgn val="ctr"/>
        <c:lblOffset val="100"/>
        <c:noMultiLvlLbl val="0"/>
      </c:catAx>
      <c:valAx>
        <c:axId val="69451265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694512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Figure</a:t>
            </a:r>
            <a:r>
              <a:rPr lang="en-US" sz="1000" baseline="0"/>
              <a:t> 12. Major Destinations, 2022.</a:t>
            </a:r>
            <a:endParaRPr lang="en-US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'T6'!$A$50</c:f>
              <c:strCache>
                <c:ptCount val="1"/>
                <c:pt idx="0">
                  <c:v>Country</c:v>
                </c:pt>
              </c:strCache>
            </c:strRef>
          </c:tx>
          <c:dLbls>
            <c:spPr>
              <a:solidFill>
                <a:srgbClr val="00B0F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'T6'!$A$51:$A$65</c:f>
              <c:strCache>
                <c:ptCount val="15"/>
                <c:pt idx="0">
                  <c:v>Australia</c:v>
                </c:pt>
                <c:pt idx="1">
                  <c:v>China</c:v>
                </c:pt>
                <c:pt idx="2">
                  <c:v>Fiji</c:v>
                </c:pt>
                <c:pt idx="3">
                  <c:v>Indonesia</c:v>
                </c:pt>
                <c:pt idx="4">
                  <c:v>Japan</c:v>
                </c:pt>
                <c:pt idx="5">
                  <c:v>Korea</c:v>
                </c:pt>
                <c:pt idx="6">
                  <c:v>Malaysia</c:v>
                </c:pt>
                <c:pt idx="7">
                  <c:v>New Zealand</c:v>
                </c:pt>
                <c:pt idx="8">
                  <c:v>Singapore</c:v>
                </c:pt>
                <c:pt idx="9">
                  <c:v>Thailand</c:v>
                </c:pt>
                <c:pt idx="10">
                  <c:v>Taiwan</c:v>
                </c:pt>
                <c:pt idx="11">
                  <c:v>United States of America</c:v>
                </c:pt>
                <c:pt idx="12">
                  <c:v>Vietnam</c:v>
                </c:pt>
                <c:pt idx="13">
                  <c:v>Other countries</c:v>
                </c:pt>
                <c:pt idx="14">
                  <c:v>TOTAL </c:v>
                </c:pt>
              </c:strCache>
            </c:strRef>
          </c:cat>
          <c:val>
            <c:numRef>
              <c:f>'T6'!$F$51:$F$65</c:f>
            </c:numRef>
          </c:val>
          <c:extLst>
            <c:ext xmlns:c16="http://schemas.microsoft.com/office/drawing/2014/chart" uri="{C3380CC4-5D6E-409C-BE32-E72D297353CC}">
              <c16:uniqueId val="{00000008-B17C-481B-8EAC-A8C6FABBE3F6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39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dk1">
                <a:lumMod val="65000"/>
                <a:lumOff val="35000"/>
              </a:schemeClr>
            </a:gs>
            <a:gs pos="100000">
              <a:schemeClr val="dk1">
                <a:lumMod val="75000"/>
                <a:lumOff val="25000"/>
              </a:schemeClr>
            </a:gs>
          </a:gsLst>
          <a:lin ang="10800000" scaled="0"/>
        </a:gradFill>
        <a:round/>
      </a:ln>
      <a:effectLst/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39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dk1">
                <a:lumMod val="65000"/>
                <a:lumOff val="35000"/>
              </a:schemeClr>
            </a:gs>
            <a:gs pos="100000">
              <a:schemeClr val="dk1">
                <a:lumMod val="75000"/>
                <a:lumOff val="25000"/>
              </a:schemeClr>
            </a:gs>
          </a:gsLst>
          <a:lin ang="10800000" scaled="0"/>
        </a:gradFill>
        <a:round/>
      </a:ln>
      <a:effectLst/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</xdr:colOff>
      <xdr:row>0</xdr:row>
      <xdr:rowOff>163830</xdr:rowOff>
    </xdr:from>
    <xdr:to>
      <xdr:col>15</xdr:col>
      <xdr:colOff>335280</xdr:colOff>
      <xdr:row>15</xdr:row>
      <xdr:rowOff>163830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06AEFA-B2EF-9D81-DE33-CF32F3466E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16</xdr:row>
      <xdr:rowOff>102870</xdr:rowOff>
    </xdr:from>
    <xdr:to>
      <xdr:col>15</xdr:col>
      <xdr:colOff>323850</xdr:colOff>
      <xdr:row>31</xdr:row>
      <xdr:rowOff>102870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853F7FE-5CE6-DCD6-3E1A-B399F1B862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26670</xdr:colOff>
      <xdr:row>0</xdr:row>
      <xdr:rowOff>179070</xdr:rowOff>
    </xdr:from>
    <xdr:to>
      <xdr:col>23</xdr:col>
      <xdr:colOff>331470</xdr:colOff>
      <xdr:row>15</xdr:row>
      <xdr:rowOff>179070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61135B5-54CF-57E6-ECBA-1E4A0B1DD5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49530</xdr:colOff>
      <xdr:row>16</xdr:row>
      <xdr:rowOff>148590</xdr:rowOff>
    </xdr:from>
    <xdr:to>
      <xdr:col>23</xdr:col>
      <xdr:colOff>354330</xdr:colOff>
      <xdr:row>31</xdr:row>
      <xdr:rowOff>148590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5930C38-D0B3-A14E-EC20-5D49817838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453390</xdr:colOff>
      <xdr:row>2</xdr:row>
      <xdr:rowOff>19050</xdr:rowOff>
    </xdr:from>
    <xdr:to>
      <xdr:col>28</xdr:col>
      <xdr:colOff>148590</xdr:colOff>
      <xdr:row>17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E9FCCC7-018C-28C2-FFB8-73B5ED9847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476250</xdr:colOff>
      <xdr:row>17</xdr:row>
      <xdr:rowOff>179070</xdr:rowOff>
    </xdr:from>
    <xdr:to>
      <xdr:col>28</xdr:col>
      <xdr:colOff>171450</xdr:colOff>
      <xdr:row>32</xdr:row>
      <xdr:rowOff>179070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C78FB74-ADA9-60D8-2FC8-58802C816D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605790</xdr:colOff>
      <xdr:row>1</xdr:row>
      <xdr:rowOff>171450</xdr:rowOff>
    </xdr:from>
    <xdr:to>
      <xdr:col>27</xdr:col>
      <xdr:colOff>300990</xdr:colOff>
      <xdr:row>16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7E2787-45AD-32A2-71C3-C97114BE8D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3810</xdr:colOff>
      <xdr:row>17</xdr:row>
      <xdr:rowOff>163830</xdr:rowOff>
    </xdr:from>
    <xdr:to>
      <xdr:col>27</xdr:col>
      <xdr:colOff>308610</xdr:colOff>
      <xdr:row>32</xdr:row>
      <xdr:rowOff>163830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5BB02B3-2DB7-B358-5EB9-E4AEB59069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300990</xdr:colOff>
      <xdr:row>49</xdr:row>
      <xdr:rowOff>19050</xdr:rowOff>
    </xdr:from>
    <xdr:to>
      <xdr:col>16</xdr:col>
      <xdr:colOff>148590</xdr:colOff>
      <xdr:row>64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F9024C-836E-2F85-9178-5DD56B53BE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323850</xdr:colOff>
      <xdr:row>65</xdr:row>
      <xdr:rowOff>3810</xdr:rowOff>
    </xdr:from>
    <xdr:to>
      <xdr:col>16</xdr:col>
      <xdr:colOff>171450</xdr:colOff>
      <xdr:row>80</xdr:row>
      <xdr:rowOff>3810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76EE640-B08D-3319-9937-A53C455792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26670</xdr:colOff>
      <xdr:row>49</xdr:row>
      <xdr:rowOff>3810</xdr:rowOff>
    </xdr:from>
    <xdr:to>
      <xdr:col>24</xdr:col>
      <xdr:colOff>331470</xdr:colOff>
      <xdr:row>64</xdr:row>
      <xdr:rowOff>3810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1F2FC8E-57B9-AAF4-4105-71CB36DEDA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34290</xdr:colOff>
      <xdr:row>65</xdr:row>
      <xdr:rowOff>19050</xdr:rowOff>
    </xdr:from>
    <xdr:to>
      <xdr:col>24</xdr:col>
      <xdr:colOff>339090</xdr:colOff>
      <xdr:row>80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CD28AA3-E3D1-0909-4CE0-DCAB929A14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293370</xdr:colOff>
      <xdr:row>0</xdr:row>
      <xdr:rowOff>118110</xdr:rowOff>
    </xdr:from>
    <xdr:to>
      <xdr:col>30</xdr:col>
      <xdr:colOff>598170</xdr:colOff>
      <xdr:row>15</xdr:row>
      <xdr:rowOff>118110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851712-6CDA-B8EF-408D-0559477539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285750</xdr:colOff>
      <xdr:row>15</xdr:row>
      <xdr:rowOff>171450</xdr:rowOff>
    </xdr:from>
    <xdr:to>
      <xdr:col>30</xdr:col>
      <xdr:colOff>590550</xdr:colOff>
      <xdr:row>30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F66C8F6-C9D3-B22D-8670-A0B51BA590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2</xdr:col>
      <xdr:colOff>0</xdr:colOff>
      <xdr:row>6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>
          <a:off x="0" y="1047750"/>
          <a:ext cx="1333500" cy="714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makoi\Documents\Trade\2021%20Q2\Trade%20final%20Q2%202021\Tuvalu_IMTS%20Release%20Tables_Published%20(2)%20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BOT"/>
      <sheetName val="T1"/>
      <sheetName val="2_M"/>
      <sheetName val="T2"/>
      <sheetName val="3_X"/>
      <sheetName val="4_ReX"/>
      <sheetName val="5_TX"/>
      <sheetName val="T3"/>
      <sheetName val="6_PrinX"/>
      <sheetName val="T4"/>
      <sheetName val="7_PrinM"/>
      <sheetName val="7_PrinM "/>
      <sheetName val="T5"/>
      <sheetName val="8_BOT_PC"/>
      <sheetName val="T6"/>
      <sheetName val="9_Trade_Reg"/>
      <sheetName val="T7"/>
      <sheetName val="10_Mode_Trspt"/>
      <sheetName val="T8"/>
    </sheetNames>
    <sheetDataSet>
      <sheetData sheetId="0">
        <row r="47">
          <cell r="B47">
            <v>0</v>
          </cell>
        </row>
      </sheetData>
      <sheetData sheetId="1"/>
      <sheetData sheetId="2"/>
      <sheetData sheetId="3"/>
      <sheetData sheetId="4">
        <row r="8">
          <cell r="B8">
            <v>3110.5</v>
          </cell>
          <cell r="C8">
            <v>0</v>
          </cell>
          <cell r="D8">
            <v>28</v>
          </cell>
          <cell r="E8">
            <v>1257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740</v>
          </cell>
          <cell r="K8">
            <v>0</v>
          </cell>
          <cell r="L8">
            <v>777</v>
          </cell>
          <cell r="M8">
            <v>0</v>
          </cell>
          <cell r="N8">
            <v>0</v>
          </cell>
          <cell r="O8">
            <v>0</v>
          </cell>
          <cell r="P8">
            <v>37149</v>
          </cell>
          <cell r="Q8">
            <v>5339</v>
          </cell>
          <cell r="R8">
            <v>300</v>
          </cell>
          <cell r="S8">
            <v>0</v>
          </cell>
          <cell r="T8">
            <v>0</v>
          </cell>
          <cell r="U8">
            <v>153.5</v>
          </cell>
          <cell r="V8">
            <v>17616</v>
          </cell>
          <cell r="W8">
            <v>3231</v>
          </cell>
          <cell r="X8">
            <v>69701</v>
          </cell>
        </row>
        <row r="9">
          <cell r="B9">
            <v>0</v>
          </cell>
          <cell r="C9">
            <v>311</v>
          </cell>
          <cell r="D9">
            <v>0</v>
          </cell>
          <cell r="E9">
            <v>370</v>
          </cell>
          <cell r="F9">
            <v>599</v>
          </cell>
          <cell r="G9">
            <v>20</v>
          </cell>
          <cell r="H9">
            <v>100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30</v>
          </cell>
          <cell r="N9">
            <v>200</v>
          </cell>
          <cell r="O9">
            <v>0</v>
          </cell>
          <cell r="P9">
            <v>145233.22</v>
          </cell>
          <cell r="Q9">
            <v>840</v>
          </cell>
          <cell r="R9">
            <v>150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2700</v>
          </cell>
          <cell r="X9">
            <v>150553.22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7971</v>
          </cell>
          <cell r="Q10">
            <v>297</v>
          </cell>
          <cell r="R10">
            <v>50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8318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340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100</v>
          </cell>
          <cell r="X11">
            <v>440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300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300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480</v>
          </cell>
          <cell r="Q13">
            <v>810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150</v>
          </cell>
          <cell r="X13">
            <v>1440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X15">
            <v>30131</v>
          </cell>
        </row>
      </sheetData>
      <sheetData sheetId="5">
        <row r="8">
          <cell r="B8">
            <v>13250</v>
          </cell>
          <cell r="C8">
            <v>54752</v>
          </cell>
          <cell r="D8">
            <v>0</v>
          </cell>
          <cell r="E8">
            <v>20</v>
          </cell>
          <cell r="F8">
            <v>0</v>
          </cell>
          <cell r="G8">
            <v>0</v>
          </cell>
          <cell r="H8">
            <v>467.4</v>
          </cell>
          <cell r="I8">
            <v>0</v>
          </cell>
          <cell r="J8">
            <v>19911</v>
          </cell>
          <cell r="K8">
            <v>68500</v>
          </cell>
          <cell r="L8">
            <v>1100</v>
          </cell>
          <cell r="M8">
            <v>0</v>
          </cell>
          <cell r="N8">
            <v>0</v>
          </cell>
          <cell r="O8">
            <v>0</v>
          </cell>
          <cell r="P8">
            <v>12748</v>
          </cell>
          <cell r="Q8">
            <v>213491</v>
          </cell>
          <cell r="R8">
            <v>91269.81</v>
          </cell>
          <cell r="S8">
            <v>1582</v>
          </cell>
          <cell r="T8">
            <v>0</v>
          </cell>
          <cell r="U8">
            <v>0</v>
          </cell>
          <cell r="V8">
            <v>0</v>
          </cell>
          <cell r="W8">
            <v>30348</v>
          </cell>
          <cell r="X8">
            <v>507439.21</v>
          </cell>
        </row>
        <row r="9">
          <cell r="B9">
            <v>157</v>
          </cell>
          <cell r="C9">
            <v>0</v>
          </cell>
          <cell r="D9">
            <v>0</v>
          </cell>
          <cell r="E9">
            <v>19000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20</v>
          </cell>
          <cell r="K9">
            <v>20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39820</v>
          </cell>
          <cell r="Q9">
            <v>23431</v>
          </cell>
          <cell r="R9">
            <v>1200</v>
          </cell>
          <cell r="S9">
            <v>8675</v>
          </cell>
          <cell r="T9">
            <v>0</v>
          </cell>
          <cell r="U9">
            <v>20</v>
          </cell>
          <cell r="V9">
            <v>0</v>
          </cell>
          <cell r="W9">
            <v>320</v>
          </cell>
          <cell r="X9">
            <v>92663</v>
          </cell>
        </row>
        <row r="10">
          <cell r="B10">
            <v>0</v>
          </cell>
          <cell r="C10">
            <v>0</v>
          </cell>
          <cell r="D10">
            <v>20</v>
          </cell>
          <cell r="E10">
            <v>58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28180</v>
          </cell>
          <cell r="M10">
            <v>0</v>
          </cell>
          <cell r="N10">
            <v>0</v>
          </cell>
          <cell r="O10">
            <v>0</v>
          </cell>
          <cell r="P10">
            <v>1113</v>
          </cell>
          <cell r="Q10">
            <v>1010</v>
          </cell>
          <cell r="R10">
            <v>0</v>
          </cell>
          <cell r="S10">
            <v>0</v>
          </cell>
          <cell r="T10">
            <v>0</v>
          </cell>
          <cell r="U10">
            <v>40</v>
          </cell>
          <cell r="V10"/>
          <cell r="W10">
            <v>800</v>
          </cell>
          <cell r="X10">
            <v>31221</v>
          </cell>
        </row>
        <row r="11">
          <cell r="B11">
            <v>0</v>
          </cell>
          <cell r="C11">
            <v>400</v>
          </cell>
          <cell r="D11">
            <v>0</v>
          </cell>
          <cell r="E11">
            <v>0</v>
          </cell>
          <cell r="F11">
            <v>42996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220</v>
          </cell>
          <cell r="Q11">
            <v>200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43816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266861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550</v>
          </cell>
          <cell r="X12">
            <v>267411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213728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180</v>
          </cell>
          <cell r="Q13">
            <v>67328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281236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115074.36053999999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157</v>
          </cell>
          <cell r="Q14">
            <v>180020</v>
          </cell>
          <cell r="R14">
            <v>2700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8375</v>
          </cell>
          <cell r="X14">
            <v>306326.36053999997</v>
          </cell>
        </row>
        <row r="15">
          <cell r="X15">
            <v>242974.36124653748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69991</v>
          </cell>
        </row>
      </sheetData>
      <sheetData sheetId="14"/>
      <sheetData sheetId="15">
        <row r="24">
          <cell r="AN24">
            <v>17295.400000000001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M106"/>
  <sheetViews>
    <sheetView tabSelected="1" zoomScale="104" zoomScaleNormal="160" workbookViewId="0">
      <pane xSplit="1" ySplit="4" topLeftCell="B79" activePane="bottomRight" state="frozen"/>
      <selection activeCell="M62" sqref="M62"/>
      <selection pane="topRight" activeCell="M62" sqref="M62"/>
      <selection pane="bottomLeft" activeCell="M62" sqref="M62"/>
      <selection pane="bottomRight" activeCell="I16" sqref="I16"/>
    </sheetView>
  </sheetViews>
  <sheetFormatPr defaultRowHeight="14.4" x14ac:dyDescent="0.3"/>
  <cols>
    <col min="1" max="1" width="11.33203125" style="93" customWidth="1"/>
    <col min="2" max="2" width="10.44140625" style="94" customWidth="1"/>
    <col min="3" max="3" width="12.33203125" style="94" customWidth="1"/>
    <col min="4" max="4" width="8" style="94" customWidth="1"/>
    <col min="5" max="5" width="11.6640625" style="94" customWidth="1"/>
    <col min="6" max="6" width="14.6640625" style="94" bestFit="1" customWidth="1"/>
    <col min="7" max="7" width="21.5546875" style="94" bestFit="1" customWidth="1"/>
    <col min="8" max="8" width="9.33203125" style="94"/>
    <col min="9" max="9" width="12.6640625" style="94" bestFit="1" customWidth="1"/>
    <col min="10" max="10" width="9.33203125" style="94"/>
    <col min="11" max="11" width="10.77734375" style="94" bestFit="1" customWidth="1"/>
    <col min="12" max="12" width="9.33203125" style="94"/>
    <col min="13" max="13" width="10.44140625" style="94" bestFit="1" customWidth="1"/>
    <col min="14" max="180" width="9.33203125" style="94"/>
    <col min="181" max="181" width="14.33203125" style="94" customWidth="1"/>
    <col min="182" max="182" width="16.5546875" style="94" customWidth="1"/>
    <col min="183" max="183" width="17.44140625" style="94" customWidth="1"/>
    <col min="184" max="184" width="15.6640625" style="94" customWidth="1"/>
    <col min="185" max="185" width="16.5546875" style="94" customWidth="1"/>
    <col min="186" max="186" width="17.5546875" style="94" customWidth="1"/>
    <col min="187" max="187" width="9.33203125" style="94"/>
    <col min="188" max="188" width="10.33203125" style="94" bestFit="1" customWidth="1"/>
    <col min="189" max="189" width="9.33203125" style="94"/>
    <col min="190" max="191" width="10.33203125" style="94" bestFit="1" customWidth="1"/>
    <col min="192" max="192" width="10.6640625" style="94" bestFit="1" customWidth="1"/>
    <col min="193" max="436" width="9.33203125" style="94"/>
    <col min="437" max="437" width="14.33203125" style="94" customWidth="1"/>
    <col min="438" max="438" width="16.5546875" style="94" customWidth="1"/>
    <col min="439" max="439" width="17.44140625" style="94" customWidth="1"/>
    <col min="440" max="440" width="15.6640625" style="94" customWidth="1"/>
    <col min="441" max="441" width="16.5546875" style="94" customWidth="1"/>
    <col min="442" max="442" width="17.5546875" style="94" customWidth="1"/>
    <col min="443" max="443" width="9.33203125" style="94"/>
    <col min="444" max="444" width="10.33203125" style="94" bestFit="1" customWidth="1"/>
    <col min="445" max="445" width="9.33203125" style="94"/>
    <col min="446" max="447" width="10.33203125" style="94" bestFit="1" customWidth="1"/>
    <col min="448" max="448" width="10.6640625" style="94" bestFit="1" customWidth="1"/>
    <col min="449" max="692" width="9.33203125" style="94"/>
    <col min="693" max="693" width="14.33203125" style="94" customWidth="1"/>
    <col min="694" max="694" width="16.5546875" style="94" customWidth="1"/>
    <col min="695" max="695" width="17.44140625" style="94" customWidth="1"/>
    <col min="696" max="696" width="15.6640625" style="94" customWidth="1"/>
    <col min="697" max="697" width="16.5546875" style="94" customWidth="1"/>
    <col min="698" max="698" width="17.5546875" style="94" customWidth="1"/>
    <col min="699" max="699" width="9.33203125" style="94"/>
    <col min="700" max="700" width="10.33203125" style="94" bestFit="1" customWidth="1"/>
    <col min="701" max="701" width="9.33203125" style="94"/>
    <col min="702" max="703" width="10.33203125" style="94" bestFit="1" customWidth="1"/>
    <col min="704" max="704" width="10.6640625" style="94" bestFit="1" customWidth="1"/>
    <col min="705" max="948" width="9.33203125" style="94"/>
    <col min="949" max="949" width="14.33203125" style="94" customWidth="1"/>
    <col min="950" max="950" width="16.5546875" style="94" customWidth="1"/>
    <col min="951" max="951" width="17.44140625" style="94" customWidth="1"/>
    <col min="952" max="952" width="15.6640625" style="94" customWidth="1"/>
    <col min="953" max="953" width="16.5546875" style="94" customWidth="1"/>
    <col min="954" max="954" width="17.5546875" style="94" customWidth="1"/>
    <col min="955" max="955" width="9.33203125" style="94"/>
    <col min="956" max="956" width="10.33203125" style="94" bestFit="1" customWidth="1"/>
    <col min="957" max="957" width="9.33203125" style="94"/>
    <col min="958" max="959" width="10.33203125" style="94" bestFit="1" customWidth="1"/>
    <col min="960" max="960" width="10.6640625" style="94" bestFit="1" customWidth="1"/>
    <col min="961" max="1204" width="9.33203125" style="94"/>
    <col min="1205" max="1205" width="14.33203125" style="94" customWidth="1"/>
    <col min="1206" max="1206" width="16.5546875" style="94" customWidth="1"/>
    <col min="1207" max="1207" width="17.44140625" style="94" customWidth="1"/>
    <col min="1208" max="1208" width="15.6640625" style="94" customWidth="1"/>
    <col min="1209" max="1209" width="16.5546875" style="94" customWidth="1"/>
    <col min="1210" max="1210" width="17.5546875" style="94" customWidth="1"/>
    <col min="1211" max="1211" width="9.33203125" style="94"/>
    <col min="1212" max="1212" width="10.33203125" style="94" bestFit="1" customWidth="1"/>
    <col min="1213" max="1213" width="9.33203125" style="94"/>
    <col min="1214" max="1215" width="10.33203125" style="94" bestFit="1" customWidth="1"/>
    <col min="1216" max="1216" width="10.6640625" style="94" bestFit="1" customWidth="1"/>
    <col min="1217" max="1460" width="9.33203125" style="94"/>
    <col min="1461" max="1461" width="14.33203125" style="94" customWidth="1"/>
    <col min="1462" max="1462" width="16.5546875" style="94" customWidth="1"/>
    <col min="1463" max="1463" width="17.44140625" style="94" customWidth="1"/>
    <col min="1464" max="1464" width="15.6640625" style="94" customWidth="1"/>
    <col min="1465" max="1465" width="16.5546875" style="94" customWidth="1"/>
    <col min="1466" max="1466" width="17.5546875" style="94" customWidth="1"/>
    <col min="1467" max="1467" width="9.33203125" style="94"/>
    <col min="1468" max="1468" width="10.33203125" style="94" bestFit="1" customWidth="1"/>
    <col min="1469" max="1469" width="9.33203125" style="94"/>
    <col min="1470" max="1471" width="10.33203125" style="94" bestFit="1" customWidth="1"/>
    <col min="1472" max="1472" width="10.6640625" style="94" bestFit="1" customWidth="1"/>
    <col min="1473" max="1716" width="9.33203125" style="94"/>
    <col min="1717" max="1717" width="14.33203125" style="94" customWidth="1"/>
    <col min="1718" max="1718" width="16.5546875" style="94" customWidth="1"/>
    <col min="1719" max="1719" width="17.44140625" style="94" customWidth="1"/>
    <col min="1720" max="1720" width="15.6640625" style="94" customWidth="1"/>
    <col min="1721" max="1721" width="16.5546875" style="94" customWidth="1"/>
    <col min="1722" max="1722" width="17.5546875" style="94" customWidth="1"/>
    <col min="1723" max="1723" width="9.33203125" style="94"/>
    <col min="1724" max="1724" width="10.33203125" style="94" bestFit="1" customWidth="1"/>
    <col min="1725" max="1725" width="9.33203125" style="94"/>
    <col min="1726" max="1727" width="10.33203125" style="94" bestFit="1" customWidth="1"/>
    <col min="1728" max="1728" width="10.6640625" style="94" bestFit="1" customWidth="1"/>
    <col min="1729" max="1972" width="9.33203125" style="94"/>
    <col min="1973" max="1973" width="14.33203125" style="94" customWidth="1"/>
    <col min="1974" max="1974" width="16.5546875" style="94" customWidth="1"/>
    <col min="1975" max="1975" width="17.44140625" style="94" customWidth="1"/>
    <col min="1976" max="1976" width="15.6640625" style="94" customWidth="1"/>
    <col min="1977" max="1977" width="16.5546875" style="94" customWidth="1"/>
    <col min="1978" max="1978" width="17.5546875" style="94" customWidth="1"/>
    <col min="1979" max="1979" width="9.33203125" style="94"/>
    <col min="1980" max="1980" width="10.33203125" style="94" bestFit="1" customWidth="1"/>
    <col min="1981" max="1981" width="9.33203125" style="94"/>
    <col min="1982" max="1983" width="10.33203125" style="94" bestFit="1" customWidth="1"/>
    <col min="1984" max="1984" width="10.6640625" style="94" bestFit="1" customWidth="1"/>
    <col min="1985" max="2228" width="9.33203125" style="94"/>
    <col min="2229" max="2229" width="14.33203125" style="94" customWidth="1"/>
    <col min="2230" max="2230" width="16.5546875" style="94" customWidth="1"/>
    <col min="2231" max="2231" width="17.44140625" style="94" customWidth="1"/>
    <col min="2232" max="2232" width="15.6640625" style="94" customWidth="1"/>
    <col min="2233" max="2233" width="16.5546875" style="94" customWidth="1"/>
    <col min="2234" max="2234" width="17.5546875" style="94" customWidth="1"/>
    <col min="2235" max="2235" width="9.33203125" style="94"/>
    <col min="2236" max="2236" width="10.33203125" style="94" bestFit="1" customWidth="1"/>
    <col min="2237" max="2237" width="9.33203125" style="94"/>
    <col min="2238" max="2239" width="10.33203125" style="94" bestFit="1" customWidth="1"/>
    <col min="2240" max="2240" width="10.6640625" style="94" bestFit="1" customWidth="1"/>
    <col min="2241" max="2484" width="9.33203125" style="94"/>
    <col min="2485" max="2485" width="14.33203125" style="94" customWidth="1"/>
    <col min="2486" max="2486" width="16.5546875" style="94" customWidth="1"/>
    <col min="2487" max="2487" width="17.44140625" style="94" customWidth="1"/>
    <col min="2488" max="2488" width="15.6640625" style="94" customWidth="1"/>
    <col min="2489" max="2489" width="16.5546875" style="94" customWidth="1"/>
    <col min="2490" max="2490" width="17.5546875" style="94" customWidth="1"/>
    <col min="2491" max="2491" width="9.33203125" style="94"/>
    <col min="2492" max="2492" width="10.33203125" style="94" bestFit="1" customWidth="1"/>
    <col min="2493" max="2493" width="9.33203125" style="94"/>
    <col min="2494" max="2495" width="10.33203125" style="94" bestFit="1" customWidth="1"/>
    <col min="2496" max="2496" width="10.6640625" style="94" bestFit="1" customWidth="1"/>
    <col min="2497" max="2740" width="9.33203125" style="94"/>
    <col min="2741" max="2741" width="14.33203125" style="94" customWidth="1"/>
    <col min="2742" max="2742" width="16.5546875" style="94" customWidth="1"/>
    <col min="2743" max="2743" width="17.44140625" style="94" customWidth="1"/>
    <col min="2744" max="2744" width="15.6640625" style="94" customWidth="1"/>
    <col min="2745" max="2745" width="16.5546875" style="94" customWidth="1"/>
    <col min="2746" max="2746" width="17.5546875" style="94" customWidth="1"/>
    <col min="2747" max="2747" width="9.33203125" style="94"/>
    <col min="2748" max="2748" width="10.33203125" style="94" bestFit="1" customWidth="1"/>
    <col min="2749" max="2749" width="9.33203125" style="94"/>
    <col min="2750" max="2751" width="10.33203125" style="94" bestFit="1" customWidth="1"/>
    <col min="2752" max="2752" width="10.6640625" style="94" bestFit="1" customWidth="1"/>
    <col min="2753" max="2996" width="9.33203125" style="94"/>
    <col min="2997" max="2997" width="14.33203125" style="94" customWidth="1"/>
    <col min="2998" max="2998" width="16.5546875" style="94" customWidth="1"/>
    <col min="2999" max="2999" width="17.44140625" style="94" customWidth="1"/>
    <col min="3000" max="3000" width="15.6640625" style="94" customWidth="1"/>
    <col min="3001" max="3001" width="16.5546875" style="94" customWidth="1"/>
    <col min="3002" max="3002" width="17.5546875" style="94" customWidth="1"/>
    <col min="3003" max="3003" width="9.33203125" style="94"/>
    <col min="3004" max="3004" width="10.33203125" style="94" bestFit="1" customWidth="1"/>
    <col min="3005" max="3005" width="9.33203125" style="94"/>
    <col min="3006" max="3007" width="10.33203125" style="94" bestFit="1" customWidth="1"/>
    <col min="3008" max="3008" width="10.6640625" style="94" bestFit="1" customWidth="1"/>
    <col min="3009" max="3252" width="9.33203125" style="94"/>
    <col min="3253" max="3253" width="14.33203125" style="94" customWidth="1"/>
    <col min="3254" max="3254" width="16.5546875" style="94" customWidth="1"/>
    <col min="3255" max="3255" width="17.44140625" style="94" customWidth="1"/>
    <col min="3256" max="3256" width="15.6640625" style="94" customWidth="1"/>
    <col min="3257" max="3257" width="16.5546875" style="94" customWidth="1"/>
    <col min="3258" max="3258" width="17.5546875" style="94" customWidth="1"/>
    <col min="3259" max="3259" width="9.33203125" style="94"/>
    <col min="3260" max="3260" width="10.33203125" style="94" bestFit="1" customWidth="1"/>
    <col min="3261" max="3261" width="9.33203125" style="94"/>
    <col min="3262" max="3263" width="10.33203125" style="94" bestFit="1" customWidth="1"/>
    <col min="3264" max="3264" width="10.6640625" style="94" bestFit="1" customWidth="1"/>
    <col min="3265" max="3508" width="9.33203125" style="94"/>
    <col min="3509" max="3509" width="14.33203125" style="94" customWidth="1"/>
    <col min="3510" max="3510" width="16.5546875" style="94" customWidth="1"/>
    <col min="3511" max="3511" width="17.44140625" style="94" customWidth="1"/>
    <col min="3512" max="3512" width="15.6640625" style="94" customWidth="1"/>
    <col min="3513" max="3513" width="16.5546875" style="94" customWidth="1"/>
    <col min="3514" max="3514" width="17.5546875" style="94" customWidth="1"/>
    <col min="3515" max="3515" width="9.33203125" style="94"/>
    <col min="3516" max="3516" width="10.33203125" style="94" bestFit="1" customWidth="1"/>
    <col min="3517" max="3517" width="9.33203125" style="94"/>
    <col min="3518" max="3519" width="10.33203125" style="94" bestFit="1" customWidth="1"/>
    <col min="3520" max="3520" width="10.6640625" style="94" bestFit="1" customWidth="1"/>
    <col min="3521" max="3764" width="9.33203125" style="94"/>
    <col min="3765" max="3765" width="14.33203125" style="94" customWidth="1"/>
    <col min="3766" max="3766" width="16.5546875" style="94" customWidth="1"/>
    <col min="3767" max="3767" width="17.44140625" style="94" customWidth="1"/>
    <col min="3768" max="3768" width="15.6640625" style="94" customWidth="1"/>
    <col min="3769" max="3769" width="16.5546875" style="94" customWidth="1"/>
    <col min="3770" max="3770" width="17.5546875" style="94" customWidth="1"/>
    <col min="3771" max="3771" width="9.33203125" style="94"/>
    <col min="3772" max="3772" width="10.33203125" style="94" bestFit="1" customWidth="1"/>
    <col min="3773" max="3773" width="9.33203125" style="94"/>
    <col min="3774" max="3775" width="10.33203125" style="94" bestFit="1" customWidth="1"/>
    <col min="3776" max="3776" width="10.6640625" style="94" bestFit="1" customWidth="1"/>
    <col min="3777" max="4020" width="9.33203125" style="94"/>
    <col min="4021" max="4021" width="14.33203125" style="94" customWidth="1"/>
    <col min="4022" max="4022" width="16.5546875" style="94" customWidth="1"/>
    <col min="4023" max="4023" width="17.44140625" style="94" customWidth="1"/>
    <col min="4024" max="4024" width="15.6640625" style="94" customWidth="1"/>
    <col min="4025" max="4025" width="16.5546875" style="94" customWidth="1"/>
    <col min="4026" max="4026" width="17.5546875" style="94" customWidth="1"/>
    <col min="4027" max="4027" width="9.33203125" style="94"/>
    <col min="4028" max="4028" width="10.33203125" style="94" bestFit="1" customWidth="1"/>
    <col min="4029" max="4029" width="9.33203125" style="94"/>
    <col min="4030" max="4031" width="10.33203125" style="94" bestFit="1" customWidth="1"/>
    <col min="4032" max="4032" width="10.6640625" style="94" bestFit="1" customWidth="1"/>
    <col min="4033" max="4276" width="9.33203125" style="94"/>
    <col min="4277" max="4277" width="14.33203125" style="94" customWidth="1"/>
    <col min="4278" max="4278" width="16.5546875" style="94" customWidth="1"/>
    <col min="4279" max="4279" width="17.44140625" style="94" customWidth="1"/>
    <col min="4280" max="4280" width="15.6640625" style="94" customWidth="1"/>
    <col min="4281" max="4281" width="16.5546875" style="94" customWidth="1"/>
    <col min="4282" max="4282" width="17.5546875" style="94" customWidth="1"/>
    <col min="4283" max="4283" width="9.33203125" style="94"/>
    <col min="4284" max="4284" width="10.33203125" style="94" bestFit="1" customWidth="1"/>
    <col min="4285" max="4285" width="9.33203125" style="94"/>
    <col min="4286" max="4287" width="10.33203125" style="94" bestFit="1" customWidth="1"/>
    <col min="4288" max="4288" width="10.6640625" style="94" bestFit="1" customWidth="1"/>
    <col min="4289" max="4532" width="9.33203125" style="94"/>
    <col min="4533" max="4533" width="14.33203125" style="94" customWidth="1"/>
    <col min="4534" max="4534" width="16.5546875" style="94" customWidth="1"/>
    <col min="4535" max="4535" width="17.44140625" style="94" customWidth="1"/>
    <col min="4536" max="4536" width="15.6640625" style="94" customWidth="1"/>
    <col min="4537" max="4537" width="16.5546875" style="94" customWidth="1"/>
    <col min="4538" max="4538" width="17.5546875" style="94" customWidth="1"/>
    <col min="4539" max="4539" width="9.33203125" style="94"/>
    <col min="4540" max="4540" width="10.33203125" style="94" bestFit="1" customWidth="1"/>
    <col min="4541" max="4541" width="9.33203125" style="94"/>
    <col min="4542" max="4543" width="10.33203125" style="94" bestFit="1" customWidth="1"/>
    <col min="4544" max="4544" width="10.6640625" style="94" bestFit="1" customWidth="1"/>
    <col min="4545" max="4788" width="9.33203125" style="94"/>
    <col min="4789" max="4789" width="14.33203125" style="94" customWidth="1"/>
    <col min="4790" max="4790" width="16.5546875" style="94" customWidth="1"/>
    <col min="4791" max="4791" width="17.44140625" style="94" customWidth="1"/>
    <col min="4792" max="4792" width="15.6640625" style="94" customWidth="1"/>
    <col min="4793" max="4793" width="16.5546875" style="94" customWidth="1"/>
    <col min="4794" max="4794" width="17.5546875" style="94" customWidth="1"/>
    <col min="4795" max="4795" width="9.33203125" style="94"/>
    <col min="4796" max="4796" width="10.33203125" style="94" bestFit="1" customWidth="1"/>
    <col min="4797" max="4797" width="9.33203125" style="94"/>
    <col min="4798" max="4799" width="10.33203125" style="94" bestFit="1" customWidth="1"/>
    <col min="4800" max="4800" width="10.6640625" style="94" bestFit="1" customWidth="1"/>
    <col min="4801" max="5044" width="9.33203125" style="94"/>
    <col min="5045" max="5045" width="14.33203125" style="94" customWidth="1"/>
    <col min="5046" max="5046" width="16.5546875" style="94" customWidth="1"/>
    <col min="5047" max="5047" width="17.44140625" style="94" customWidth="1"/>
    <col min="5048" max="5048" width="15.6640625" style="94" customWidth="1"/>
    <col min="5049" max="5049" width="16.5546875" style="94" customWidth="1"/>
    <col min="5050" max="5050" width="17.5546875" style="94" customWidth="1"/>
    <col min="5051" max="5051" width="9.33203125" style="94"/>
    <col min="5052" max="5052" width="10.33203125" style="94" bestFit="1" customWidth="1"/>
    <col min="5053" max="5053" width="9.33203125" style="94"/>
    <col min="5054" max="5055" width="10.33203125" style="94" bestFit="1" customWidth="1"/>
    <col min="5056" max="5056" width="10.6640625" style="94" bestFit="1" customWidth="1"/>
    <col min="5057" max="5300" width="9.33203125" style="94"/>
    <col min="5301" max="5301" width="14.33203125" style="94" customWidth="1"/>
    <col min="5302" max="5302" width="16.5546875" style="94" customWidth="1"/>
    <col min="5303" max="5303" width="17.44140625" style="94" customWidth="1"/>
    <col min="5304" max="5304" width="15.6640625" style="94" customWidth="1"/>
    <col min="5305" max="5305" width="16.5546875" style="94" customWidth="1"/>
    <col min="5306" max="5306" width="17.5546875" style="94" customWidth="1"/>
    <col min="5307" max="5307" width="9.33203125" style="94"/>
    <col min="5308" max="5308" width="10.33203125" style="94" bestFit="1" customWidth="1"/>
    <col min="5309" max="5309" width="9.33203125" style="94"/>
    <col min="5310" max="5311" width="10.33203125" style="94" bestFit="1" customWidth="1"/>
    <col min="5312" max="5312" width="10.6640625" style="94" bestFit="1" customWidth="1"/>
    <col min="5313" max="5556" width="9.33203125" style="94"/>
    <col min="5557" max="5557" width="14.33203125" style="94" customWidth="1"/>
    <col min="5558" max="5558" width="16.5546875" style="94" customWidth="1"/>
    <col min="5559" max="5559" width="17.44140625" style="94" customWidth="1"/>
    <col min="5560" max="5560" width="15.6640625" style="94" customWidth="1"/>
    <col min="5561" max="5561" width="16.5546875" style="94" customWidth="1"/>
    <col min="5562" max="5562" width="17.5546875" style="94" customWidth="1"/>
    <col min="5563" max="5563" width="9.33203125" style="94"/>
    <col min="5564" max="5564" width="10.33203125" style="94" bestFit="1" customWidth="1"/>
    <col min="5565" max="5565" width="9.33203125" style="94"/>
    <col min="5566" max="5567" width="10.33203125" style="94" bestFit="1" customWidth="1"/>
    <col min="5568" max="5568" width="10.6640625" style="94" bestFit="1" customWidth="1"/>
    <col min="5569" max="5812" width="9.33203125" style="94"/>
    <col min="5813" max="5813" width="14.33203125" style="94" customWidth="1"/>
    <col min="5814" max="5814" width="16.5546875" style="94" customWidth="1"/>
    <col min="5815" max="5815" width="17.44140625" style="94" customWidth="1"/>
    <col min="5816" max="5816" width="15.6640625" style="94" customWidth="1"/>
    <col min="5817" max="5817" width="16.5546875" style="94" customWidth="1"/>
    <col min="5818" max="5818" width="17.5546875" style="94" customWidth="1"/>
    <col min="5819" max="5819" width="9.33203125" style="94"/>
    <col min="5820" max="5820" width="10.33203125" style="94" bestFit="1" customWidth="1"/>
    <col min="5821" max="5821" width="9.33203125" style="94"/>
    <col min="5822" max="5823" width="10.33203125" style="94" bestFit="1" customWidth="1"/>
    <col min="5824" max="5824" width="10.6640625" style="94" bestFit="1" customWidth="1"/>
    <col min="5825" max="6068" width="9.33203125" style="94"/>
    <col min="6069" max="6069" width="14.33203125" style="94" customWidth="1"/>
    <col min="6070" max="6070" width="16.5546875" style="94" customWidth="1"/>
    <col min="6071" max="6071" width="17.44140625" style="94" customWidth="1"/>
    <col min="6072" max="6072" width="15.6640625" style="94" customWidth="1"/>
    <col min="6073" max="6073" width="16.5546875" style="94" customWidth="1"/>
    <col min="6074" max="6074" width="17.5546875" style="94" customWidth="1"/>
    <col min="6075" max="6075" width="9.33203125" style="94"/>
    <col min="6076" max="6076" width="10.33203125" style="94" bestFit="1" customWidth="1"/>
    <col min="6077" max="6077" width="9.33203125" style="94"/>
    <col min="6078" max="6079" width="10.33203125" style="94" bestFit="1" customWidth="1"/>
    <col min="6080" max="6080" width="10.6640625" style="94" bestFit="1" customWidth="1"/>
    <col min="6081" max="6324" width="9.33203125" style="94"/>
    <col min="6325" max="6325" width="14.33203125" style="94" customWidth="1"/>
    <col min="6326" max="6326" width="16.5546875" style="94" customWidth="1"/>
    <col min="6327" max="6327" width="17.44140625" style="94" customWidth="1"/>
    <col min="6328" max="6328" width="15.6640625" style="94" customWidth="1"/>
    <col min="6329" max="6329" width="16.5546875" style="94" customWidth="1"/>
    <col min="6330" max="6330" width="17.5546875" style="94" customWidth="1"/>
    <col min="6331" max="6331" width="9.33203125" style="94"/>
    <col min="6332" max="6332" width="10.33203125" style="94" bestFit="1" customWidth="1"/>
    <col min="6333" max="6333" width="9.33203125" style="94"/>
    <col min="6334" max="6335" width="10.33203125" style="94" bestFit="1" customWidth="1"/>
    <col min="6336" max="6336" width="10.6640625" style="94" bestFit="1" customWidth="1"/>
    <col min="6337" max="6580" width="9.33203125" style="94"/>
    <col min="6581" max="6581" width="14.33203125" style="94" customWidth="1"/>
    <col min="6582" max="6582" width="16.5546875" style="94" customWidth="1"/>
    <col min="6583" max="6583" width="17.44140625" style="94" customWidth="1"/>
    <col min="6584" max="6584" width="15.6640625" style="94" customWidth="1"/>
    <col min="6585" max="6585" width="16.5546875" style="94" customWidth="1"/>
    <col min="6586" max="6586" width="17.5546875" style="94" customWidth="1"/>
    <col min="6587" max="6587" width="9.33203125" style="94"/>
    <col min="6588" max="6588" width="10.33203125" style="94" bestFit="1" customWidth="1"/>
    <col min="6589" max="6589" width="9.33203125" style="94"/>
    <col min="6590" max="6591" width="10.33203125" style="94" bestFit="1" customWidth="1"/>
    <col min="6592" max="6592" width="10.6640625" style="94" bestFit="1" customWidth="1"/>
    <col min="6593" max="6836" width="9.33203125" style="94"/>
    <col min="6837" max="6837" width="14.33203125" style="94" customWidth="1"/>
    <col min="6838" max="6838" width="16.5546875" style="94" customWidth="1"/>
    <col min="6839" max="6839" width="17.44140625" style="94" customWidth="1"/>
    <col min="6840" max="6840" width="15.6640625" style="94" customWidth="1"/>
    <col min="6841" max="6841" width="16.5546875" style="94" customWidth="1"/>
    <col min="6842" max="6842" width="17.5546875" style="94" customWidth="1"/>
    <col min="6843" max="6843" width="9.33203125" style="94"/>
    <col min="6844" max="6844" width="10.33203125" style="94" bestFit="1" customWidth="1"/>
    <col min="6845" max="6845" width="9.33203125" style="94"/>
    <col min="6846" max="6847" width="10.33203125" style="94" bestFit="1" customWidth="1"/>
    <col min="6848" max="6848" width="10.6640625" style="94" bestFit="1" customWidth="1"/>
    <col min="6849" max="7092" width="9.33203125" style="94"/>
    <col min="7093" max="7093" width="14.33203125" style="94" customWidth="1"/>
    <col min="7094" max="7094" width="16.5546875" style="94" customWidth="1"/>
    <col min="7095" max="7095" width="17.44140625" style="94" customWidth="1"/>
    <col min="7096" max="7096" width="15.6640625" style="94" customWidth="1"/>
    <col min="7097" max="7097" width="16.5546875" style="94" customWidth="1"/>
    <col min="7098" max="7098" width="17.5546875" style="94" customWidth="1"/>
    <col min="7099" max="7099" width="9.33203125" style="94"/>
    <col min="7100" max="7100" width="10.33203125" style="94" bestFit="1" customWidth="1"/>
    <col min="7101" max="7101" width="9.33203125" style="94"/>
    <col min="7102" max="7103" width="10.33203125" style="94" bestFit="1" customWidth="1"/>
    <col min="7104" max="7104" width="10.6640625" style="94" bestFit="1" customWidth="1"/>
    <col min="7105" max="7348" width="9.33203125" style="94"/>
    <col min="7349" max="7349" width="14.33203125" style="94" customWidth="1"/>
    <col min="7350" max="7350" width="16.5546875" style="94" customWidth="1"/>
    <col min="7351" max="7351" width="17.44140625" style="94" customWidth="1"/>
    <col min="7352" max="7352" width="15.6640625" style="94" customWidth="1"/>
    <col min="7353" max="7353" width="16.5546875" style="94" customWidth="1"/>
    <col min="7354" max="7354" width="17.5546875" style="94" customWidth="1"/>
    <col min="7355" max="7355" width="9.33203125" style="94"/>
    <col min="7356" max="7356" width="10.33203125" style="94" bestFit="1" customWidth="1"/>
    <col min="7357" max="7357" width="9.33203125" style="94"/>
    <col min="7358" max="7359" width="10.33203125" style="94" bestFit="1" customWidth="1"/>
    <col min="7360" max="7360" width="10.6640625" style="94" bestFit="1" customWidth="1"/>
    <col min="7361" max="7604" width="9.33203125" style="94"/>
    <col min="7605" max="7605" width="14.33203125" style="94" customWidth="1"/>
    <col min="7606" max="7606" width="16.5546875" style="94" customWidth="1"/>
    <col min="7607" max="7607" width="17.44140625" style="94" customWidth="1"/>
    <col min="7608" max="7608" width="15.6640625" style="94" customWidth="1"/>
    <col min="7609" max="7609" width="16.5546875" style="94" customWidth="1"/>
    <col min="7610" max="7610" width="17.5546875" style="94" customWidth="1"/>
    <col min="7611" max="7611" width="9.33203125" style="94"/>
    <col min="7612" max="7612" width="10.33203125" style="94" bestFit="1" customWidth="1"/>
    <col min="7613" max="7613" width="9.33203125" style="94"/>
    <col min="7614" max="7615" width="10.33203125" style="94" bestFit="1" customWidth="1"/>
    <col min="7616" max="7616" width="10.6640625" style="94" bestFit="1" customWidth="1"/>
    <col min="7617" max="7860" width="9.33203125" style="94"/>
    <col min="7861" max="7861" width="14.33203125" style="94" customWidth="1"/>
    <col min="7862" max="7862" width="16.5546875" style="94" customWidth="1"/>
    <col min="7863" max="7863" width="17.44140625" style="94" customWidth="1"/>
    <col min="7864" max="7864" width="15.6640625" style="94" customWidth="1"/>
    <col min="7865" max="7865" width="16.5546875" style="94" customWidth="1"/>
    <col min="7866" max="7866" width="17.5546875" style="94" customWidth="1"/>
    <col min="7867" max="7867" width="9.33203125" style="94"/>
    <col min="7868" max="7868" width="10.33203125" style="94" bestFit="1" customWidth="1"/>
    <col min="7869" max="7869" width="9.33203125" style="94"/>
    <col min="7870" max="7871" width="10.33203125" style="94" bestFit="1" customWidth="1"/>
    <col min="7872" max="7872" width="10.6640625" style="94" bestFit="1" customWidth="1"/>
    <col min="7873" max="8116" width="9.33203125" style="94"/>
    <col min="8117" max="8117" width="14.33203125" style="94" customWidth="1"/>
    <col min="8118" max="8118" width="16.5546875" style="94" customWidth="1"/>
    <col min="8119" max="8119" width="17.44140625" style="94" customWidth="1"/>
    <col min="8120" max="8120" width="15.6640625" style="94" customWidth="1"/>
    <col min="8121" max="8121" width="16.5546875" style="94" customWidth="1"/>
    <col min="8122" max="8122" width="17.5546875" style="94" customWidth="1"/>
    <col min="8123" max="8123" width="9.33203125" style="94"/>
    <col min="8124" max="8124" width="10.33203125" style="94" bestFit="1" customWidth="1"/>
    <col min="8125" max="8125" width="9.33203125" style="94"/>
    <col min="8126" max="8127" width="10.33203125" style="94" bestFit="1" customWidth="1"/>
    <col min="8128" max="8128" width="10.6640625" style="94" bestFit="1" customWidth="1"/>
    <col min="8129" max="8372" width="9.33203125" style="94"/>
    <col min="8373" max="8373" width="14.33203125" style="94" customWidth="1"/>
    <col min="8374" max="8374" width="16.5546875" style="94" customWidth="1"/>
    <col min="8375" max="8375" width="17.44140625" style="94" customWidth="1"/>
    <col min="8376" max="8376" width="15.6640625" style="94" customWidth="1"/>
    <col min="8377" max="8377" width="16.5546875" style="94" customWidth="1"/>
    <col min="8378" max="8378" width="17.5546875" style="94" customWidth="1"/>
    <col min="8379" max="8379" width="9.33203125" style="94"/>
    <col min="8380" max="8380" width="10.33203125" style="94" bestFit="1" customWidth="1"/>
    <col min="8381" max="8381" width="9.33203125" style="94"/>
    <col min="8382" max="8383" width="10.33203125" style="94" bestFit="1" customWidth="1"/>
    <col min="8384" max="8384" width="10.6640625" style="94" bestFit="1" customWidth="1"/>
    <col min="8385" max="8628" width="9.33203125" style="94"/>
    <col min="8629" max="8629" width="14.33203125" style="94" customWidth="1"/>
    <col min="8630" max="8630" width="16.5546875" style="94" customWidth="1"/>
    <col min="8631" max="8631" width="17.44140625" style="94" customWidth="1"/>
    <col min="8632" max="8632" width="15.6640625" style="94" customWidth="1"/>
    <col min="8633" max="8633" width="16.5546875" style="94" customWidth="1"/>
    <col min="8634" max="8634" width="17.5546875" style="94" customWidth="1"/>
    <col min="8635" max="8635" width="9.33203125" style="94"/>
    <col min="8636" max="8636" width="10.33203125" style="94" bestFit="1" customWidth="1"/>
    <col min="8637" max="8637" width="9.33203125" style="94"/>
    <col min="8638" max="8639" width="10.33203125" style="94" bestFit="1" customWidth="1"/>
    <col min="8640" max="8640" width="10.6640625" style="94" bestFit="1" customWidth="1"/>
    <col min="8641" max="8884" width="9.33203125" style="94"/>
    <col min="8885" max="8885" width="14.33203125" style="94" customWidth="1"/>
    <col min="8886" max="8886" width="16.5546875" style="94" customWidth="1"/>
    <col min="8887" max="8887" width="17.44140625" style="94" customWidth="1"/>
    <col min="8888" max="8888" width="15.6640625" style="94" customWidth="1"/>
    <col min="8889" max="8889" width="16.5546875" style="94" customWidth="1"/>
    <col min="8890" max="8890" width="17.5546875" style="94" customWidth="1"/>
    <col min="8891" max="8891" width="9.33203125" style="94"/>
    <col min="8892" max="8892" width="10.33203125" style="94" bestFit="1" customWidth="1"/>
    <col min="8893" max="8893" width="9.33203125" style="94"/>
    <col min="8894" max="8895" width="10.33203125" style="94" bestFit="1" customWidth="1"/>
    <col min="8896" max="8896" width="10.6640625" style="94" bestFit="1" customWidth="1"/>
    <col min="8897" max="9140" width="9.33203125" style="94"/>
    <col min="9141" max="9141" width="14.33203125" style="94" customWidth="1"/>
    <col min="9142" max="9142" width="16.5546875" style="94" customWidth="1"/>
    <col min="9143" max="9143" width="17.44140625" style="94" customWidth="1"/>
    <col min="9144" max="9144" width="15.6640625" style="94" customWidth="1"/>
    <col min="9145" max="9145" width="16.5546875" style="94" customWidth="1"/>
    <col min="9146" max="9146" width="17.5546875" style="94" customWidth="1"/>
    <col min="9147" max="9147" width="9.33203125" style="94"/>
    <col min="9148" max="9148" width="10.33203125" style="94" bestFit="1" customWidth="1"/>
    <col min="9149" max="9149" width="9.33203125" style="94"/>
    <col min="9150" max="9151" width="10.33203125" style="94" bestFit="1" customWidth="1"/>
    <col min="9152" max="9152" width="10.6640625" style="94" bestFit="1" customWidth="1"/>
    <col min="9153" max="9396" width="9.33203125" style="94"/>
    <col min="9397" max="9397" width="14.33203125" style="94" customWidth="1"/>
    <col min="9398" max="9398" width="16.5546875" style="94" customWidth="1"/>
    <col min="9399" max="9399" width="17.44140625" style="94" customWidth="1"/>
    <col min="9400" max="9400" width="15.6640625" style="94" customWidth="1"/>
    <col min="9401" max="9401" width="16.5546875" style="94" customWidth="1"/>
    <col min="9402" max="9402" width="17.5546875" style="94" customWidth="1"/>
    <col min="9403" max="9403" width="9.33203125" style="94"/>
    <col min="9404" max="9404" width="10.33203125" style="94" bestFit="1" customWidth="1"/>
    <col min="9405" max="9405" width="9.33203125" style="94"/>
    <col min="9406" max="9407" width="10.33203125" style="94" bestFit="1" customWidth="1"/>
    <col min="9408" max="9408" width="10.6640625" style="94" bestFit="1" customWidth="1"/>
    <col min="9409" max="9652" width="9.33203125" style="94"/>
    <col min="9653" max="9653" width="14.33203125" style="94" customWidth="1"/>
    <col min="9654" max="9654" width="16.5546875" style="94" customWidth="1"/>
    <col min="9655" max="9655" width="17.44140625" style="94" customWidth="1"/>
    <col min="9656" max="9656" width="15.6640625" style="94" customWidth="1"/>
    <col min="9657" max="9657" width="16.5546875" style="94" customWidth="1"/>
    <col min="9658" max="9658" width="17.5546875" style="94" customWidth="1"/>
    <col min="9659" max="9659" width="9.33203125" style="94"/>
    <col min="9660" max="9660" width="10.33203125" style="94" bestFit="1" customWidth="1"/>
    <col min="9661" max="9661" width="9.33203125" style="94"/>
    <col min="9662" max="9663" width="10.33203125" style="94" bestFit="1" customWidth="1"/>
    <col min="9664" max="9664" width="10.6640625" style="94" bestFit="1" customWidth="1"/>
    <col min="9665" max="9908" width="9.33203125" style="94"/>
    <col min="9909" max="9909" width="14.33203125" style="94" customWidth="1"/>
    <col min="9910" max="9910" width="16.5546875" style="94" customWidth="1"/>
    <col min="9911" max="9911" width="17.44140625" style="94" customWidth="1"/>
    <col min="9912" max="9912" width="15.6640625" style="94" customWidth="1"/>
    <col min="9913" max="9913" width="16.5546875" style="94" customWidth="1"/>
    <col min="9914" max="9914" width="17.5546875" style="94" customWidth="1"/>
    <col min="9915" max="9915" width="9.33203125" style="94"/>
    <col min="9916" max="9916" width="10.33203125" style="94" bestFit="1" customWidth="1"/>
    <col min="9917" max="9917" width="9.33203125" style="94"/>
    <col min="9918" max="9919" width="10.33203125" style="94" bestFit="1" customWidth="1"/>
    <col min="9920" max="9920" width="10.6640625" style="94" bestFit="1" customWidth="1"/>
    <col min="9921" max="10164" width="9.33203125" style="94"/>
    <col min="10165" max="10165" width="14.33203125" style="94" customWidth="1"/>
    <col min="10166" max="10166" width="16.5546875" style="94" customWidth="1"/>
    <col min="10167" max="10167" width="17.44140625" style="94" customWidth="1"/>
    <col min="10168" max="10168" width="15.6640625" style="94" customWidth="1"/>
    <col min="10169" max="10169" width="16.5546875" style="94" customWidth="1"/>
    <col min="10170" max="10170" width="17.5546875" style="94" customWidth="1"/>
    <col min="10171" max="10171" width="9.33203125" style="94"/>
    <col min="10172" max="10172" width="10.33203125" style="94" bestFit="1" customWidth="1"/>
    <col min="10173" max="10173" width="9.33203125" style="94"/>
    <col min="10174" max="10175" width="10.33203125" style="94" bestFit="1" customWidth="1"/>
    <col min="10176" max="10176" width="10.6640625" style="94" bestFit="1" customWidth="1"/>
    <col min="10177" max="10420" width="9.33203125" style="94"/>
    <col min="10421" max="10421" width="14.33203125" style="94" customWidth="1"/>
    <col min="10422" max="10422" width="16.5546875" style="94" customWidth="1"/>
    <col min="10423" max="10423" width="17.44140625" style="94" customWidth="1"/>
    <col min="10424" max="10424" width="15.6640625" style="94" customWidth="1"/>
    <col min="10425" max="10425" width="16.5546875" style="94" customWidth="1"/>
    <col min="10426" max="10426" width="17.5546875" style="94" customWidth="1"/>
    <col min="10427" max="10427" width="9.33203125" style="94"/>
    <col min="10428" max="10428" width="10.33203125" style="94" bestFit="1" customWidth="1"/>
    <col min="10429" max="10429" width="9.33203125" style="94"/>
    <col min="10430" max="10431" width="10.33203125" style="94" bestFit="1" customWidth="1"/>
    <col min="10432" max="10432" width="10.6640625" style="94" bestFit="1" customWidth="1"/>
    <col min="10433" max="10676" width="9.33203125" style="94"/>
    <col min="10677" max="10677" width="14.33203125" style="94" customWidth="1"/>
    <col min="10678" max="10678" width="16.5546875" style="94" customWidth="1"/>
    <col min="10679" max="10679" width="17.44140625" style="94" customWidth="1"/>
    <col min="10680" max="10680" width="15.6640625" style="94" customWidth="1"/>
    <col min="10681" max="10681" width="16.5546875" style="94" customWidth="1"/>
    <col min="10682" max="10682" width="17.5546875" style="94" customWidth="1"/>
    <col min="10683" max="10683" width="9.33203125" style="94"/>
    <col min="10684" max="10684" width="10.33203125" style="94" bestFit="1" customWidth="1"/>
    <col min="10685" max="10685" width="9.33203125" style="94"/>
    <col min="10686" max="10687" width="10.33203125" style="94" bestFit="1" customWidth="1"/>
    <col min="10688" max="10688" width="10.6640625" style="94" bestFit="1" customWidth="1"/>
    <col min="10689" max="10932" width="9.33203125" style="94"/>
    <col min="10933" max="10933" width="14.33203125" style="94" customWidth="1"/>
    <col min="10934" max="10934" width="16.5546875" style="94" customWidth="1"/>
    <col min="10935" max="10935" width="17.44140625" style="94" customWidth="1"/>
    <col min="10936" max="10936" width="15.6640625" style="94" customWidth="1"/>
    <col min="10937" max="10937" width="16.5546875" style="94" customWidth="1"/>
    <col min="10938" max="10938" width="17.5546875" style="94" customWidth="1"/>
    <col min="10939" max="10939" width="9.33203125" style="94"/>
    <col min="10940" max="10940" width="10.33203125" style="94" bestFit="1" customWidth="1"/>
    <col min="10941" max="10941" width="9.33203125" style="94"/>
    <col min="10942" max="10943" width="10.33203125" style="94" bestFit="1" customWidth="1"/>
    <col min="10944" max="10944" width="10.6640625" style="94" bestFit="1" customWidth="1"/>
    <col min="10945" max="11188" width="9.33203125" style="94"/>
    <col min="11189" max="11189" width="14.33203125" style="94" customWidth="1"/>
    <col min="11190" max="11190" width="16.5546875" style="94" customWidth="1"/>
    <col min="11191" max="11191" width="17.44140625" style="94" customWidth="1"/>
    <col min="11192" max="11192" width="15.6640625" style="94" customWidth="1"/>
    <col min="11193" max="11193" width="16.5546875" style="94" customWidth="1"/>
    <col min="11194" max="11194" width="17.5546875" style="94" customWidth="1"/>
    <col min="11195" max="11195" width="9.33203125" style="94"/>
    <col min="11196" max="11196" width="10.33203125" style="94" bestFit="1" customWidth="1"/>
    <col min="11197" max="11197" width="9.33203125" style="94"/>
    <col min="11198" max="11199" width="10.33203125" style="94" bestFit="1" customWidth="1"/>
    <col min="11200" max="11200" width="10.6640625" style="94" bestFit="1" customWidth="1"/>
    <col min="11201" max="11444" width="9.33203125" style="94"/>
    <col min="11445" max="11445" width="14.33203125" style="94" customWidth="1"/>
    <col min="11446" max="11446" width="16.5546875" style="94" customWidth="1"/>
    <col min="11447" max="11447" width="17.44140625" style="94" customWidth="1"/>
    <col min="11448" max="11448" width="15.6640625" style="94" customWidth="1"/>
    <col min="11449" max="11449" width="16.5546875" style="94" customWidth="1"/>
    <col min="11450" max="11450" width="17.5546875" style="94" customWidth="1"/>
    <col min="11451" max="11451" width="9.33203125" style="94"/>
    <col min="11452" max="11452" width="10.33203125" style="94" bestFit="1" customWidth="1"/>
    <col min="11453" max="11453" width="9.33203125" style="94"/>
    <col min="11454" max="11455" width="10.33203125" style="94" bestFit="1" customWidth="1"/>
    <col min="11456" max="11456" width="10.6640625" style="94" bestFit="1" customWidth="1"/>
    <col min="11457" max="11700" width="9.33203125" style="94"/>
    <col min="11701" max="11701" width="14.33203125" style="94" customWidth="1"/>
    <col min="11702" max="11702" width="16.5546875" style="94" customWidth="1"/>
    <col min="11703" max="11703" width="17.44140625" style="94" customWidth="1"/>
    <col min="11704" max="11704" width="15.6640625" style="94" customWidth="1"/>
    <col min="11705" max="11705" width="16.5546875" style="94" customWidth="1"/>
    <col min="11706" max="11706" width="17.5546875" style="94" customWidth="1"/>
    <col min="11707" max="11707" width="9.33203125" style="94"/>
    <col min="11708" max="11708" width="10.33203125" style="94" bestFit="1" customWidth="1"/>
    <col min="11709" max="11709" width="9.33203125" style="94"/>
    <col min="11710" max="11711" width="10.33203125" style="94" bestFit="1" customWidth="1"/>
    <col min="11712" max="11712" width="10.6640625" style="94" bestFit="1" customWidth="1"/>
    <col min="11713" max="11956" width="9.33203125" style="94"/>
    <col min="11957" max="11957" width="14.33203125" style="94" customWidth="1"/>
    <col min="11958" max="11958" width="16.5546875" style="94" customWidth="1"/>
    <col min="11959" max="11959" width="17.44140625" style="94" customWidth="1"/>
    <col min="11960" max="11960" width="15.6640625" style="94" customWidth="1"/>
    <col min="11961" max="11961" width="16.5546875" style="94" customWidth="1"/>
    <col min="11962" max="11962" width="17.5546875" style="94" customWidth="1"/>
    <col min="11963" max="11963" width="9.33203125" style="94"/>
    <col min="11964" max="11964" width="10.33203125" style="94" bestFit="1" customWidth="1"/>
    <col min="11965" max="11965" width="9.33203125" style="94"/>
    <col min="11966" max="11967" width="10.33203125" style="94" bestFit="1" customWidth="1"/>
    <col min="11968" max="11968" width="10.6640625" style="94" bestFit="1" customWidth="1"/>
    <col min="11969" max="12212" width="9.33203125" style="94"/>
    <col min="12213" max="12213" width="14.33203125" style="94" customWidth="1"/>
    <col min="12214" max="12214" width="16.5546875" style="94" customWidth="1"/>
    <col min="12215" max="12215" width="17.44140625" style="94" customWidth="1"/>
    <col min="12216" max="12216" width="15.6640625" style="94" customWidth="1"/>
    <col min="12217" max="12217" width="16.5546875" style="94" customWidth="1"/>
    <col min="12218" max="12218" width="17.5546875" style="94" customWidth="1"/>
    <col min="12219" max="12219" width="9.33203125" style="94"/>
    <col min="12220" max="12220" width="10.33203125" style="94" bestFit="1" customWidth="1"/>
    <col min="12221" max="12221" width="9.33203125" style="94"/>
    <col min="12222" max="12223" width="10.33203125" style="94" bestFit="1" customWidth="1"/>
    <col min="12224" max="12224" width="10.6640625" style="94" bestFit="1" customWidth="1"/>
    <col min="12225" max="12468" width="9.33203125" style="94"/>
    <col min="12469" max="12469" width="14.33203125" style="94" customWidth="1"/>
    <col min="12470" max="12470" width="16.5546875" style="94" customWidth="1"/>
    <col min="12471" max="12471" width="17.44140625" style="94" customWidth="1"/>
    <col min="12472" max="12472" width="15.6640625" style="94" customWidth="1"/>
    <col min="12473" max="12473" width="16.5546875" style="94" customWidth="1"/>
    <col min="12474" max="12474" width="17.5546875" style="94" customWidth="1"/>
    <col min="12475" max="12475" width="9.33203125" style="94"/>
    <col min="12476" max="12476" width="10.33203125" style="94" bestFit="1" customWidth="1"/>
    <col min="12477" max="12477" width="9.33203125" style="94"/>
    <col min="12478" max="12479" width="10.33203125" style="94" bestFit="1" customWidth="1"/>
    <col min="12480" max="12480" width="10.6640625" style="94" bestFit="1" customWidth="1"/>
    <col min="12481" max="12724" width="9.33203125" style="94"/>
    <col min="12725" max="12725" width="14.33203125" style="94" customWidth="1"/>
    <col min="12726" max="12726" width="16.5546875" style="94" customWidth="1"/>
    <col min="12727" max="12727" width="17.44140625" style="94" customWidth="1"/>
    <col min="12728" max="12728" width="15.6640625" style="94" customWidth="1"/>
    <col min="12729" max="12729" width="16.5546875" style="94" customWidth="1"/>
    <col min="12730" max="12730" width="17.5546875" style="94" customWidth="1"/>
    <col min="12731" max="12731" width="9.33203125" style="94"/>
    <col min="12732" max="12732" width="10.33203125" style="94" bestFit="1" customWidth="1"/>
    <col min="12733" max="12733" width="9.33203125" style="94"/>
    <col min="12734" max="12735" width="10.33203125" style="94" bestFit="1" customWidth="1"/>
    <col min="12736" max="12736" width="10.6640625" style="94" bestFit="1" customWidth="1"/>
    <col min="12737" max="12980" width="9.33203125" style="94"/>
    <col min="12981" max="12981" width="14.33203125" style="94" customWidth="1"/>
    <col min="12982" max="12982" width="16.5546875" style="94" customWidth="1"/>
    <col min="12983" max="12983" width="17.44140625" style="94" customWidth="1"/>
    <col min="12984" max="12984" width="15.6640625" style="94" customWidth="1"/>
    <col min="12985" max="12985" width="16.5546875" style="94" customWidth="1"/>
    <col min="12986" max="12986" width="17.5546875" style="94" customWidth="1"/>
    <col min="12987" max="12987" width="9.33203125" style="94"/>
    <col min="12988" max="12988" width="10.33203125" style="94" bestFit="1" customWidth="1"/>
    <col min="12989" max="12989" width="9.33203125" style="94"/>
    <col min="12990" max="12991" width="10.33203125" style="94" bestFit="1" customWidth="1"/>
    <col min="12992" max="12992" width="10.6640625" style="94" bestFit="1" customWidth="1"/>
    <col min="12993" max="13236" width="9.33203125" style="94"/>
    <col min="13237" max="13237" width="14.33203125" style="94" customWidth="1"/>
    <col min="13238" max="13238" width="16.5546875" style="94" customWidth="1"/>
    <col min="13239" max="13239" width="17.44140625" style="94" customWidth="1"/>
    <col min="13240" max="13240" width="15.6640625" style="94" customWidth="1"/>
    <col min="13241" max="13241" width="16.5546875" style="94" customWidth="1"/>
    <col min="13242" max="13242" width="17.5546875" style="94" customWidth="1"/>
    <col min="13243" max="13243" width="9.33203125" style="94"/>
    <col min="13244" max="13244" width="10.33203125" style="94" bestFit="1" customWidth="1"/>
    <col min="13245" max="13245" width="9.33203125" style="94"/>
    <col min="13246" max="13247" width="10.33203125" style="94" bestFit="1" customWidth="1"/>
    <col min="13248" max="13248" width="10.6640625" style="94" bestFit="1" customWidth="1"/>
    <col min="13249" max="13492" width="9.33203125" style="94"/>
    <col min="13493" max="13493" width="14.33203125" style="94" customWidth="1"/>
    <col min="13494" max="13494" width="16.5546875" style="94" customWidth="1"/>
    <col min="13495" max="13495" width="17.44140625" style="94" customWidth="1"/>
    <col min="13496" max="13496" width="15.6640625" style="94" customWidth="1"/>
    <col min="13497" max="13497" width="16.5546875" style="94" customWidth="1"/>
    <col min="13498" max="13498" width="17.5546875" style="94" customWidth="1"/>
    <col min="13499" max="13499" width="9.33203125" style="94"/>
    <col min="13500" max="13500" width="10.33203125" style="94" bestFit="1" customWidth="1"/>
    <col min="13501" max="13501" width="9.33203125" style="94"/>
    <col min="13502" max="13503" width="10.33203125" style="94" bestFit="1" customWidth="1"/>
    <col min="13504" max="13504" width="10.6640625" style="94" bestFit="1" customWidth="1"/>
    <col min="13505" max="13748" width="9.33203125" style="94"/>
    <col min="13749" max="13749" width="14.33203125" style="94" customWidth="1"/>
    <col min="13750" max="13750" width="16.5546875" style="94" customWidth="1"/>
    <col min="13751" max="13751" width="17.44140625" style="94" customWidth="1"/>
    <col min="13752" max="13752" width="15.6640625" style="94" customWidth="1"/>
    <col min="13753" max="13753" width="16.5546875" style="94" customWidth="1"/>
    <col min="13754" max="13754" width="17.5546875" style="94" customWidth="1"/>
    <col min="13755" max="13755" width="9.33203125" style="94"/>
    <col min="13756" max="13756" width="10.33203125" style="94" bestFit="1" customWidth="1"/>
    <col min="13757" max="13757" width="9.33203125" style="94"/>
    <col min="13758" max="13759" width="10.33203125" style="94" bestFit="1" customWidth="1"/>
    <col min="13760" max="13760" width="10.6640625" style="94" bestFit="1" customWidth="1"/>
    <col min="13761" max="14004" width="9.33203125" style="94"/>
    <col min="14005" max="14005" width="14.33203125" style="94" customWidth="1"/>
    <col min="14006" max="14006" width="16.5546875" style="94" customWidth="1"/>
    <col min="14007" max="14007" width="17.44140625" style="94" customWidth="1"/>
    <col min="14008" max="14008" width="15.6640625" style="94" customWidth="1"/>
    <col min="14009" max="14009" width="16.5546875" style="94" customWidth="1"/>
    <col min="14010" max="14010" width="17.5546875" style="94" customWidth="1"/>
    <col min="14011" max="14011" width="9.33203125" style="94"/>
    <col min="14012" max="14012" width="10.33203125" style="94" bestFit="1" customWidth="1"/>
    <col min="14013" max="14013" width="9.33203125" style="94"/>
    <col min="14014" max="14015" width="10.33203125" style="94" bestFit="1" customWidth="1"/>
    <col min="14016" max="14016" width="10.6640625" style="94" bestFit="1" customWidth="1"/>
    <col min="14017" max="14260" width="9.33203125" style="94"/>
    <col min="14261" max="14261" width="14.33203125" style="94" customWidth="1"/>
    <col min="14262" max="14262" width="16.5546875" style="94" customWidth="1"/>
    <col min="14263" max="14263" width="17.44140625" style="94" customWidth="1"/>
    <col min="14264" max="14264" width="15.6640625" style="94" customWidth="1"/>
    <col min="14265" max="14265" width="16.5546875" style="94" customWidth="1"/>
    <col min="14266" max="14266" width="17.5546875" style="94" customWidth="1"/>
    <col min="14267" max="14267" width="9.33203125" style="94"/>
    <col min="14268" max="14268" width="10.33203125" style="94" bestFit="1" customWidth="1"/>
    <col min="14269" max="14269" width="9.33203125" style="94"/>
    <col min="14270" max="14271" width="10.33203125" style="94" bestFit="1" customWidth="1"/>
    <col min="14272" max="14272" width="10.6640625" style="94" bestFit="1" customWidth="1"/>
    <col min="14273" max="14516" width="9.33203125" style="94"/>
    <col min="14517" max="14517" width="14.33203125" style="94" customWidth="1"/>
    <col min="14518" max="14518" width="16.5546875" style="94" customWidth="1"/>
    <col min="14519" max="14519" width="17.44140625" style="94" customWidth="1"/>
    <col min="14520" max="14520" width="15.6640625" style="94" customWidth="1"/>
    <col min="14521" max="14521" width="16.5546875" style="94" customWidth="1"/>
    <col min="14522" max="14522" width="17.5546875" style="94" customWidth="1"/>
    <col min="14523" max="14523" width="9.33203125" style="94"/>
    <col min="14524" max="14524" width="10.33203125" style="94" bestFit="1" customWidth="1"/>
    <col min="14525" max="14525" width="9.33203125" style="94"/>
    <col min="14526" max="14527" width="10.33203125" style="94" bestFit="1" customWidth="1"/>
    <col min="14528" max="14528" width="10.6640625" style="94" bestFit="1" customWidth="1"/>
    <col min="14529" max="14772" width="9.33203125" style="94"/>
    <col min="14773" max="14773" width="14.33203125" style="94" customWidth="1"/>
    <col min="14774" max="14774" width="16.5546875" style="94" customWidth="1"/>
    <col min="14775" max="14775" width="17.44140625" style="94" customWidth="1"/>
    <col min="14776" max="14776" width="15.6640625" style="94" customWidth="1"/>
    <col min="14777" max="14777" width="16.5546875" style="94" customWidth="1"/>
    <col min="14778" max="14778" width="17.5546875" style="94" customWidth="1"/>
    <col min="14779" max="14779" width="9.33203125" style="94"/>
    <col min="14780" max="14780" width="10.33203125" style="94" bestFit="1" customWidth="1"/>
    <col min="14781" max="14781" width="9.33203125" style="94"/>
    <col min="14782" max="14783" width="10.33203125" style="94" bestFit="1" customWidth="1"/>
    <col min="14784" max="14784" width="10.6640625" style="94" bestFit="1" customWidth="1"/>
    <col min="14785" max="15028" width="9.33203125" style="94"/>
    <col min="15029" max="15029" width="14.33203125" style="94" customWidth="1"/>
    <col min="15030" max="15030" width="16.5546875" style="94" customWidth="1"/>
    <col min="15031" max="15031" width="17.44140625" style="94" customWidth="1"/>
    <col min="15032" max="15032" width="15.6640625" style="94" customWidth="1"/>
    <col min="15033" max="15033" width="16.5546875" style="94" customWidth="1"/>
    <col min="15034" max="15034" width="17.5546875" style="94" customWidth="1"/>
    <col min="15035" max="15035" width="9.33203125" style="94"/>
    <col min="15036" max="15036" width="10.33203125" style="94" bestFit="1" customWidth="1"/>
    <col min="15037" max="15037" width="9.33203125" style="94"/>
    <col min="15038" max="15039" width="10.33203125" style="94" bestFit="1" customWidth="1"/>
    <col min="15040" max="15040" width="10.6640625" style="94" bestFit="1" customWidth="1"/>
    <col min="15041" max="15284" width="9.33203125" style="94"/>
    <col min="15285" max="15285" width="14.33203125" style="94" customWidth="1"/>
    <col min="15286" max="15286" width="16.5546875" style="94" customWidth="1"/>
    <col min="15287" max="15287" width="17.44140625" style="94" customWidth="1"/>
    <col min="15288" max="15288" width="15.6640625" style="94" customWidth="1"/>
    <col min="15289" max="15289" width="16.5546875" style="94" customWidth="1"/>
    <col min="15290" max="15290" width="17.5546875" style="94" customWidth="1"/>
    <col min="15291" max="15291" width="9.33203125" style="94"/>
    <col min="15292" max="15292" width="10.33203125" style="94" bestFit="1" customWidth="1"/>
    <col min="15293" max="15293" width="9.33203125" style="94"/>
    <col min="15294" max="15295" width="10.33203125" style="94" bestFit="1" customWidth="1"/>
    <col min="15296" max="15296" width="10.6640625" style="94" bestFit="1" customWidth="1"/>
    <col min="15297" max="15540" width="9.33203125" style="94"/>
    <col min="15541" max="15541" width="14.33203125" style="94" customWidth="1"/>
    <col min="15542" max="15542" width="16.5546875" style="94" customWidth="1"/>
    <col min="15543" max="15543" width="17.44140625" style="94" customWidth="1"/>
    <col min="15544" max="15544" width="15.6640625" style="94" customWidth="1"/>
    <col min="15545" max="15545" width="16.5546875" style="94" customWidth="1"/>
    <col min="15546" max="15546" width="17.5546875" style="94" customWidth="1"/>
    <col min="15547" max="15547" width="9.33203125" style="94"/>
    <col min="15548" max="15548" width="10.33203125" style="94" bestFit="1" customWidth="1"/>
    <col min="15549" max="15549" width="9.33203125" style="94"/>
    <col min="15550" max="15551" width="10.33203125" style="94" bestFit="1" customWidth="1"/>
    <col min="15552" max="15552" width="10.6640625" style="94" bestFit="1" customWidth="1"/>
    <col min="15553" max="15796" width="9.33203125" style="94"/>
    <col min="15797" max="15797" width="14.33203125" style="94" customWidth="1"/>
    <col min="15798" max="15798" width="16.5546875" style="94" customWidth="1"/>
    <col min="15799" max="15799" width="17.44140625" style="94" customWidth="1"/>
    <col min="15800" max="15800" width="15.6640625" style="94" customWidth="1"/>
    <col min="15801" max="15801" width="16.5546875" style="94" customWidth="1"/>
    <col min="15802" max="15802" width="17.5546875" style="94" customWidth="1"/>
    <col min="15803" max="15803" width="9.33203125" style="94"/>
    <col min="15804" max="15804" width="10.33203125" style="94" bestFit="1" customWidth="1"/>
    <col min="15805" max="15805" width="9.33203125" style="94"/>
    <col min="15806" max="15807" width="10.33203125" style="94" bestFit="1" customWidth="1"/>
    <col min="15808" max="15808" width="10.6640625" style="94" bestFit="1" customWidth="1"/>
    <col min="15809" max="16052" width="9.33203125" style="94"/>
    <col min="16053" max="16053" width="14.33203125" style="94" customWidth="1"/>
    <col min="16054" max="16054" width="16.5546875" style="94" customWidth="1"/>
    <col min="16055" max="16055" width="17.44140625" style="94" customWidth="1"/>
    <col min="16056" max="16056" width="15.6640625" style="94" customWidth="1"/>
    <col min="16057" max="16057" width="16.5546875" style="94" customWidth="1"/>
    <col min="16058" max="16058" width="17.5546875" style="94" customWidth="1"/>
    <col min="16059" max="16059" width="9.33203125" style="94"/>
    <col min="16060" max="16060" width="10.33203125" style="94" bestFit="1" customWidth="1"/>
    <col min="16061" max="16061" width="9.33203125" style="94"/>
    <col min="16062" max="16063" width="10.33203125" style="94" bestFit="1" customWidth="1"/>
    <col min="16064" max="16064" width="10.6640625" style="94" bestFit="1" customWidth="1"/>
    <col min="16065" max="16365" width="9.33203125" style="94"/>
    <col min="16366" max="16384" width="9.33203125" style="94" customWidth="1"/>
  </cols>
  <sheetData>
    <row r="1" spans="1:13" x14ac:dyDescent="0.3">
      <c r="A1" s="91" t="s">
        <v>0</v>
      </c>
      <c r="B1" s="256" t="s">
        <v>1</v>
      </c>
      <c r="C1" s="257"/>
      <c r="D1" s="256"/>
      <c r="E1" s="256"/>
      <c r="F1" s="256"/>
    </row>
    <row r="2" spans="1:13" x14ac:dyDescent="0.3">
      <c r="A2" s="95"/>
      <c r="B2" s="256" t="s">
        <v>2</v>
      </c>
      <c r="C2" s="258"/>
      <c r="D2" s="258"/>
      <c r="E2" s="258"/>
      <c r="F2" s="258"/>
    </row>
    <row r="3" spans="1:13" ht="18.75" customHeight="1" x14ac:dyDescent="0.3">
      <c r="A3" s="95"/>
      <c r="B3" s="256" t="s">
        <v>3</v>
      </c>
      <c r="C3" s="256"/>
      <c r="D3" s="259"/>
      <c r="E3" s="260" t="s">
        <v>4</v>
      </c>
      <c r="F3" s="92" t="s">
        <v>5</v>
      </c>
    </row>
    <row r="4" spans="1:13" ht="27.75" customHeight="1" x14ac:dyDescent="0.3">
      <c r="A4" s="96" t="s">
        <v>6</v>
      </c>
      <c r="B4" s="92" t="s">
        <v>7</v>
      </c>
      <c r="C4" s="92" t="s">
        <v>8</v>
      </c>
      <c r="D4" s="92" t="s">
        <v>9</v>
      </c>
      <c r="E4" s="261"/>
      <c r="F4" s="98" t="s">
        <v>10</v>
      </c>
    </row>
    <row r="5" spans="1:13" ht="27.75" customHeight="1" x14ac:dyDescent="0.3">
      <c r="A5" s="96" t="s">
        <v>11</v>
      </c>
      <c r="B5" s="92"/>
      <c r="C5" s="92"/>
      <c r="D5" s="92"/>
      <c r="E5" s="97"/>
      <c r="F5" s="98"/>
    </row>
    <row r="6" spans="1:13" x14ac:dyDescent="0.3">
      <c r="A6" s="99">
        <v>2010</v>
      </c>
      <c r="B6" s="100">
        <v>69701</v>
      </c>
      <c r="C6" s="84">
        <v>507440.17000000004</v>
      </c>
      <c r="D6" s="86">
        <f t="shared" ref="D6:D13" si="0">B6+C6</f>
        <v>577141.17000000004</v>
      </c>
      <c r="E6" s="100">
        <v>24304913.532999955</v>
      </c>
      <c r="F6" s="86">
        <f t="shared" ref="F6:F13" si="1">D6-E6</f>
        <v>-23727772.362999953</v>
      </c>
    </row>
    <row r="7" spans="1:13" x14ac:dyDescent="0.3">
      <c r="A7" s="99">
        <v>2011</v>
      </c>
      <c r="B7" s="100">
        <v>150553.22</v>
      </c>
      <c r="C7" s="86">
        <v>92663</v>
      </c>
      <c r="D7" s="86">
        <f t="shared" si="0"/>
        <v>243216.22</v>
      </c>
      <c r="E7" s="100">
        <v>26350476.510000229</v>
      </c>
      <c r="F7" s="86">
        <f t="shared" si="1"/>
        <v>-26107260.29000023</v>
      </c>
    </row>
    <row r="8" spans="1:13" x14ac:dyDescent="0.3">
      <c r="A8" s="99">
        <v>2012</v>
      </c>
      <c r="B8" s="82">
        <v>8318</v>
      </c>
      <c r="C8" s="82">
        <v>31221</v>
      </c>
      <c r="D8" s="86">
        <f t="shared" si="0"/>
        <v>39539</v>
      </c>
      <c r="E8" s="100">
        <v>20228576.150000144</v>
      </c>
      <c r="F8" s="86">
        <f t="shared" si="1"/>
        <v>-20189037.150000144</v>
      </c>
    </row>
    <row r="9" spans="1:13" x14ac:dyDescent="0.3">
      <c r="A9" s="99">
        <v>2013</v>
      </c>
      <c r="B9" s="100">
        <v>440</v>
      </c>
      <c r="C9" s="86">
        <v>43816</v>
      </c>
      <c r="D9" s="86">
        <f t="shared" si="0"/>
        <v>44256</v>
      </c>
      <c r="E9" s="100">
        <v>21430479.560000144</v>
      </c>
      <c r="F9" s="86">
        <f t="shared" si="1"/>
        <v>-21386223.560000144</v>
      </c>
    </row>
    <row r="10" spans="1:13" ht="16.2" customHeight="1" x14ac:dyDescent="0.3">
      <c r="A10" s="76">
        <v>2014</v>
      </c>
      <c r="B10" s="86">
        <v>300</v>
      </c>
      <c r="C10" s="86">
        <v>267411</v>
      </c>
      <c r="D10" s="86">
        <f t="shared" si="0"/>
        <v>267711</v>
      </c>
      <c r="E10" s="84">
        <v>24560503.789999988</v>
      </c>
      <c r="F10" s="86">
        <f t="shared" si="1"/>
        <v>-24292792.789999988</v>
      </c>
    </row>
    <row r="11" spans="1:13" ht="16.2" customHeight="1" x14ac:dyDescent="0.3">
      <c r="A11" s="76">
        <v>2015</v>
      </c>
      <c r="B11" s="86">
        <v>1440</v>
      </c>
      <c r="C11" s="86">
        <v>281236</v>
      </c>
      <c r="D11" s="86">
        <f t="shared" si="0"/>
        <v>282676</v>
      </c>
      <c r="E11" s="86">
        <v>49036640.472999729</v>
      </c>
      <c r="F11" s="86">
        <f t="shared" si="1"/>
        <v>-48753964.472999729</v>
      </c>
      <c r="H11" s="101"/>
      <c r="I11" s="84"/>
      <c r="J11" s="84"/>
      <c r="K11" s="86"/>
      <c r="L11" s="84"/>
      <c r="M11" s="86"/>
    </row>
    <row r="12" spans="1:13" ht="16.2" customHeight="1" x14ac:dyDescent="0.3">
      <c r="A12" s="101">
        <v>2016</v>
      </c>
      <c r="B12" s="84">
        <v>0</v>
      </c>
      <c r="C12" s="84">
        <v>306326.36054000002</v>
      </c>
      <c r="D12" s="86">
        <f t="shared" si="0"/>
        <v>306326.36054000002</v>
      </c>
      <c r="E12" s="84">
        <v>31595530.060000025</v>
      </c>
      <c r="F12" s="86">
        <f t="shared" si="1"/>
        <v>-31289203.699460026</v>
      </c>
      <c r="H12" s="101"/>
      <c r="I12" s="84"/>
      <c r="J12" s="84"/>
      <c r="K12" s="86"/>
      <c r="L12" s="84"/>
      <c r="M12" s="86"/>
    </row>
    <row r="13" spans="1:13" ht="16.2" customHeight="1" x14ac:dyDescent="0.3">
      <c r="A13" s="101">
        <v>2017</v>
      </c>
      <c r="B13" s="84">
        <v>30131</v>
      </c>
      <c r="C13" s="84">
        <v>242974.36124653748</v>
      </c>
      <c r="D13" s="86">
        <f t="shared" si="0"/>
        <v>273105.36124653748</v>
      </c>
      <c r="E13" s="84">
        <v>34655719.960000001</v>
      </c>
      <c r="F13" s="86">
        <f t="shared" si="1"/>
        <v>-34382614.59875346</v>
      </c>
      <c r="H13" s="76"/>
      <c r="I13" s="86"/>
      <c r="J13" s="86"/>
      <c r="K13" s="86"/>
      <c r="L13" s="86"/>
      <c r="M13" s="86"/>
    </row>
    <row r="14" spans="1:13" ht="16.2" customHeight="1" x14ac:dyDescent="0.3">
      <c r="A14" s="76">
        <v>2018</v>
      </c>
      <c r="B14" s="86">
        <f>SUM(B23:B34)</f>
        <v>52598</v>
      </c>
      <c r="C14" s="86">
        <f>SUM(C23:C34)</f>
        <v>195766.56000000003</v>
      </c>
      <c r="D14" s="86">
        <f>SUM(D23:D34)</f>
        <v>248364.56</v>
      </c>
      <c r="E14" s="86">
        <f>SUM(E23:E34)</f>
        <v>34017895.202</v>
      </c>
      <c r="F14" s="86">
        <f>SUM(F23:F34)</f>
        <v>-33769530.641999997</v>
      </c>
      <c r="H14" s="76"/>
      <c r="I14" s="86"/>
      <c r="J14" s="86"/>
      <c r="K14" s="86"/>
      <c r="L14" s="86"/>
      <c r="M14" s="86"/>
    </row>
    <row r="15" spans="1:13" s="102" customFormat="1" ht="16.2" customHeight="1" x14ac:dyDescent="0.3">
      <c r="A15" s="76">
        <v>2019</v>
      </c>
      <c r="B15" s="86">
        <f>SUM(B36:B47)</f>
        <v>69132.239999999991</v>
      </c>
      <c r="C15" s="86">
        <f>SUM(C36:C47)</f>
        <v>335456.88</v>
      </c>
      <c r="D15" s="86">
        <f>SUM(D36:D47)</f>
        <v>404589.12</v>
      </c>
      <c r="E15" s="86">
        <f>SUM(E36:E47)</f>
        <v>46851620.899999999</v>
      </c>
      <c r="F15" s="86">
        <f>SUM(F36:F47)</f>
        <v>-46447031.779999986</v>
      </c>
      <c r="H15" s="80"/>
      <c r="I15" s="86"/>
      <c r="J15" s="86"/>
      <c r="K15" s="86"/>
      <c r="L15" s="86"/>
      <c r="M15" s="86"/>
    </row>
    <row r="16" spans="1:13" ht="16.2" customHeight="1" x14ac:dyDescent="0.3">
      <c r="A16" s="80">
        <v>2020</v>
      </c>
      <c r="B16" s="86">
        <f>SUM(B49:B60)</f>
        <v>21501</v>
      </c>
      <c r="C16" s="86">
        <f>SUM(C49:C60)</f>
        <v>47980.68</v>
      </c>
      <c r="D16" s="86">
        <f>SUM(D49:D60)</f>
        <v>69481.679999999993</v>
      </c>
      <c r="E16" s="86">
        <f>SUM(E49:E60)</f>
        <v>49162814.969999999</v>
      </c>
      <c r="F16" s="86">
        <f>SUM(F49:F60)</f>
        <v>-49093333.289999999</v>
      </c>
      <c r="H16" s="104"/>
      <c r="I16" s="86"/>
      <c r="J16" s="86"/>
      <c r="K16" s="86"/>
      <c r="L16" s="86"/>
      <c r="M16" s="86"/>
    </row>
    <row r="17" spans="1:6" s="76" customFormat="1" ht="16.2" customHeight="1" x14ac:dyDescent="0.3">
      <c r="A17" s="222">
        <v>2021</v>
      </c>
      <c r="B17" s="86">
        <f>SUM(B62:B73)</f>
        <v>400991</v>
      </c>
      <c r="C17" s="86">
        <f t="shared" ref="C17:F17" si="2">SUM(C62:C73)</f>
        <v>38880.600000000006</v>
      </c>
      <c r="D17" s="86">
        <f t="shared" si="2"/>
        <v>439871.60000000003</v>
      </c>
      <c r="E17" s="86">
        <f t="shared" si="2"/>
        <v>45478827.420000039</v>
      </c>
      <c r="F17" s="86">
        <f t="shared" si="2"/>
        <v>-45038955.820000052</v>
      </c>
    </row>
    <row r="18" spans="1:6" s="143" customFormat="1" ht="16.2" customHeight="1" x14ac:dyDescent="0.3">
      <c r="A18" s="144">
        <v>2022</v>
      </c>
      <c r="B18" s="100">
        <f>SUM(B76:B87)</f>
        <v>5413.16</v>
      </c>
      <c r="C18" s="100">
        <f t="shared" ref="C18:F18" si="3">SUM(C76:C87)</f>
        <v>69742.200000000012</v>
      </c>
      <c r="D18" s="100">
        <f t="shared" si="3"/>
        <v>75155.360000000015</v>
      </c>
      <c r="E18" s="100">
        <f t="shared" si="3"/>
        <v>48599426.716999978</v>
      </c>
      <c r="F18" s="100">
        <f t="shared" si="3"/>
        <v>-48524271.356999971</v>
      </c>
    </row>
    <row r="19" spans="1:6" ht="16.2" customHeight="1" x14ac:dyDescent="0.3">
      <c r="A19" s="23" t="s">
        <v>220</v>
      </c>
      <c r="B19" s="225">
        <f>SUM(B90:B101)</f>
        <v>5191.84</v>
      </c>
      <c r="C19" s="225">
        <f t="shared" ref="C19:E19" si="4">SUM(C90:C101)</f>
        <v>14252.04</v>
      </c>
      <c r="D19" s="225">
        <f t="shared" si="4"/>
        <v>19443.88</v>
      </c>
      <c r="E19" s="225">
        <f t="shared" si="4"/>
        <v>36497958.139999993</v>
      </c>
      <c r="F19" s="225">
        <f>SUM(F90:F101)</f>
        <v>-36478514.259999998</v>
      </c>
    </row>
    <row r="20" spans="1:6" ht="16.2" customHeight="1" x14ac:dyDescent="0.3">
      <c r="A20" s="129"/>
      <c r="B20" s="130"/>
      <c r="C20" s="130"/>
      <c r="D20" s="130"/>
      <c r="E20" s="130"/>
      <c r="F20" s="130"/>
    </row>
    <row r="21" spans="1:6" ht="24" customHeight="1" x14ac:dyDescent="0.3">
      <c r="A21" s="226" t="s">
        <v>12</v>
      </c>
      <c r="B21" s="82"/>
      <c r="C21" s="82"/>
      <c r="D21" s="82"/>
      <c r="E21" s="82"/>
      <c r="F21" s="86"/>
    </row>
    <row r="22" spans="1:6" ht="16.2" hidden="1" customHeight="1" x14ac:dyDescent="0.3">
      <c r="A22" s="83">
        <v>2018</v>
      </c>
      <c r="B22" s="84"/>
      <c r="C22" s="84"/>
      <c r="D22" s="84"/>
      <c r="E22" s="84"/>
      <c r="F22" s="86"/>
    </row>
    <row r="23" spans="1:6" ht="16.2" hidden="1" customHeight="1" x14ac:dyDescent="0.3">
      <c r="A23" s="76" t="s">
        <v>13</v>
      </c>
      <c r="B23" s="84">
        <v>3630</v>
      </c>
      <c r="C23" s="84">
        <v>14806.440000000002</v>
      </c>
      <c r="D23" s="84">
        <f>B23+C23</f>
        <v>18436.440000000002</v>
      </c>
      <c r="E23" s="84">
        <v>4594545.4999999991</v>
      </c>
      <c r="F23" s="86">
        <f t="shared" ref="F23:F57" si="5">D23-E23</f>
        <v>-4576109.0599999987</v>
      </c>
    </row>
    <row r="24" spans="1:6" ht="16.2" hidden="1" customHeight="1" x14ac:dyDescent="0.3">
      <c r="A24" s="76" t="s">
        <v>14</v>
      </c>
      <c r="B24" s="84">
        <v>200</v>
      </c>
      <c r="C24" s="84">
        <v>0</v>
      </c>
      <c r="D24" s="84">
        <f t="shared" ref="D24:D47" si="6">B24+C24</f>
        <v>200</v>
      </c>
      <c r="E24" s="84">
        <v>2011767.48</v>
      </c>
      <c r="F24" s="86">
        <f t="shared" si="5"/>
        <v>-2011567.48</v>
      </c>
    </row>
    <row r="25" spans="1:6" ht="16.2" hidden="1" customHeight="1" x14ac:dyDescent="0.3">
      <c r="A25" s="76" t="s">
        <v>15</v>
      </c>
      <c r="B25" s="84">
        <v>5459</v>
      </c>
      <c r="C25" s="84">
        <v>5047.68</v>
      </c>
      <c r="D25" s="84">
        <f t="shared" si="6"/>
        <v>10506.68</v>
      </c>
      <c r="E25" s="84">
        <v>3761536.7129999995</v>
      </c>
      <c r="F25" s="86">
        <f t="shared" si="5"/>
        <v>-3751030.0329999994</v>
      </c>
    </row>
    <row r="26" spans="1:6" ht="16.2" hidden="1" customHeight="1" x14ac:dyDescent="0.3">
      <c r="A26" s="76" t="s">
        <v>16</v>
      </c>
      <c r="B26" s="84">
        <v>505</v>
      </c>
      <c r="C26" s="84">
        <v>26772.239999999998</v>
      </c>
      <c r="D26" s="84">
        <f t="shared" si="6"/>
        <v>27277.239999999998</v>
      </c>
      <c r="E26" s="84">
        <v>2219199.253</v>
      </c>
      <c r="F26" s="86">
        <f t="shared" si="5"/>
        <v>-2191922.0129999998</v>
      </c>
    </row>
    <row r="27" spans="1:6" ht="16.2" hidden="1" customHeight="1" x14ac:dyDescent="0.3">
      <c r="A27" s="76" t="s">
        <v>17</v>
      </c>
      <c r="B27" s="84">
        <v>0</v>
      </c>
      <c r="C27" s="84">
        <v>1982.64</v>
      </c>
      <c r="D27" s="84">
        <f t="shared" si="6"/>
        <v>1982.64</v>
      </c>
      <c r="E27" s="84">
        <v>2945301.11</v>
      </c>
      <c r="F27" s="86">
        <f t="shared" si="5"/>
        <v>-2943318.4699999997</v>
      </c>
    </row>
    <row r="28" spans="1:6" ht="16.2" hidden="1" customHeight="1" x14ac:dyDescent="0.3">
      <c r="A28" s="76" t="s">
        <v>18</v>
      </c>
      <c r="B28" s="84">
        <v>0</v>
      </c>
      <c r="C28" s="84">
        <v>20044.2</v>
      </c>
      <c r="D28" s="84">
        <f t="shared" si="6"/>
        <v>20044.2</v>
      </c>
      <c r="E28" s="84">
        <v>2379354.0699999998</v>
      </c>
      <c r="F28" s="86">
        <f t="shared" si="5"/>
        <v>-2359309.8699999996</v>
      </c>
    </row>
    <row r="29" spans="1:6" ht="16.2" hidden="1" customHeight="1" x14ac:dyDescent="0.3">
      <c r="A29" s="76" t="s">
        <v>19</v>
      </c>
      <c r="B29" s="84">
        <v>1450</v>
      </c>
      <c r="C29" s="84">
        <v>15751.560000000001</v>
      </c>
      <c r="D29" s="84">
        <f t="shared" si="6"/>
        <v>17201.560000000001</v>
      </c>
      <c r="E29" s="84">
        <v>3171723.390000002</v>
      </c>
      <c r="F29" s="86">
        <f t="shared" si="5"/>
        <v>-3154521.8300000019</v>
      </c>
    </row>
    <row r="30" spans="1:6" hidden="1" x14ac:dyDescent="0.3">
      <c r="A30" s="76" t="s">
        <v>20</v>
      </c>
      <c r="B30" s="84">
        <v>53</v>
      </c>
      <c r="C30" s="84">
        <v>14164.92</v>
      </c>
      <c r="D30" s="84">
        <f t="shared" si="6"/>
        <v>14217.92</v>
      </c>
      <c r="E30" s="84">
        <v>2290965.9799999991</v>
      </c>
      <c r="F30" s="86">
        <f t="shared" si="5"/>
        <v>-2276748.0599999991</v>
      </c>
    </row>
    <row r="31" spans="1:6" hidden="1" x14ac:dyDescent="0.3">
      <c r="A31" s="85" t="s">
        <v>21</v>
      </c>
      <c r="B31" s="84">
        <v>745</v>
      </c>
      <c r="C31" s="84">
        <v>9757.44</v>
      </c>
      <c r="D31" s="84">
        <f t="shared" si="6"/>
        <v>10502.44</v>
      </c>
      <c r="E31" s="84">
        <v>2614594.89</v>
      </c>
      <c r="F31" s="86">
        <f t="shared" si="5"/>
        <v>-2604092.4500000002</v>
      </c>
    </row>
    <row r="32" spans="1:6" hidden="1" x14ac:dyDescent="0.3">
      <c r="A32" s="85" t="s">
        <v>23</v>
      </c>
      <c r="B32" s="84">
        <v>11500</v>
      </c>
      <c r="C32" s="84">
        <v>19425.120000000003</v>
      </c>
      <c r="D32" s="84">
        <f t="shared" si="6"/>
        <v>30925.120000000003</v>
      </c>
      <c r="E32" s="84">
        <v>1837367.5059999998</v>
      </c>
      <c r="F32" s="86">
        <f t="shared" si="5"/>
        <v>-1806442.3859999997</v>
      </c>
    </row>
    <row r="33" spans="1:6" s="103" customFormat="1" hidden="1" x14ac:dyDescent="0.3">
      <c r="A33" s="85" t="s">
        <v>24</v>
      </c>
      <c r="B33" s="84">
        <v>636</v>
      </c>
      <c r="C33" s="84">
        <v>47139.840000000011</v>
      </c>
      <c r="D33" s="84">
        <f t="shared" si="6"/>
        <v>47775.840000000011</v>
      </c>
      <c r="E33" s="84">
        <v>2703544.33</v>
      </c>
      <c r="F33" s="86">
        <f t="shared" si="5"/>
        <v>-2655768.4900000002</v>
      </c>
    </row>
    <row r="34" spans="1:6" hidden="1" x14ac:dyDescent="0.3">
      <c r="A34" s="85" t="s">
        <v>25</v>
      </c>
      <c r="B34" s="84">
        <v>28420</v>
      </c>
      <c r="C34" s="84">
        <v>20874.48</v>
      </c>
      <c r="D34" s="84">
        <f t="shared" si="6"/>
        <v>49294.479999999996</v>
      </c>
      <c r="E34" s="84">
        <v>3487994.9799999991</v>
      </c>
      <c r="F34" s="86">
        <f t="shared" si="5"/>
        <v>-3438700.4999999991</v>
      </c>
    </row>
    <row r="35" spans="1:6" hidden="1" x14ac:dyDescent="0.3">
      <c r="A35" s="83">
        <v>2019</v>
      </c>
      <c r="B35" s="84"/>
      <c r="C35" s="84"/>
      <c r="D35" s="84" t="s">
        <v>22</v>
      </c>
      <c r="E35" s="84"/>
      <c r="F35" s="86" t="s">
        <v>22</v>
      </c>
    </row>
    <row r="36" spans="1:6" hidden="1" x14ac:dyDescent="0.3">
      <c r="A36" s="76" t="s">
        <v>13</v>
      </c>
      <c r="B36" s="84">
        <v>9227</v>
      </c>
      <c r="C36" s="84">
        <v>11600.160000000002</v>
      </c>
      <c r="D36" s="84">
        <f t="shared" si="6"/>
        <v>20827.160000000003</v>
      </c>
      <c r="E36" s="84">
        <v>6738464.5800000019</v>
      </c>
      <c r="F36" s="86">
        <f t="shared" si="5"/>
        <v>-6717637.4200000018</v>
      </c>
    </row>
    <row r="37" spans="1:6" hidden="1" x14ac:dyDescent="0.3">
      <c r="A37" s="76" t="s">
        <v>14</v>
      </c>
      <c r="B37" s="84">
        <v>0</v>
      </c>
      <c r="C37" s="84">
        <v>13087.8</v>
      </c>
      <c r="D37" s="84">
        <f t="shared" si="6"/>
        <v>13087.8</v>
      </c>
      <c r="E37" s="84">
        <v>3490442.8999999994</v>
      </c>
      <c r="F37" s="86">
        <f t="shared" si="5"/>
        <v>-3477355.0999999996</v>
      </c>
    </row>
    <row r="38" spans="1:6" hidden="1" x14ac:dyDescent="0.3">
      <c r="A38" s="76" t="s">
        <v>15</v>
      </c>
      <c r="B38" s="84">
        <v>38053</v>
      </c>
      <c r="C38" s="84">
        <v>475.20000000000005</v>
      </c>
      <c r="D38" s="84">
        <f t="shared" si="6"/>
        <v>38528.199999999997</v>
      </c>
      <c r="E38" s="84">
        <v>3625485.0500000007</v>
      </c>
      <c r="F38" s="86">
        <f t="shared" si="5"/>
        <v>-3586956.8500000006</v>
      </c>
    </row>
    <row r="39" spans="1:6" hidden="1" x14ac:dyDescent="0.3">
      <c r="A39" s="76" t="s">
        <v>16</v>
      </c>
      <c r="B39" s="84">
        <v>492</v>
      </c>
      <c r="C39" s="84">
        <v>28605.720000000005</v>
      </c>
      <c r="D39" s="84">
        <f t="shared" si="6"/>
        <v>29097.720000000005</v>
      </c>
      <c r="E39" s="84">
        <v>4067403.580000001</v>
      </c>
      <c r="F39" s="86">
        <f t="shared" si="5"/>
        <v>-4038305.8600000008</v>
      </c>
    </row>
    <row r="40" spans="1:6" hidden="1" x14ac:dyDescent="0.3">
      <c r="A40" s="76" t="s">
        <v>17</v>
      </c>
      <c r="B40" s="84">
        <v>7460</v>
      </c>
      <c r="C40" s="84">
        <v>54133.2</v>
      </c>
      <c r="D40" s="84">
        <f t="shared" si="6"/>
        <v>61593.2</v>
      </c>
      <c r="E40" s="84">
        <v>3489527.8800000013</v>
      </c>
      <c r="F40" s="86">
        <f t="shared" si="5"/>
        <v>-3427934.6800000011</v>
      </c>
    </row>
    <row r="41" spans="1:6" hidden="1" x14ac:dyDescent="0.3">
      <c r="A41" s="76" t="s">
        <v>18</v>
      </c>
      <c r="B41" s="84">
        <v>1810</v>
      </c>
      <c r="C41" s="84">
        <v>24165.24</v>
      </c>
      <c r="D41" s="84">
        <f t="shared" si="6"/>
        <v>25975.24</v>
      </c>
      <c r="E41" s="84">
        <v>1822362.5</v>
      </c>
      <c r="F41" s="86">
        <f t="shared" si="5"/>
        <v>-1796387.26</v>
      </c>
    </row>
    <row r="42" spans="1:6" hidden="1" x14ac:dyDescent="0.3">
      <c r="A42" s="76" t="s">
        <v>19</v>
      </c>
      <c r="B42" s="84">
        <v>3100</v>
      </c>
      <c r="C42" s="84">
        <v>34048.080000000002</v>
      </c>
      <c r="D42" s="84">
        <f t="shared" si="6"/>
        <v>37148.080000000002</v>
      </c>
      <c r="E42" s="84">
        <v>4898077.09</v>
      </c>
      <c r="F42" s="86">
        <f t="shared" si="5"/>
        <v>-4860929.01</v>
      </c>
    </row>
    <row r="43" spans="1:6" hidden="1" x14ac:dyDescent="0.3">
      <c r="A43" s="76" t="s">
        <v>20</v>
      </c>
      <c r="B43" s="84">
        <v>50</v>
      </c>
      <c r="C43" s="84">
        <v>52264.08</v>
      </c>
      <c r="D43" s="84">
        <f t="shared" si="6"/>
        <v>52314.080000000002</v>
      </c>
      <c r="E43" s="84">
        <v>4484034.2699999986</v>
      </c>
      <c r="F43" s="86">
        <f t="shared" si="5"/>
        <v>-4431720.1899999985</v>
      </c>
    </row>
    <row r="44" spans="1:6" hidden="1" x14ac:dyDescent="0.3">
      <c r="A44" s="85" t="s">
        <v>21</v>
      </c>
      <c r="B44" s="84">
        <v>60</v>
      </c>
      <c r="C44" s="84">
        <v>29911.200000000004</v>
      </c>
      <c r="D44" s="84">
        <f t="shared" si="6"/>
        <v>29971.200000000004</v>
      </c>
      <c r="E44" s="84">
        <v>4381110.46</v>
      </c>
      <c r="F44" s="86">
        <f t="shared" si="5"/>
        <v>-4351139.26</v>
      </c>
    </row>
    <row r="45" spans="1:6" hidden="1" x14ac:dyDescent="0.3">
      <c r="A45" s="85" t="s">
        <v>23</v>
      </c>
      <c r="B45" s="84">
        <v>5055.24</v>
      </c>
      <c r="C45" s="84">
        <v>37288.68</v>
      </c>
      <c r="D45" s="84">
        <f t="shared" si="6"/>
        <v>42343.92</v>
      </c>
      <c r="E45" s="84">
        <v>3308488.83</v>
      </c>
      <c r="F45" s="86">
        <f t="shared" si="5"/>
        <v>-3266144.91</v>
      </c>
    </row>
    <row r="46" spans="1:6" hidden="1" x14ac:dyDescent="0.3">
      <c r="A46" s="85" t="s">
        <v>24</v>
      </c>
      <c r="B46" s="84">
        <v>2185</v>
      </c>
      <c r="C46" s="84">
        <v>28783.920000000002</v>
      </c>
      <c r="D46" s="84">
        <f t="shared" si="6"/>
        <v>30968.920000000002</v>
      </c>
      <c r="E46" s="84">
        <v>3522248.6400000015</v>
      </c>
      <c r="F46" s="86">
        <f t="shared" si="5"/>
        <v>-3491279.7200000016</v>
      </c>
    </row>
    <row r="47" spans="1:6" hidden="1" x14ac:dyDescent="0.3">
      <c r="A47" s="85" t="s">
        <v>25</v>
      </c>
      <c r="B47" s="84">
        <v>1640</v>
      </c>
      <c r="C47" s="84">
        <v>21093.600000000002</v>
      </c>
      <c r="D47" s="84">
        <f t="shared" si="6"/>
        <v>22733.600000000002</v>
      </c>
      <c r="E47" s="84">
        <v>3023975.1199999992</v>
      </c>
      <c r="F47" s="86">
        <f t="shared" si="5"/>
        <v>-3001241.5199999991</v>
      </c>
    </row>
    <row r="48" spans="1:6" hidden="1" x14ac:dyDescent="0.3">
      <c r="A48" s="83">
        <v>2020</v>
      </c>
      <c r="B48" s="84"/>
      <c r="C48" s="84"/>
      <c r="D48" s="84" t="s">
        <v>22</v>
      </c>
      <c r="E48" s="84"/>
      <c r="F48" s="86" t="s">
        <v>22</v>
      </c>
    </row>
    <row r="49" spans="1:6" hidden="1" x14ac:dyDescent="0.3">
      <c r="A49" s="76" t="s">
        <v>13</v>
      </c>
      <c r="B49" s="84">
        <v>0</v>
      </c>
      <c r="C49" s="84">
        <v>19532.04</v>
      </c>
      <c r="D49" s="84">
        <f>B49+C49</f>
        <v>19532.04</v>
      </c>
      <c r="E49" s="84">
        <v>4737166.1700000009</v>
      </c>
      <c r="F49" s="86">
        <f t="shared" si="5"/>
        <v>-4717634.1300000008</v>
      </c>
    </row>
    <row r="50" spans="1:6" hidden="1" x14ac:dyDescent="0.3">
      <c r="A50" s="76" t="s">
        <v>14</v>
      </c>
      <c r="B50" s="84">
        <v>6181</v>
      </c>
      <c r="C50" s="84">
        <v>11114.400000000001</v>
      </c>
      <c r="D50" s="84">
        <f t="shared" ref="D50:D60" si="7">B50+C50</f>
        <v>17295.400000000001</v>
      </c>
      <c r="E50" s="84">
        <v>3499774.24</v>
      </c>
      <c r="F50" s="86">
        <f t="shared" si="5"/>
        <v>-3482478.8400000003</v>
      </c>
    </row>
    <row r="51" spans="1:6" hidden="1" x14ac:dyDescent="0.3">
      <c r="A51" s="76" t="s">
        <v>15</v>
      </c>
      <c r="B51" s="84">
        <v>1558</v>
      </c>
      <c r="C51" s="84">
        <v>5364.4800000000005</v>
      </c>
      <c r="D51" s="84">
        <f t="shared" si="7"/>
        <v>6922.4800000000005</v>
      </c>
      <c r="E51" s="84">
        <v>1308656.2600000002</v>
      </c>
      <c r="F51" s="86">
        <f t="shared" si="5"/>
        <v>-1301733.7800000003</v>
      </c>
    </row>
    <row r="52" spans="1:6" hidden="1" x14ac:dyDescent="0.3">
      <c r="A52" s="76" t="s">
        <v>16</v>
      </c>
      <c r="B52" s="84">
        <v>0</v>
      </c>
      <c r="C52" s="84">
        <v>0</v>
      </c>
      <c r="D52" s="84">
        <f t="shared" si="7"/>
        <v>0</v>
      </c>
      <c r="E52" s="84">
        <v>5666544.8799999999</v>
      </c>
      <c r="F52" s="86">
        <f t="shared" si="5"/>
        <v>-5666544.8799999999</v>
      </c>
    </row>
    <row r="53" spans="1:6" hidden="1" x14ac:dyDescent="0.3">
      <c r="A53" s="76" t="s">
        <v>17</v>
      </c>
      <c r="B53" s="84">
        <v>0</v>
      </c>
      <c r="C53" s="84">
        <v>0</v>
      </c>
      <c r="D53" s="84">
        <f t="shared" si="7"/>
        <v>0</v>
      </c>
      <c r="E53" s="84">
        <v>3927045.6700000023</v>
      </c>
      <c r="F53" s="86">
        <f t="shared" si="5"/>
        <v>-3927045.6700000023</v>
      </c>
    </row>
    <row r="54" spans="1:6" hidden="1" x14ac:dyDescent="0.3">
      <c r="A54" s="76" t="s">
        <v>18</v>
      </c>
      <c r="B54" s="84">
        <v>11057</v>
      </c>
      <c r="C54" s="84">
        <v>0</v>
      </c>
      <c r="D54" s="84">
        <f t="shared" si="7"/>
        <v>11057</v>
      </c>
      <c r="E54" s="84">
        <v>4044685.2199999983</v>
      </c>
      <c r="F54" s="86">
        <f t="shared" si="5"/>
        <v>-4033628.2199999983</v>
      </c>
    </row>
    <row r="55" spans="1:6" hidden="1" x14ac:dyDescent="0.3">
      <c r="A55" s="76" t="s">
        <v>19</v>
      </c>
      <c r="B55" s="84">
        <v>150</v>
      </c>
      <c r="C55" s="84">
        <v>0</v>
      </c>
      <c r="D55" s="84">
        <f>B55+C55</f>
        <v>150</v>
      </c>
      <c r="E55" s="84">
        <v>3014909.48</v>
      </c>
      <c r="F55" s="86">
        <f>D55-E55</f>
        <v>-3014759.48</v>
      </c>
    </row>
    <row r="56" spans="1:6" hidden="1" x14ac:dyDescent="0.3">
      <c r="A56" s="76" t="s">
        <v>20</v>
      </c>
      <c r="B56" s="84">
        <v>0</v>
      </c>
      <c r="C56" s="84">
        <v>270.60000000000002</v>
      </c>
      <c r="D56" s="84">
        <f t="shared" si="7"/>
        <v>270.60000000000002</v>
      </c>
      <c r="E56" s="84">
        <v>5057064.66</v>
      </c>
      <c r="F56" s="86">
        <f t="shared" si="5"/>
        <v>-5056794.0600000005</v>
      </c>
    </row>
    <row r="57" spans="1:6" hidden="1" x14ac:dyDescent="0.3">
      <c r="A57" s="76" t="s">
        <v>21</v>
      </c>
      <c r="B57" s="84">
        <v>0</v>
      </c>
      <c r="C57" s="84">
        <v>4094.6400000000003</v>
      </c>
      <c r="D57" s="84">
        <f t="shared" si="7"/>
        <v>4094.6400000000003</v>
      </c>
      <c r="E57" s="84">
        <v>3951220.899999998</v>
      </c>
      <c r="F57" s="86">
        <f t="shared" si="5"/>
        <v>-3947126.2599999979</v>
      </c>
    </row>
    <row r="58" spans="1:6" hidden="1" x14ac:dyDescent="0.3">
      <c r="A58" s="76" t="s">
        <v>23</v>
      </c>
      <c r="B58" s="84">
        <v>600</v>
      </c>
      <c r="C58" s="84">
        <v>5986.2</v>
      </c>
      <c r="D58" s="84">
        <f t="shared" si="7"/>
        <v>6586.2</v>
      </c>
      <c r="E58" s="84">
        <v>3630764.5699999994</v>
      </c>
      <c r="F58" s="86">
        <f>D58-E58</f>
        <v>-3624178.3699999992</v>
      </c>
    </row>
    <row r="59" spans="1:6" hidden="1" x14ac:dyDescent="0.3">
      <c r="A59" s="76" t="s">
        <v>24</v>
      </c>
      <c r="B59" s="84">
        <v>0</v>
      </c>
      <c r="C59" s="84">
        <v>0</v>
      </c>
      <c r="D59" s="84">
        <f t="shared" si="7"/>
        <v>0</v>
      </c>
      <c r="E59" s="84">
        <v>1445117.5400000012</v>
      </c>
      <c r="F59" s="86">
        <f>D59-E59</f>
        <v>-1445117.5400000012</v>
      </c>
    </row>
    <row r="60" spans="1:6" hidden="1" x14ac:dyDescent="0.3">
      <c r="A60" s="76" t="s">
        <v>25</v>
      </c>
      <c r="B60" s="84">
        <v>1955</v>
      </c>
      <c r="C60" s="84">
        <v>1618.32</v>
      </c>
      <c r="D60" s="84">
        <f t="shared" si="7"/>
        <v>3573.3199999999997</v>
      </c>
      <c r="E60" s="84">
        <v>8879865.3800000008</v>
      </c>
      <c r="F60" s="86">
        <f>D60-E60</f>
        <v>-8876292.0600000005</v>
      </c>
    </row>
    <row r="61" spans="1:6" x14ac:dyDescent="0.3">
      <c r="A61" s="230">
        <v>2021</v>
      </c>
      <c r="B61" s="84"/>
      <c r="C61" s="84"/>
      <c r="D61" s="84"/>
      <c r="E61" s="84"/>
      <c r="F61" s="86"/>
    </row>
    <row r="62" spans="1:6" x14ac:dyDescent="0.3">
      <c r="A62" s="76" t="s">
        <v>13</v>
      </c>
      <c r="B62" s="84">
        <v>2530</v>
      </c>
      <c r="C62" s="84">
        <v>2654.52</v>
      </c>
      <c r="D62" s="84">
        <f>B62+C62</f>
        <v>5184.5200000000004</v>
      </c>
      <c r="E62" s="84">
        <v>2971343.64</v>
      </c>
      <c r="F62" s="86">
        <f>D62-E62</f>
        <v>-2966159.12</v>
      </c>
    </row>
    <row r="63" spans="1:6" x14ac:dyDescent="0.3">
      <c r="A63" s="76" t="s">
        <v>14</v>
      </c>
      <c r="B63" s="84">
        <v>550</v>
      </c>
      <c r="C63" s="84">
        <v>1320</v>
      </c>
      <c r="D63" s="84">
        <f t="shared" ref="D63:D73" si="8">B63+C63</f>
        <v>1870</v>
      </c>
      <c r="E63" s="84">
        <v>3304995.59</v>
      </c>
      <c r="F63" s="86">
        <f t="shared" ref="F63:F87" si="9">D63-E63</f>
        <v>-3303125.59</v>
      </c>
    </row>
    <row r="64" spans="1:6" x14ac:dyDescent="0.3">
      <c r="A64" s="76" t="s">
        <v>15</v>
      </c>
      <c r="B64" s="84">
        <v>0</v>
      </c>
      <c r="C64" s="84">
        <v>2308.6800000000003</v>
      </c>
      <c r="D64" s="84">
        <f t="shared" si="8"/>
        <v>2308.6800000000003</v>
      </c>
      <c r="E64" s="84">
        <v>2032157.6700000023</v>
      </c>
      <c r="F64" s="86">
        <f t="shared" si="9"/>
        <v>-2029848.9900000023</v>
      </c>
    </row>
    <row r="65" spans="1:11" x14ac:dyDescent="0.3">
      <c r="A65" s="76" t="s">
        <v>16</v>
      </c>
      <c r="B65" s="84">
        <v>0</v>
      </c>
      <c r="C65" s="84">
        <v>1094.28</v>
      </c>
      <c r="D65" s="84">
        <f t="shared" si="8"/>
        <v>1094.28</v>
      </c>
      <c r="E65" s="84">
        <v>5037096.2600000156</v>
      </c>
      <c r="F65" s="86">
        <f t="shared" si="9"/>
        <v>-5036001.9800000153</v>
      </c>
    </row>
    <row r="66" spans="1:11" x14ac:dyDescent="0.3">
      <c r="A66" s="76" t="s">
        <v>17</v>
      </c>
      <c r="B66" s="84">
        <v>0</v>
      </c>
      <c r="C66" s="84">
        <v>0</v>
      </c>
      <c r="D66" s="84">
        <f t="shared" si="8"/>
        <v>0</v>
      </c>
      <c r="E66" s="84">
        <v>4961038.3499999978</v>
      </c>
      <c r="F66" s="86">
        <f t="shared" si="9"/>
        <v>-4961038.3499999978</v>
      </c>
    </row>
    <row r="67" spans="1:11" x14ac:dyDescent="0.3">
      <c r="A67" s="76" t="s">
        <v>18</v>
      </c>
      <c r="B67" s="84">
        <v>0</v>
      </c>
      <c r="C67" s="84">
        <v>1940.4</v>
      </c>
      <c r="D67" s="84">
        <f t="shared" si="8"/>
        <v>1940.4</v>
      </c>
      <c r="E67" s="84">
        <v>4023664.6900000102</v>
      </c>
      <c r="F67" s="86">
        <f t="shared" si="9"/>
        <v>-4021724.2900000103</v>
      </c>
    </row>
    <row r="68" spans="1:11" x14ac:dyDescent="0.3">
      <c r="A68" s="76" t="s">
        <v>19</v>
      </c>
      <c r="B68" s="84">
        <v>0</v>
      </c>
      <c r="C68" s="84">
        <v>1584</v>
      </c>
      <c r="D68" s="84">
        <f t="shared" si="8"/>
        <v>1584</v>
      </c>
      <c r="E68" s="90">
        <v>3144106.8600000008</v>
      </c>
      <c r="F68" s="86">
        <f t="shared" si="9"/>
        <v>-3142522.8600000008</v>
      </c>
    </row>
    <row r="69" spans="1:11" x14ac:dyDescent="0.3">
      <c r="A69" s="76" t="s">
        <v>20</v>
      </c>
      <c r="B69" s="87">
        <v>45431</v>
      </c>
      <c r="C69" s="84">
        <v>0</v>
      </c>
      <c r="D69" s="84">
        <f t="shared" si="8"/>
        <v>45431</v>
      </c>
      <c r="E69" s="90">
        <v>3078012.2600000082</v>
      </c>
      <c r="F69" s="86">
        <f t="shared" si="9"/>
        <v>-3032581.2600000082</v>
      </c>
    </row>
    <row r="70" spans="1:11" x14ac:dyDescent="0.3">
      <c r="A70" s="76" t="s">
        <v>21</v>
      </c>
      <c r="B70" s="87">
        <v>350050</v>
      </c>
      <c r="C70" s="84">
        <v>0</v>
      </c>
      <c r="D70" s="84">
        <f t="shared" si="8"/>
        <v>350050</v>
      </c>
      <c r="E70" s="90">
        <v>6830926.8600000124</v>
      </c>
      <c r="F70" s="86">
        <f t="shared" si="9"/>
        <v>-6480876.8600000124</v>
      </c>
    </row>
    <row r="71" spans="1:11" x14ac:dyDescent="0.3">
      <c r="A71" s="76" t="s">
        <v>23</v>
      </c>
      <c r="B71" s="84">
        <v>400</v>
      </c>
      <c r="C71" s="84">
        <v>0</v>
      </c>
      <c r="D71" s="84">
        <f t="shared" si="8"/>
        <v>400</v>
      </c>
      <c r="E71" s="84">
        <v>5089550.4399999958</v>
      </c>
      <c r="F71" s="86">
        <f t="shared" si="9"/>
        <v>-5089150.4399999958</v>
      </c>
    </row>
    <row r="72" spans="1:11" x14ac:dyDescent="0.3">
      <c r="A72" s="76" t="s">
        <v>24</v>
      </c>
      <c r="B72" s="84">
        <v>530</v>
      </c>
      <c r="C72" s="84">
        <v>10499.28</v>
      </c>
      <c r="D72" s="84">
        <f t="shared" si="8"/>
        <v>11029.28</v>
      </c>
      <c r="E72" s="84">
        <v>3514200.3099999982</v>
      </c>
      <c r="F72" s="86">
        <f t="shared" si="9"/>
        <v>-3503171.0299999984</v>
      </c>
    </row>
    <row r="73" spans="1:11" x14ac:dyDescent="0.3">
      <c r="A73" s="76" t="s">
        <v>25</v>
      </c>
      <c r="B73" s="84">
        <v>1500</v>
      </c>
      <c r="C73" s="84">
        <v>17479.439999999999</v>
      </c>
      <c r="D73" s="84">
        <f t="shared" si="8"/>
        <v>18979.439999999999</v>
      </c>
      <c r="E73" s="84">
        <v>1491734.4900000014</v>
      </c>
      <c r="F73" s="86">
        <f t="shared" si="9"/>
        <v>-1472755.0500000014</v>
      </c>
    </row>
    <row r="74" spans="1:11" x14ac:dyDescent="0.3">
      <c r="A74" s="76"/>
      <c r="B74" s="84"/>
      <c r="C74" s="84"/>
      <c r="D74" s="84"/>
      <c r="E74" s="84"/>
      <c r="F74" s="86"/>
    </row>
    <row r="75" spans="1:11" x14ac:dyDescent="0.3">
      <c r="A75" s="230">
        <v>2022</v>
      </c>
      <c r="F75" s="86"/>
    </row>
    <row r="76" spans="1:11" x14ac:dyDescent="0.3">
      <c r="A76" s="76" t="s">
        <v>13</v>
      </c>
      <c r="B76" s="223">
        <v>0</v>
      </c>
      <c r="C76" s="223">
        <v>959.6400000000001</v>
      </c>
      <c r="D76" s="223">
        <f>SUM(B76:C76)</f>
        <v>959.6400000000001</v>
      </c>
      <c r="E76" s="223">
        <v>1663613.0099999979</v>
      </c>
      <c r="F76" s="86">
        <f t="shared" si="9"/>
        <v>-1662653.369999998</v>
      </c>
      <c r="I76" s="137"/>
      <c r="K76" s="138"/>
    </row>
    <row r="77" spans="1:11" x14ac:dyDescent="0.3">
      <c r="A77" s="76" t="s">
        <v>14</v>
      </c>
      <c r="B77" s="223">
        <v>0</v>
      </c>
      <c r="C77" s="223">
        <v>4088.0400000000004</v>
      </c>
      <c r="D77" s="223">
        <f t="shared" ref="D77:D95" si="10">SUM(B77:C77)</f>
        <v>4088.0400000000004</v>
      </c>
      <c r="E77" s="223">
        <v>3394430.1069999989</v>
      </c>
      <c r="F77" s="86">
        <f t="shared" si="9"/>
        <v>-3390342.0669999989</v>
      </c>
      <c r="I77" s="137"/>
      <c r="K77" s="138"/>
    </row>
    <row r="78" spans="1:11" x14ac:dyDescent="0.3">
      <c r="A78" s="76" t="s">
        <v>15</v>
      </c>
      <c r="B78" s="223">
        <v>0</v>
      </c>
      <c r="C78" s="223">
        <v>14282.400000000001</v>
      </c>
      <c r="D78" s="223">
        <f t="shared" si="10"/>
        <v>14282.400000000001</v>
      </c>
      <c r="E78" s="223">
        <v>3317109.1199999959</v>
      </c>
      <c r="F78" s="86">
        <f t="shared" si="9"/>
        <v>-3302826.719999996</v>
      </c>
      <c r="I78" s="137"/>
      <c r="K78" s="138"/>
    </row>
    <row r="79" spans="1:11" x14ac:dyDescent="0.3">
      <c r="A79" s="76" t="s">
        <v>16</v>
      </c>
      <c r="B79" s="223">
        <v>0</v>
      </c>
      <c r="C79" s="223">
        <v>2708.6400000000003</v>
      </c>
      <c r="D79" s="223">
        <f t="shared" si="10"/>
        <v>2708.6400000000003</v>
      </c>
      <c r="E79" s="223">
        <v>2999923.5199999986</v>
      </c>
      <c r="F79" s="86">
        <f t="shared" si="9"/>
        <v>-2997214.8799999985</v>
      </c>
      <c r="I79" s="137"/>
      <c r="K79" s="138"/>
    </row>
    <row r="80" spans="1:11" x14ac:dyDescent="0.3">
      <c r="A80" s="76" t="s">
        <v>17</v>
      </c>
      <c r="B80" s="223">
        <v>0</v>
      </c>
      <c r="C80" s="223">
        <v>7108.2000000000007</v>
      </c>
      <c r="D80" s="223">
        <f t="shared" si="10"/>
        <v>7108.2000000000007</v>
      </c>
      <c r="E80" s="223">
        <v>2907347.4600000004</v>
      </c>
      <c r="F80" s="86">
        <f t="shared" si="9"/>
        <v>-2900239.2600000002</v>
      </c>
      <c r="I80" s="137"/>
      <c r="K80" s="138"/>
    </row>
    <row r="81" spans="1:11" x14ac:dyDescent="0.3">
      <c r="A81" s="76" t="s">
        <v>18</v>
      </c>
      <c r="B81" s="223">
        <v>0</v>
      </c>
      <c r="C81" s="223">
        <v>3928.32</v>
      </c>
      <c r="D81" s="223">
        <f t="shared" si="10"/>
        <v>3928.32</v>
      </c>
      <c r="E81" s="223">
        <v>2293906.6499999994</v>
      </c>
      <c r="F81" s="86">
        <f t="shared" si="9"/>
        <v>-2289978.3299999996</v>
      </c>
      <c r="I81" s="137"/>
      <c r="K81" s="138"/>
    </row>
    <row r="82" spans="1:11" x14ac:dyDescent="0.3">
      <c r="A82" s="76" t="s">
        <v>19</v>
      </c>
      <c r="B82" s="223">
        <v>0</v>
      </c>
      <c r="C82" s="223">
        <v>4406.16</v>
      </c>
      <c r="D82" s="223">
        <f t="shared" si="10"/>
        <v>4406.16</v>
      </c>
      <c r="E82" s="223">
        <v>7649799.579999987</v>
      </c>
      <c r="F82" s="86">
        <f>D82-E82</f>
        <v>-7645393.4199999869</v>
      </c>
      <c r="G82" s="141"/>
      <c r="I82" s="142"/>
      <c r="K82" s="138"/>
    </row>
    <row r="83" spans="1:11" x14ac:dyDescent="0.3">
      <c r="A83" s="76" t="s">
        <v>20</v>
      </c>
      <c r="B83" s="223">
        <v>5413.16</v>
      </c>
      <c r="C83" s="223">
        <v>3668.2799999999997</v>
      </c>
      <c r="D83" s="223">
        <f t="shared" si="10"/>
        <v>9081.4399999999987</v>
      </c>
      <c r="E83" s="223">
        <v>7877024.5900000026</v>
      </c>
      <c r="F83" s="86">
        <f t="shared" si="9"/>
        <v>-7867943.1500000022</v>
      </c>
      <c r="I83" s="142"/>
      <c r="K83" s="138"/>
    </row>
    <row r="84" spans="1:11" x14ac:dyDescent="0.3">
      <c r="A84" s="76" t="s">
        <v>21</v>
      </c>
      <c r="B84" s="223">
        <v>0</v>
      </c>
      <c r="C84" s="223">
        <v>2119.92</v>
      </c>
      <c r="D84" s="223">
        <f t="shared" si="10"/>
        <v>2119.92</v>
      </c>
      <c r="E84" s="223">
        <v>2938315.3200000008</v>
      </c>
      <c r="F84" s="86">
        <f t="shared" si="9"/>
        <v>-2936195.4000000008</v>
      </c>
      <c r="I84" s="142"/>
      <c r="K84" s="138"/>
    </row>
    <row r="85" spans="1:11" x14ac:dyDescent="0.3">
      <c r="A85" s="76" t="s">
        <v>23</v>
      </c>
      <c r="B85" s="223">
        <v>0</v>
      </c>
      <c r="C85" s="223">
        <v>3395.04</v>
      </c>
      <c r="D85" s="223">
        <f t="shared" si="10"/>
        <v>3395.04</v>
      </c>
      <c r="E85" s="223">
        <v>3401472.4099999988</v>
      </c>
      <c r="F85" s="86">
        <f t="shared" si="9"/>
        <v>-3398077.3699999987</v>
      </c>
      <c r="I85" s="142"/>
      <c r="K85" s="138"/>
    </row>
    <row r="86" spans="1:11" x14ac:dyDescent="0.3">
      <c r="A86" s="76" t="s">
        <v>24</v>
      </c>
      <c r="B86" s="223">
        <v>0</v>
      </c>
      <c r="C86" s="223">
        <v>6126.12</v>
      </c>
      <c r="D86" s="223">
        <f t="shared" si="10"/>
        <v>6126.12</v>
      </c>
      <c r="E86" s="223">
        <v>6399006.6999999974</v>
      </c>
      <c r="F86" s="86">
        <f t="shared" si="9"/>
        <v>-6392880.5799999973</v>
      </c>
      <c r="I86" s="142"/>
      <c r="K86" s="138"/>
    </row>
    <row r="87" spans="1:11" x14ac:dyDescent="0.3">
      <c r="A87" s="76" t="s">
        <v>25</v>
      </c>
      <c r="B87" s="223">
        <v>0</v>
      </c>
      <c r="C87" s="223">
        <v>16951.439999999999</v>
      </c>
      <c r="D87" s="223">
        <f t="shared" si="10"/>
        <v>16951.439999999999</v>
      </c>
      <c r="E87" s="223">
        <v>3757478.2499999981</v>
      </c>
      <c r="F87" s="86">
        <f t="shared" si="9"/>
        <v>-3740526.8099999982</v>
      </c>
      <c r="I87" s="137"/>
      <c r="K87" s="138"/>
    </row>
    <row r="88" spans="1:11" x14ac:dyDescent="0.3">
      <c r="A88" s="76"/>
      <c r="B88" s="223"/>
      <c r="C88" s="223"/>
      <c r="D88" s="223"/>
      <c r="E88" s="223"/>
      <c r="F88" s="86"/>
      <c r="I88" s="137"/>
      <c r="K88" s="138"/>
    </row>
    <row r="89" spans="1:11" x14ac:dyDescent="0.3">
      <c r="A89" s="81" t="s">
        <v>220</v>
      </c>
      <c r="B89" s="223"/>
      <c r="C89" s="223"/>
      <c r="D89" s="223"/>
      <c r="E89" s="223"/>
      <c r="F89" s="51"/>
      <c r="I89" s="137"/>
      <c r="K89" s="138"/>
    </row>
    <row r="90" spans="1:11" x14ac:dyDescent="0.3">
      <c r="A90" s="76" t="s">
        <v>13</v>
      </c>
      <c r="B90" s="223">
        <v>0</v>
      </c>
      <c r="C90" s="223">
        <v>5171.76</v>
      </c>
      <c r="D90" s="223">
        <f t="shared" si="10"/>
        <v>5171.76</v>
      </c>
      <c r="E90" s="223">
        <v>6870419.1399999848</v>
      </c>
      <c r="F90" s="51">
        <f>D90-E90</f>
        <v>-6865247.379999985</v>
      </c>
      <c r="I90" s="137"/>
      <c r="K90" s="138"/>
    </row>
    <row r="91" spans="1:11" x14ac:dyDescent="0.3">
      <c r="A91" s="76" t="s">
        <v>14</v>
      </c>
      <c r="B91" s="223">
        <v>0</v>
      </c>
      <c r="C91" s="223">
        <v>9080.2800000000007</v>
      </c>
      <c r="D91" s="223">
        <f t="shared" si="10"/>
        <v>9080.2800000000007</v>
      </c>
      <c r="E91" s="223">
        <v>6201710.9200000055</v>
      </c>
      <c r="F91" s="51">
        <f t="shared" ref="F91:F95" si="11">D91-E91</f>
        <v>-6192630.6400000053</v>
      </c>
      <c r="I91" s="137"/>
      <c r="K91" s="138"/>
    </row>
    <row r="92" spans="1:11" x14ac:dyDescent="0.3">
      <c r="A92" s="76" t="s">
        <v>15</v>
      </c>
      <c r="B92" s="223">
        <v>0</v>
      </c>
      <c r="C92" s="223">
        <v>0</v>
      </c>
      <c r="D92" s="223">
        <f t="shared" si="10"/>
        <v>0</v>
      </c>
      <c r="E92" s="223">
        <v>5063338.4099999946</v>
      </c>
      <c r="F92" s="51">
        <f t="shared" si="11"/>
        <v>-5063338.4099999946</v>
      </c>
    </row>
    <row r="93" spans="1:11" x14ac:dyDescent="0.3">
      <c r="A93" s="76" t="s">
        <v>16</v>
      </c>
      <c r="B93" s="223">
        <v>5154.55</v>
      </c>
      <c r="C93" s="223">
        <v>0</v>
      </c>
      <c r="D93" s="223">
        <f t="shared" si="10"/>
        <v>5154.55</v>
      </c>
      <c r="E93" s="223">
        <v>5884847.9600000009</v>
      </c>
      <c r="F93" s="51">
        <f t="shared" si="11"/>
        <v>-5879693.4100000011</v>
      </c>
    </row>
    <row r="94" spans="1:11" x14ac:dyDescent="0.3">
      <c r="A94" s="76" t="s">
        <v>17</v>
      </c>
      <c r="B94" s="223">
        <v>0</v>
      </c>
      <c r="C94" s="223">
        <v>0</v>
      </c>
      <c r="D94" s="223">
        <f t="shared" si="10"/>
        <v>0</v>
      </c>
      <c r="E94" s="223">
        <v>5410140.6199999982</v>
      </c>
      <c r="F94" s="51">
        <f t="shared" si="11"/>
        <v>-5410140.6199999982</v>
      </c>
    </row>
    <row r="95" spans="1:11" x14ac:dyDescent="0.3">
      <c r="A95" s="76" t="s">
        <v>18</v>
      </c>
      <c r="B95" s="223">
        <v>37.29</v>
      </c>
      <c r="C95" s="223">
        <v>0</v>
      </c>
      <c r="D95" s="223">
        <f t="shared" si="10"/>
        <v>37.29</v>
      </c>
      <c r="E95" s="223">
        <v>7067501.0900000129</v>
      </c>
      <c r="F95" s="51">
        <f t="shared" si="11"/>
        <v>-7067463.8000000129</v>
      </c>
    </row>
    <row r="96" spans="1:11" x14ac:dyDescent="0.3">
      <c r="A96" s="76" t="s">
        <v>19</v>
      </c>
      <c r="B96" s="224"/>
      <c r="C96" s="223"/>
      <c r="D96" s="224"/>
      <c r="E96" s="224"/>
      <c r="F96" s="224"/>
    </row>
    <row r="97" spans="1:6" x14ac:dyDescent="0.3">
      <c r="A97" s="76" t="s">
        <v>20</v>
      </c>
      <c r="B97" s="224"/>
      <c r="C97" s="223"/>
      <c r="D97" s="224"/>
      <c r="E97" s="224"/>
      <c r="F97" s="224"/>
    </row>
    <row r="98" spans="1:6" x14ac:dyDescent="0.3">
      <c r="A98" s="76" t="s">
        <v>21</v>
      </c>
      <c r="B98" s="224"/>
      <c r="C98" s="223"/>
      <c r="D98" s="224"/>
      <c r="E98" s="224"/>
      <c r="F98" s="224"/>
    </row>
    <row r="99" spans="1:6" x14ac:dyDescent="0.3">
      <c r="A99" s="76" t="s">
        <v>23</v>
      </c>
      <c r="B99" s="224"/>
      <c r="C99" s="223"/>
      <c r="D99" s="224"/>
      <c r="E99" s="224"/>
      <c r="F99" s="224"/>
    </row>
    <row r="100" spans="1:6" x14ac:dyDescent="0.3">
      <c r="A100" s="76" t="s">
        <v>24</v>
      </c>
      <c r="B100" s="224"/>
      <c r="C100" s="224"/>
      <c r="D100" s="224"/>
      <c r="E100" s="224"/>
      <c r="F100" s="224"/>
    </row>
    <row r="101" spans="1:6" x14ac:dyDescent="0.3">
      <c r="A101" s="76" t="s">
        <v>25</v>
      </c>
      <c r="B101" s="224"/>
      <c r="C101" s="224"/>
      <c r="D101" s="224"/>
      <c r="E101" s="224"/>
      <c r="F101" s="224"/>
    </row>
    <row r="102" spans="1:6" x14ac:dyDescent="0.3">
      <c r="A102" s="76"/>
      <c r="B102" s="224"/>
      <c r="C102" s="224"/>
      <c r="D102" s="224"/>
      <c r="E102" s="224"/>
      <c r="F102" s="224"/>
    </row>
    <row r="103" spans="1:6" x14ac:dyDescent="0.3">
      <c r="A103" s="88" t="s">
        <v>26</v>
      </c>
      <c r="B103" s="89"/>
      <c r="C103" s="89"/>
      <c r="D103" s="89"/>
      <c r="E103" s="89"/>
    </row>
    <row r="104" spans="1:6" x14ac:dyDescent="0.3">
      <c r="A104" s="262" t="s">
        <v>27</v>
      </c>
      <c r="B104" s="255"/>
      <c r="C104" s="255"/>
      <c r="D104" s="255"/>
      <c r="E104" s="255"/>
    </row>
    <row r="105" spans="1:6" x14ac:dyDescent="0.3">
      <c r="A105" s="254" t="s">
        <v>28</v>
      </c>
      <c r="B105" s="255"/>
      <c r="C105" s="255"/>
      <c r="D105" s="255"/>
      <c r="E105" s="255"/>
    </row>
    <row r="106" spans="1:6" x14ac:dyDescent="0.3">
      <c r="A106" s="82"/>
      <c r="B106" s="82"/>
      <c r="C106" s="82"/>
      <c r="D106" s="82"/>
      <c r="E106" s="82"/>
    </row>
  </sheetData>
  <mergeCells count="6">
    <mergeCell ref="A105:E105"/>
    <mergeCell ref="B1:F1"/>
    <mergeCell ref="B2:F2"/>
    <mergeCell ref="B3:D3"/>
    <mergeCell ref="E3:E4"/>
    <mergeCell ref="A104:E104"/>
  </mergeCells>
  <phoneticPr fontId="26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9C863-9294-4A19-82FC-712A85A06976}">
  <sheetPr>
    <tabColor theme="7" tint="-0.249977111117893"/>
  </sheetPr>
  <dimension ref="A3:M15"/>
  <sheetViews>
    <sheetView workbookViewId="0">
      <selection activeCell="I21" sqref="I21"/>
    </sheetView>
  </sheetViews>
  <sheetFormatPr defaultRowHeight="14.4" x14ac:dyDescent="0.3"/>
  <cols>
    <col min="2" max="3" width="11.33203125" bestFit="1" customWidth="1"/>
    <col min="4" max="4" width="10.44140625" bestFit="1" customWidth="1"/>
    <col min="5" max="5" width="11.44140625" bestFit="1" customWidth="1"/>
    <col min="6" max="7" width="10.33203125" bestFit="1" customWidth="1"/>
    <col min="8" max="9" width="9.33203125" bestFit="1" customWidth="1"/>
    <col min="10" max="10" width="9.109375" bestFit="1" customWidth="1"/>
    <col min="11" max="11" width="9.33203125" bestFit="1" customWidth="1"/>
    <col min="12" max="13" width="9.109375" bestFit="1" customWidth="1"/>
  </cols>
  <sheetData>
    <row r="3" spans="1:13" x14ac:dyDescent="0.3">
      <c r="A3" t="s">
        <v>239</v>
      </c>
    </row>
    <row r="4" spans="1:13" x14ac:dyDescent="0.3">
      <c r="A4" s="209" t="s">
        <v>111</v>
      </c>
      <c r="B4" s="210">
        <v>2018</v>
      </c>
      <c r="C4" s="166">
        <v>2019</v>
      </c>
      <c r="D4" s="166">
        <v>2020</v>
      </c>
      <c r="E4" s="166">
        <v>2021</v>
      </c>
      <c r="F4" s="166">
        <v>2022</v>
      </c>
      <c r="G4" s="167" t="s">
        <v>220</v>
      </c>
      <c r="H4" s="210" t="s">
        <v>112</v>
      </c>
      <c r="I4" s="166" t="s">
        <v>113</v>
      </c>
      <c r="J4" s="166" t="s">
        <v>114</v>
      </c>
      <c r="K4" s="166" t="s">
        <v>115</v>
      </c>
      <c r="L4" s="166" t="s">
        <v>17</v>
      </c>
      <c r="M4" s="167" t="s">
        <v>18</v>
      </c>
    </row>
    <row r="5" spans="1:13" x14ac:dyDescent="0.3">
      <c r="A5" s="154" t="s">
        <v>120</v>
      </c>
      <c r="B5" s="175"/>
      <c r="C5" s="145"/>
      <c r="D5" s="145"/>
      <c r="E5" s="145"/>
      <c r="F5" s="145"/>
      <c r="G5" s="176"/>
      <c r="H5" s="175"/>
      <c r="I5" s="145"/>
      <c r="J5" s="145"/>
      <c r="K5" s="145"/>
      <c r="L5" s="145"/>
      <c r="M5" s="176"/>
    </row>
    <row r="6" spans="1:13" x14ac:dyDescent="0.3">
      <c r="A6" s="154" t="s">
        <v>121</v>
      </c>
      <c r="B6" s="206">
        <v>0</v>
      </c>
      <c r="C6" s="156">
        <v>0</v>
      </c>
      <c r="D6" s="156">
        <v>0</v>
      </c>
      <c r="E6" s="156">
        <v>0</v>
      </c>
      <c r="F6" s="156">
        <v>0</v>
      </c>
      <c r="G6" s="203">
        <v>0</v>
      </c>
      <c r="H6" s="206">
        <v>0</v>
      </c>
      <c r="I6" s="156">
        <v>0</v>
      </c>
      <c r="J6" s="156">
        <v>0</v>
      </c>
      <c r="K6" s="156">
        <v>0</v>
      </c>
      <c r="L6" s="156">
        <v>0</v>
      </c>
      <c r="M6" s="203">
        <v>0</v>
      </c>
    </row>
    <row r="7" spans="1:13" x14ac:dyDescent="0.3">
      <c r="A7" s="154" t="s">
        <v>122</v>
      </c>
      <c r="B7" s="206">
        <v>3550</v>
      </c>
      <c r="C7" s="156">
        <v>1092</v>
      </c>
      <c r="D7" s="156">
        <v>0</v>
      </c>
      <c r="E7" s="156">
        <v>1060</v>
      </c>
      <c r="F7" s="156">
        <v>0</v>
      </c>
      <c r="G7" s="203">
        <v>0</v>
      </c>
      <c r="H7" s="206">
        <v>0</v>
      </c>
      <c r="I7" s="156">
        <v>0</v>
      </c>
      <c r="J7" s="156">
        <v>0</v>
      </c>
      <c r="K7" s="156">
        <v>0</v>
      </c>
      <c r="L7" s="156">
        <v>0</v>
      </c>
      <c r="M7" s="203">
        <v>0</v>
      </c>
    </row>
    <row r="8" spans="1:13" x14ac:dyDescent="0.3">
      <c r="A8" s="154" t="s">
        <v>123</v>
      </c>
      <c r="B8" s="206">
        <v>0</v>
      </c>
      <c r="C8" s="156">
        <v>0</v>
      </c>
      <c r="D8" s="156">
        <v>57</v>
      </c>
      <c r="E8" s="156">
        <v>0</v>
      </c>
      <c r="F8" s="156">
        <v>0</v>
      </c>
      <c r="G8" s="203">
        <v>0</v>
      </c>
      <c r="H8" s="206">
        <v>0</v>
      </c>
      <c r="I8" s="156">
        <v>0</v>
      </c>
      <c r="J8" s="156">
        <v>0</v>
      </c>
      <c r="K8" s="156">
        <v>0</v>
      </c>
      <c r="L8" s="156">
        <v>0</v>
      </c>
      <c r="M8" s="203">
        <v>0</v>
      </c>
    </row>
    <row r="9" spans="1:13" x14ac:dyDescent="0.3">
      <c r="A9" s="154" t="s">
        <v>238</v>
      </c>
      <c r="B9" s="206">
        <v>49048</v>
      </c>
      <c r="C9" s="156">
        <v>68040</v>
      </c>
      <c r="D9" s="156">
        <v>21444</v>
      </c>
      <c r="E9" s="156">
        <v>399931</v>
      </c>
      <c r="F9" s="156">
        <v>0</v>
      </c>
      <c r="G9" s="203">
        <v>0</v>
      </c>
      <c r="H9" s="206">
        <v>0</v>
      </c>
      <c r="I9" s="156">
        <v>0</v>
      </c>
      <c r="J9" s="156">
        <v>0</v>
      </c>
      <c r="K9" s="156">
        <v>0</v>
      </c>
      <c r="L9" s="156">
        <v>0</v>
      </c>
      <c r="M9" s="203">
        <v>0</v>
      </c>
    </row>
    <row r="10" spans="1:13" x14ac:dyDescent="0.3">
      <c r="A10" s="154" t="s">
        <v>125</v>
      </c>
      <c r="B10" s="206">
        <v>52598</v>
      </c>
      <c r="C10" s="156">
        <v>69132</v>
      </c>
      <c r="D10" s="156">
        <v>21501</v>
      </c>
      <c r="E10" s="156">
        <v>400991</v>
      </c>
      <c r="F10" s="156">
        <v>0</v>
      </c>
      <c r="G10" s="203">
        <v>0</v>
      </c>
      <c r="H10" s="206">
        <v>0</v>
      </c>
      <c r="I10" s="156">
        <v>0</v>
      </c>
      <c r="J10" s="156">
        <v>0</v>
      </c>
      <c r="K10" s="156">
        <v>0</v>
      </c>
      <c r="L10" s="156">
        <v>0</v>
      </c>
      <c r="M10" s="203">
        <v>0</v>
      </c>
    </row>
    <row r="11" spans="1:13" x14ac:dyDescent="0.3">
      <c r="A11" s="154" t="s">
        <v>8</v>
      </c>
      <c r="B11" s="175" t="s">
        <v>22</v>
      </c>
      <c r="C11" s="145"/>
      <c r="D11" s="145"/>
      <c r="E11" s="145"/>
      <c r="F11" s="145"/>
      <c r="G11" s="176"/>
      <c r="H11" s="175"/>
      <c r="I11" s="145"/>
      <c r="J11" s="145"/>
      <c r="K11" s="145"/>
      <c r="L11" s="145"/>
      <c r="M11" s="176"/>
    </row>
    <row r="12" spans="1:13" x14ac:dyDescent="0.3">
      <c r="A12" s="154" t="s">
        <v>126</v>
      </c>
      <c r="B12" s="206">
        <v>195766.68000000002</v>
      </c>
      <c r="C12" s="156">
        <v>335456.68</v>
      </c>
      <c r="D12" s="156">
        <v>47980.68</v>
      </c>
      <c r="E12" s="156">
        <v>38880.600000000006</v>
      </c>
      <c r="F12" s="156">
        <v>69742.200000000012</v>
      </c>
      <c r="G12" s="203">
        <v>19443.88</v>
      </c>
      <c r="H12" s="206">
        <v>5171.76</v>
      </c>
      <c r="I12" s="156">
        <v>9080.2800000000007</v>
      </c>
      <c r="J12" s="156">
        <v>0</v>
      </c>
      <c r="K12" s="156">
        <v>5154.55</v>
      </c>
      <c r="L12" s="156">
        <v>0</v>
      </c>
      <c r="M12" s="203">
        <v>37.29</v>
      </c>
    </row>
    <row r="13" spans="1:13" x14ac:dyDescent="0.3">
      <c r="A13" s="154" t="s">
        <v>127</v>
      </c>
      <c r="B13" s="206">
        <v>-0.11999999999534339</v>
      </c>
      <c r="C13" s="156">
        <v>0.20000000000004547</v>
      </c>
      <c r="D13" s="156">
        <v>0</v>
      </c>
      <c r="E13" s="156">
        <v>0</v>
      </c>
      <c r="F13" s="156">
        <v>5413.16</v>
      </c>
      <c r="G13" s="203">
        <v>0</v>
      </c>
      <c r="H13" s="206">
        <v>0</v>
      </c>
      <c r="I13" s="156">
        <v>0</v>
      </c>
      <c r="J13" s="156">
        <v>0</v>
      </c>
      <c r="K13" s="156">
        <v>0</v>
      </c>
      <c r="L13" s="156">
        <v>0</v>
      </c>
      <c r="M13" s="203">
        <v>0</v>
      </c>
    </row>
    <row r="14" spans="1:13" x14ac:dyDescent="0.3">
      <c r="A14" s="154" t="s">
        <v>128</v>
      </c>
      <c r="B14" s="206">
        <v>195766.56000000003</v>
      </c>
      <c r="C14" s="156">
        <v>335456.88</v>
      </c>
      <c r="D14" s="156">
        <v>47980.68</v>
      </c>
      <c r="E14" s="156">
        <v>38880.600000000006</v>
      </c>
      <c r="F14" s="156">
        <v>75155.360000000015</v>
      </c>
      <c r="G14" s="203">
        <v>19443.88</v>
      </c>
      <c r="H14" s="206">
        <v>5171.76</v>
      </c>
      <c r="I14" s="156">
        <v>9080.2800000000007</v>
      </c>
      <c r="J14" s="156">
        <v>0</v>
      </c>
      <c r="K14" s="156">
        <v>5154.55</v>
      </c>
      <c r="L14" s="156">
        <v>0</v>
      </c>
      <c r="M14" s="203">
        <v>37.29</v>
      </c>
    </row>
    <row r="15" spans="1:13" x14ac:dyDescent="0.3">
      <c r="A15" s="159" t="s">
        <v>129</v>
      </c>
      <c r="B15" s="207">
        <v>248364.56</v>
      </c>
      <c r="C15" s="161">
        <v>404589.12</v>
      </c>
      <c r="D15" s="161">
        <v>69481.679999999993</v>
      </c>
      <c r="E15" s="161">
        <v>439871.60000000003</v>
      </c>
      <c r="F15" s="161">
        <v>75155.360000000015</v>
      </c>
      <c r="G15" s="204">
        <v>19443.88</v>
      </c>
      <c r="H15" s="207">
        <v>5171.76</v>
      </c>
      <c r="I15" s="161">
        <v>9080.2800000000007</v>
      </c>
      <c r="J15" s="161">
        <v>0</v>
      </c>
      <c r="K15" s="161">
        <v>5154.55</v>
      </c>
      <c r="L15" s="161">
        <v>0</v>
      </c>
      <c r="M15" s="204">
        <v>37.29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A1:AY45"/>
  <sheetViews>
    <sheetView zoomScaleNormal="100" workbookViewId="0">
      <pane xSplit="1" ySplit="5" topLeftCell="I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4.4" x14ac:dyDescent="0.3"/>
  <cols>
    <col min="1" max="1" width="43.44140625" style="111" customWidth="1"/>
    <col min="2" max="14" width="11" style="46" bestFit="1" customWidth="1"/>
    <col min="15" max="15" width="11" style="62" bestFit="1" customWidth="1"/>
    <col min="16" max="27" width="10" style="60" bestFit="1" customWidth="1"/>
    <col min="28" max="31" width="10" style="46" bestFit="1" customWidth="1"/>
    <col min="32" max="35" width="8.88671875" style="46" bestFit="1" customWidth="1"/>
    <col min="36" max="45" width="10" style="46" bestFit="1" customWidth="1"/>
    <col min="46" max="159" width="9.33203125" style="46"/>
    <col min="160" max="160" width="41" style="46" customWidth="1"/>
    <col min="161" max="167" width="9.33203125" style="46" customWidth="1"/>
    <col min="168" max="168" width="10.5546875" style="46" customWidth="1"/>
    <col min="169" max="179" width="9.33203125" style="46" customWidth="1"/>
    <col min="180" max="180" width="12.6640625" style="46" customWidth="1"/>
    <col min="181" max="181" width="13.33203125" style="46" customWidth="1"/>
    <col min="182" max="217" width="9.33203125" style="46" customWidth="1"/>
    <col min="218" max="223" width="11.33203125" style="46" customWidth="1"/>
    <col min="224" max="224" width="10.6640625" style="46" customWidth="1"/>
    <col min="225" max="415" width="9.33203125" style="46"/>
    <col min="416" max="416" width="41" style="46" customWidth="1"/>
    <col min="417" max="423" width="9.33203125" style="46" customWidth="1"/>
    <col min="424" max="424" width="10.5546875" style="46" customWidth="1"/>
    <col min="425" max="435" width="9.33203125" style="46" customWidth="1"/>
    <col min="436" max="436" width="12.6640625" style="46" customWidth="1"/>
    <col min="437" max="437" width="13.33203125" style="46" customWidth="1"/>
    <col min="438" max="473" width="9.33203125" style="46" customWidth="1"/>
    <col min="474" max="479" width="11.33203125" style="46" customWidth="1"/>
    <col min="480" max="480" width="10.6640625" style="46" customWidth="1"/>
    <col min="481" max="671" width="9.33203125" style="46"/>
    <col min="672" max="672" width="41" style="46" customWidth="1"/>
    <col min="673" max="679" width="9.33203125" style="46" customWidth="1"/>
    <col min="680" max="680" width="10.5546875" style="46" customWidth="1"/>
    <col min="681" max="691" width="9.33203125" style="46" customWidth="1"/>
    <col min="692" max="692" width="12.6640625" style="46" customWidth="1"/>
    <col min="693" max="693" width="13.33203125" style="46" customWidth="1"/>
    <col min="694" max="729" width="9.33203125" style="46" customWidth="1"/>
    <col min="730" max="735" width="11.33203125" style="46" customWidth="1"/>
    <col min="736" max="736" width="10.6640625" style="46" customWidth="1"/>
    <col min="737" max="927" width="9.33203125" style="46"/>
    <col min="928" max="928" width="41" style="46" customWidth="1"/>
    <col min="929" max="935" width="9.33203125" style="46" customWidth="1"/>
    <col min="936" max="936" width="10.5546875" style="46" customWidth="1"/>
    <col min="937" max="947" width="9.33203125" style="46" customWidth="1"/>
    <col min="948" max="948" width="12.6640625" style="46" customWidth="1"/>
    <col min="949" max="949" width="13.33203125" style="46" customWidth="1"/>
    <col min="950" max="985" width="9.33203125" style="46" customWidth="1"/>
    <col min="986" max="991" width="11.33203125" style="46" customWidth="1"/>
    <col min="992" max="992" width="10.6640625" style="46" customWidth="1"/>
    <col min="993" max="1183" width="9.33203125" style="46"/>
    <col min="1184" max="1184" width="41" style="46" customWidth="1"/>
    <col min="1185" max="1191" width="9.33203125" style="46" customWidth="1"/>
    <col min="1192" max="1192" width="10.5546875" style="46" customWidth="1"/>
    <col min="1193" max="1203" width="9.33203125" style="46" customWidth="1"/>
    <col min="1204" max="1204" width="12.6640625" style="46" customWidth="1"/>
    <col min="1205" max="1205" width="13.33203125" style="46" customWidth="1"/>
    <col min="1206" max="1241" width="9.33203125" style="46" customWidth="1"/>
    <col min="1242" max="1247" width="11.33203125" style="46" customWidth="1"/>
    <col min="1248" max="1248" width="10.6640625" style="46" customWidth="1"/>
    <col min="1249" max="1439" width="9.33203125" style="46"/>
    <col min="1440" max="1440" width="41" style="46" customWidth="1"/>
    <col min="1441" max="1447" width="9.33203125" style="46" customWidth="1"/>
    <col min="1448" max="1448" width="10.5546875" style="46" customWidth="1"/>
    <col min="1449" max="1459" width="9.33203125" style="46" customWidth="1"/>
    <col min="1460" max="1460" width="12.6640625" style="46" customWidth="1"/>
    <col min="1461" max="1461" width="13.33203125" style="46" customWidth="1"/>
    <col min="1462" max="1497" width="9.33203125" style="46" customWidth="1"/>
    <col min="1498" max="1503" width="11.33203125" style="46" customWidth="1"/>
    <col min="1504" max="1504" width="10.6640625" style="46" customWidth="1"/>
    <col min="1505" max="1695" width="9.33203125" style="46"/>
    <col min="1696" max="1696" width="41" style="46" customWidth="1"/>
    <col min="1697" max="1703" width="9.33203125" style="46" customWidth="1"/>
    <col min="1704" max="1704" width="10.5546875" style="46" customWidth="1"/>
    <col min="1705" max="1715" width="9.33203125" style="46" customWidth="1"/>
    <col min="1716" max="1716" width="12.6640625" style="46" customWidth="1"/>
    <col min="1717" max="1717" width="13.33203125" style="46" customWidth="1"/>
    <col min="1718" max="1753" width="9.33203125" style="46" customWidth="1"/>
    <col min="1754" max="1759" width="11.33203125" style="46" customWidth="1"/>
    <col min="1760" max="1760" width="10.6640625" style="46" customWidth="1"/>
    <col min="1761" max="1951" width="9.33203125" style="46"/>
    <col min="1952" max="1952" width="41" style="46" customWidth="1"/>
    <col min="1953" max="1959" width="9.33203125" style="46" customWidth="1"/>
    <col min="1960" max="1960" width="10.5546875" style="46" customWidth="1"/>
    <col min="1961" max="1971" width="9.33203125" style="46" customWidth="1"/>
    <col min="1972" max="1972" width="12.6640625" style="46" customWidth="1"/>
    <col min="1973" max="1973" width="13.33203125" style="46" customWidth="1"/>
    <col min="1974" max="2009" width="9.33203125" style="46" customWidth="1"/>
    <col min="2010" max="2015" width="11.33203125" style="46" customWidth="1"/>
    <col min="2016" max="2016" width="10.6640625" style="46" customWidth="1"/>
    <col min="2017" max="2207" width="9.33203125" style="46"/>
    <col min="2208" max="2208" width="41" style="46" customWidth="1"/>
    <col min="2209" max="2215" width="9.33203125" style="46" customWidth="1"/>
    <col min="2216" max="2216" width="10.5546875" style="46" customWidth="1"/>
    <col min="2217" max="2227" width="9.33203125" style="46" customWidth="1"/>
    <col min="2228" max="2228" width="12.6640625" style="46" customWidth="1"/>
    <col min="2229" max="2229" width="13.33203125" style="46" customWidth="1"/>
    <col min="2230" max="2265" width="9.33203125" style="46" customWidth="1"/>
    <col min="2266" max="2271" width="11.33203125" style="46" customWidth="1"/>
    <col min="2272" max="2272" width="10.6640625" style="46" customWidth="1"/>
    <col min="2273" max="2463" width="9.33203125" style="46"/>
    <col min="2464" max="2464" width="41" style="46" customWidth="1"/>
    <col min="2465" max="2471" width="9.33203125" style="46" customWidth="1"/>
    <col min="2472" max="2472" width="10.5546875" style="46" customWidth="1"/>
    <col min="2473" max="2483" width="9.33203125" style="46" customWidth="1"/>
    <col min="2484" max="2484" width="12.6640625" style="46" customWidth="1"/>
    <col min="2485" max="2485" width="13.33203125" style="46" customWidth="1"/>
    <col min="2486" max="2521" width="9.33203125" style="46" customWidth="1"/>
    <col min="2522" max="2527" width="11.33203125" style="46" customWidth="1"/>
    <col min="2528" max="2528" width="10.6640625" style="46" customWidth="1"/>
    <col min="2529" max="2719" width="9.33203125" style="46"/>
    <col min="2720" max="2720" width="41" style="46" customWidth="1"/>
    <col min="2721" max="2727" width="9.33203125" style="46" customWidth="1"/>
    <col min="2728" max="2728" width="10.5546875" style="46" customWidth="1"/>
    <col min="2729" max="2739" width="9.33203125" style="46" customWidth="1"/>
    <col min="2740" max="2740" width="12.6640625" style="46" customWidth="1"/>
    <col min="2741" max="2741" width="13.33203125" style="46" customWidth="1"/>
    <col min="2742" max="2777" width="9.33203125" style="46" customWidth="1"/>
    <col min="2778" max="2783" width="11.33203125" style="46" customWidth="1"/>
    <col min="2784" max="2784" width="10.6640625" style="46" customWidth="1"/>
    <col min="2785" max="2975" width="9.33203125" style="46"/>
    <col min="2976" max="2976" width="41" style="46" customWidth="1"/>
    <col min="2977" max="2983" width="9.33203125" style="46" customWidth="1"/>
    <col min="2984" max="2984" width="10.5546875" style="46" customWidth="1"/>
    <col min="2985" max="2995" width="9.33203125" style="46" customWidth="1"/>
    <col min="2996" max="2996" width="12.6640625" style="46" customWidth="1"/>
    <col min="2997" max="2997" width="13.33203125" style="46" customWidth="1"/>
    <col min="2998" max="3033" width="9.33203125" style="46" customWidth="1"/>
    <col min="3034" max="3039" width="11.33203125" style="46" customWidth="1"/>
    <col min="3040" max="3040" width="10.6640625" style="46" customWidth="1"/>
    <col min="3041" max="3231" width="9.33203125" style="46"/>
    <col min="3232" max="3232" width="41" style="46" customWidth="1"/>
    <col min="3233" max="3239" width="9.33203125" style="46" customWidth="1"/>
    <col min="3240" max="3240" width="10.5546875" style="46" customWidth="1"/>
    <col min="3241" max="3251" width="9.33203125" style="46" customWidth="1"/>
    <col min="3252" max="3252" width="12.6640625" style="46" customWidth="1"/>
    <col min="3253" max="3253" width="13.33203125" style="46" customWidth="1"/>
    <col min="3254" max="3289" width="9.33203125" style="46" customWidth="1"/>
    <col min="3290" max="3295" width="11.33203125" style="46" customWidth="1"/>
    <col min="3296" max="3296" width="10.6640625" style="46" customWidth="1"/>
    <col min="3297" max="3487" width="9.33203125" style="46"/>
    <col min="3488" max="3488" width="41" style="46" customWidth="1"/>
    <col min="3489" max="3495" width="9.33203125" style="46" customWidth="1"/>
    <col min="3496" max="3496" width="10.5546875" style="46" customWidth="1"/>
    <col min="3497" max="3507" width="9.33203125" style="46" customWidth="1"/>
    <col min="3508" max="3508" width="12.6640625" style="46" customWidth="1"/>
    <col min="3509" max="3509" width="13.33203125" style="46" customWidth="1"/>
    <col min="3510" max="3545" width="9.33203125" style="46" customWidth="1"/>
    <col min="3546" max="3551" width="11.33203125" style="46" customWidth="1"/>
    <col min="3552" max="3552" width="10.6640625" style="46" customWidth="1"/>
    <col min="3553" max="3743" width="9.33203125" style="46"/>
    <col min="3744" max="3744" width="41" style="46" customWidth="1"/>
    <col min="3745" max="3751" width="9.33203125" style="46" customWidth="1"/>
    <col min="3752" max="3752" width="10.5546875" style="46" customWidth="1"/>
    <col min="3753" max="3763" width="9.33203125" style="46" customWidth="1"/>
    <col min="3764" max="3764" width="12.6640625" style="46" customWidth="1"/>
    <col min="3765" max="3765" width="13.33203125" style="46" customWidth="1"/>
    <col min="3766" max="3801" width="9.33203125" style="46" customWidth="1"/>
    <col min="3802" max="3807" width="11.33203125" style="46" customWidth="1"/>
    <col min="3808" max="3808" width="10.6640625" style="46" customWidth="1"/>
    <col min="3809" max="3999" width="9.33203125" style="46"/>
    <col min="4000" max="4000" width="41" style="46" customWidth="1"/>
    <col min="4001" max="4007" width="9.33203125" style="46" customWidth="1"/>
    <col min="4008" max="4008" width="10.5546875" style="46" customWidth="1"/>
    <col min="4009" max="4019" width="9.33203125" style="46" customWidth="1"/>
    <col min="4020" max="4020" width="12.6640625" style="46" customWidth="1"/>
    <col min="4021" max="4021" width="13.33203125" style="46" customWidth="1"/>
    <col min="4022" max="4057" width="9.33203125" style="46" customWidth="1"/>
    <col min="4058" max="4063" width="11.33203125" style="46" customWidth="1"/>
    <col min="4064" max="4064" width="10.6640625" style="46" customWidth="1"/>
    <col min="4065" max="4255" width="9.33203125" style="46"/>
    <col min="4256" max="4256" width="41" style="46" customWidth="1"/>
    <col min="4257" max="4263" width="9.33203125" style="46" customWidth="1"/>
    <col min="4264" max="4264" width="10.5546875" style="46" customWidth="1"/>
    <col min="4265" max="4275" width="9.33203125" style="46" customWidth="1"/>
    <col min="4276" max="4276" width="12.6640625" style="46" customWidth="1"/>
    <col min="4277" max="4277" width="13.33203125" style="46" customWidth="1"/>
    <col min="4278" max="4313" width="9.33203125" style="46" customWidth="1"/>
    <col min="4314" max="4319" width="11.33203125" style="46" customWidth="1"/>
    <col min="4320" max="4320" width="10.6640625" style="46" customWidth="1"/>
    <col min="4321" max="4511" width="9.33203125" style="46"/>
    <col min="4512" max="4512" width="41" style="46" customWidth="1"/>
    <col min="4513" max="4519" width="9.33203125" style="46" customWidth="1"/>
    <col min="4520" max="4520" width="10.5546875" style="46" customWidth="1"/>
    <col min="4521" max="4531" width="9.33203125" style="46" customWidth="1"/>
    <col min="4532" max="4532" width="12.6640625" style="46" customWidth="1"/>
    <col min="4533" max="4533" width="13.33203125" style="46" customWidth="1"/>
    <col min="4534" max="4569" width="9.33203125" style="46" customWidth="1"/>
    <col min="4570" max="4575" width="11.33203125" style="46" customWidth="1"/>
    <col min="4576" max="4576" width="10.6640625" style="46" customWidth="1"/>
    <col min="4577" max="4767" width="9.33203125" style="46"/>
    <col min="4768" max="4768" width="41" style="46" customWidth="1"/>
    <col min="4769" max="4775" width="9.33203125" style="46" customWidth="1"/>
    <col min="4776" max="4776" width="10.5546875" style="46" customWidth="1"/>
    <col min="4777" max="4787" width="9.33203125" style="46" customWidth="1"/>
    <col min="4788" max="4788" width="12.6640625" style="46" customWidth="1"/>
    <col min="4789" max="4789" width="13.33203125" style="46" customWidth="1"/>
    <col min="4790" max="4825" width="9.33203125" style="46" customWidth="1"/>
    <col min="4826" max="4831" width="11.33203125" style="46" customWidth="1"/>
    <col min="4832" max="4832" width="10.6640625" style="46" customWidth="1"/>
    <col min="4833" max="5023" width="9.33203125" style="46"/>
    <col min="5024" max="5024" width="41" style="46" customWidth="1"/>
    <col min="5025" max="5031" width="9.33203125" style="46" customWidth="1"/>
    <col min="5032" max="5032" width="10.5546875" style="46" customWidth="1"/>
    <col min="5033" max="5043" width="9.33203125" style="46" customWidth="1"/>
    <col min="5044" max="5044" width="12.6640625" style="46" customWidth="1"/>
    <col min="5045" max="5045" width="13.33203125" style="46" customWidth="1"/>
    <col min="5046" max="5081" width="9.33203125" style="46" customWidth="1"/>
    <col min="5082" max="5087" width="11.33203125" style="46" customWidth="1"/>
    <col min="5088" max="5088" width="10.6640625" style="46" customWidth="1"/>
    <col min="5089" max="5279" width="9.33203125" style="46"/>
    <col min="5280" max="5280" width="41" style="46" customWidth="1"/>
    <col min="5281" max="5287" width="9.33203125" style="46" customWidth="1"/>
    <col min="5288" max="5288" width="10.5546875" style="46" customWidth="1"/>
    <col min="5289" max="5299" width="9.33203125" style="46" customWidth="1"/>
    <col min="5300" max="5300" width="12.6640625" style="46" customWidth="1"/>
    <col min="5301" max="5301" width="13.33203125" style="46" customWidth="1"/>
    <col min="5302" max="5337" width="9.33203125" style="46" customWidth="1"/>
    <col min="5338" max="5343" width="11.33203125" style="46" customWidth="1"/>
    <col min="5344" max="5344" width="10.6640625" style="46" customWidth="1"/>
    <col min="5345" max="5535" width="9.33203125" style="46"/>
    <col min="5536" max="5536" width="41" style="46" customWidth="1"/>
    <col min="5537" max="5543" width="9.33203125" style="46" customWidth="1"/>
    <col min="5544" max="5544" width="10.5546875" style="46" customWidth="1"/>
    <col min="5545" max="5555" width="9.33203125" style="46" customWidth="1"/>
    <col min="5556" max="5556" width="12.6640625" style="46" customWidth="1"/>
    <col min="5557" max="5557" width="13.33203125" style="46" customWidth="1"/>
    <col min="5558" max="5593" width="9.33203125" style="46" customWidth="1"/>
    <col min="5594" max="5599" width="11.33203125" style="46" customWidth="1"/>
    <col min="5600" max="5600" width="10.6640625" style="46" customWidth="1"/>
    <col min="5601" max="5791" width="9.33203125" style="46"/>
    <col min="5792" max="5792" width="41" style="46" customWidth="1"/>
    <col min="5793" max="5799" width="9.33203125" style="46" customWidth="1"/>
    <col min="5800" max="5800" width="10.5546875" style="46" customWidth="1"/>
    <col min="5801" max="5811" width="9.33203125" style="46" customWidth="1"/>
    <col min="5812" max="5812" width="12.6640625" style="46" customWidth="1"/>
    <col min="5813" max="5813" width="13.33203125" style="46" customWidth="1"/>
    <col min="5814" max="5849" width="9.33203125" style="46" customWidth="1"/>
    <col min="5850" max="5855" width="11.33203125" style="46" customWidth="1"/>
    <col min="5856" max="5856" width="10.6640625" style="46" customWidth="1"/>
    <col min="5857" max="6047" width="9.33203125" style="46"/>
    <col min="6048" max="6048" width="41" style="46" customWidth="1"/>
    <col min="6049" max="6055" width="9.33203125" style="46" customWidth="1"/>
    <col min="6056" max="6056" width="10.5546875" style="46" customWidth="1"/>
    <col min="6057" max="6067" width="9.33203125" style="46" customWidth="1"/>
    <col min="6068" max="6068" width="12.6640625" style="46" customWidth="1"/>
    <col min="6069" max="6069" width="13.33203125" style="46" customWidth="1"/>
    <col min="6070" max="6105" width="9.33203125" style="46" customWidth="1"/>
    <col min="6106" max="6111" width="11.33203125" style="46" customWidth="1"/>
    <col min="6112" max="6112" width="10.6640625" style="46" customWidth="1"/>
    <col min="6113" max="6303" width="9.33203125" style="46"/>
    <col min="6304" max="6304" width="41" style="46" customWidth="1"/>
    <col min="6305" max="6311" width="9.33203125" style="46" customWidth="1"/>
    <col min="6312" max="6312" width="10.5546875" style="46" customWidth="1"/>
    <col min="6313" max="6323" width="9.33203125" style="46" customWidth="1"/>
    <col min="6324" max="6324" width="12.6640625" style="46" customWidth="1"/>
    <col min="6325" max="6325" width="13.33203125" style="46" customWidth="1"/>
    <col min="6326" max="6361" width="9.33203125" style="46" customWidth="1"/>
    <col min="6362" max="6367" width="11.33203125" style="46" customWidth="1"/>
    <col min="6368" max="6368" width="10.6640625" style="46" customWidth="1"/>
    <col min="6369" max="6559" width="9.33203125" style="46"/>
    <col min="6560" max="6560" width="41" style="46" customWidth="1"/>
    <col min="6561" max="6567" width="9.33203125" style="46" customWidth="1"/>
    <col min="6568" max="6568" width="10.5546875" style="46" customWidth="1"/>
    <col min="6569" max="6579" width="9.33203125" style="46" customWidth="1"/>
    <col min="6580" max="6580" width="12.6640625" style="46" customWidth="1"/>
    <col min="6581" max="6581" width="13.33203125" style="46" customWidth="1"/>
    <col min="6582" max="6617" width="9.33203125" style="46" customWidth="1"/>
    <col min="6618" max="6623" width="11.33203125" style="46" customWidth="1"/>
    <col min="6624" max="6624" width="10.6640625" style="46" customWidth="1"/>
    <col min="6625" max="6815" width="9.33203125" style="46"/>
    <col min="6816" max="6816" width="41" style="46" customWidth="1"/>
    <col min="6817" max="6823" width="9.33203125" style="46" customWidth="1"/>
    <col min="6824" max="6824" width="10.5546875" style="46" customWidth="1"/>
    <col min="6825" max="6835" width="9.33203125" style="46" customWidth="1"/>
    <col min="6836" max="6836" width="12.6640625" style="46" customWidth="1"/>
    <col min="6837" max="6837" width="13.33203125" style="46" customWidth="1"/>
    <col min="6838" max="6873" width="9.33203125" style="46" customWidth="1"/>
    <col min="6874" max="6879" width="11.33203125" style="46" customWidth="1"/>
    <col min="6880" max="6880" width="10.6640625" style="46" customWidth="1"/>
    <col min="6881" max="7071" width="9.33203125" style="46"/>
    <col min="7072" max="7072" width="41" style="46" customWidth="1"/>
    <col min="7073" max="7079" width="9.33203125" style="46" customWidth="1"/>
    <col min="7080" max="7080" width="10.5546875" style="46" customWidth="1"/>
    <col min="7081" max="7091" width="9.33203125" style="46" customWidth="1"/>
    <col min="7092" max="7092" width="12.6640625" style="46" customWidth="1"/>
    <col min="7093" max="7093" width="13.33203125" style="46" customWidth="1"/>
    <col min="7094" max="7129" width="9.33203125" style="46" customWidth="1"/>
    <col min="7130" max="7135" width="11.33203125" style="46" customWidth="1"/>
    <col min="7136" max="7136" width="10.6640625" style="46" customWidth="1"/>
    <col min="7137" max="7327" width="9.33203125" style="46"/>
    <col min="7328" max="7328" width="41" style="46" customWidth="1"/>
    <col min="7329" max="7335" width="9.33203125" style="46" customWidth="1"/>
    <col min="7336" max="7336" width="10.5546875" style="46" customWidth="1"/>
    <col min="7337" max="7347" width="9.33203125" style="46" customWidth="1"/>
    <col min="7348" max="7348" width="12.6640625" style="46" customWidth="1"/>
    <col min="7349" max="7349" width="13.33203125" style="46" customWidth="1"/>
    <col min="7350" max="7385" width="9.33203125" style="46" customWidth="1"/>
    <col min="7386" max="7391" width="11.33203125" style="46" customWidth="1"/>
    <col min="7392" max="7392" width="10.6640625" style="46" customWidth="1"/>
    <col min="7393" max="7583" width="9.33203125" style="46"/>
    <col min="7584" max="7584" width="41" style="46" customWidth="1"/>
    <col min="7585" max="7591" width="9.33203125" style="46" customWidth="1"/>
    <col min="7592" max="7592" width="10.5546875" style="46" customWidth="1"/>
    <col min="7593" max="7603" width="9.33203125" style="46" customWidth="1"/>
    <col min="7604" max="7604" width="12.6640625" style="46" customWidth="1"/>
    <col min="7605" max="7605" width="13.33203125" style="46" customWidth="1"/>
    <col min="7606" max="7641" width="9.33203125" style="46" customWidth="1"/>
    <col min="7642" max="7647" width="11.33203125" style="46" customWidth="1"/>
    <col min="7648" max="7648" width="10.6640625" style="46" customWidth="1"/>
    <col min="7649" max="7839" width="9.33203125" style="46"/>
    <col min="7840" max="7840" width="41" style="46" customWidth="1"/>
    <col min="7841" max="7847" width="9.33203125" style="46" customWidth="1"/>
    <col min="7848" max="7848" width="10.5546875" style="46" customWidth="1"/>
    <col min="7849" max="7859" width="9.33203125" style="46" customWidth="1"/>
    <col min="7860" max="7860" width="12.6640625" style="46" customWidth="1"/>
    <col min="7861" max="7861" width="13.33203125" style="46" customWidth="1"/>
    <col min="7862" max="7897" width="9.33203125" style="46" customWidth="1"/>
    <col min="7898" max="7903" width="11.33203125" style="46" customWidth="1"/>
    <col min="7904" max="7904" width="10.6640625" style="46" customWidth="1"/>
    <col min="7905" max="8095" width="9.33203125" style="46"/>
    <col min="8096" max="8096" width="41" style="46" customWidth="1"/>
    <col min="8097" max="8103" width="9.33203125" style="46" customWidth="1"/>
    <col min="8104" max="8104" width="10.5546875" style="46" customWidth="1"/>
    <col min="8105" max="8115" width="9.33203125" style="46" customWidth="1"/>
    <col min="8116" max="8116" width="12.6640625" style="46" customWidth="1"/>
    <col min="8117" max="8117" width="13.33203125" style="46" customWidth="1"/>
    <col min="8118" max="8153" width="9.33203125" style="46" customWidth="1"/>
    <col min="8154" max="8159" width="11.33203125" style="46" customWidth="1"/>
    <col min="8160" max="8160" width="10.6640625" style="46" customWidth="1"/>
    <col min="8161" max="8351" width="9.33203125" style="46"/>
    <col min="8352" max="8352" width="41" style="46" customWidth="1"/>
    <col min="8353" max="8359" width="9.33203125" style="46" customWidth="1"/>
    <col min="8360" max="8360" width="10.5546875" style="46" customWidth="1"/>
    <col min="8361" max="8371" width="9.33203125" style="46" customWidth="1"/>
    <col min="8372" max="8372" width="12.6640625" style="46" customWidth="1"/>
    <col min="8373" max="8373" width="13.33203125" style="46" customWidth="1"/>
    <col min="8374" max="8409" width="9.33203125" style="46" customWidth="1"/>
    <col min="8410" max="8415" width="11.33203125" style="46" customWidth="1"/>
    <col min="8416" max="8416" width="10.6640625" style="46" customWidth="1"/>
    <col min="8417" max="8607" width="9.33203125" style="46"/>
    <col min="8608" max="8608" width="41" style="46" customWidth="1"/>
    <col min="8609" max="8615" width="9.33203125" style="46" customWidth="1"/>
    <col min="8616" max="8616" width="10.5546875" style="46" customWidth="1"/>
    <col min="8617" max="8627" width="9.33203125" style="46" customWidth="1"/>
    <col min="8628" max="8628" width="12.6640625" style="46" customWidth="1"/>
    <col min="8629" max="8629" width="13.33203125" style="46" customWidth="1"/>
    <col min="8630" max="8665" width="9.33203125" style="46" customWidth="1"/>
    <col min="8666" max="8671" width="11.33203125" style="46" customWidth="1"/>
    <col min="8672" max="8672" width="10.6640625" style="46" customWidth="1"/>
    <col min="8673" max="8863" width="9.33203125" style="46"/>
    <col min="8864" max="8864" width="41" style="46" customWidth="1"/>
    <col min="8865" max="8871" width="9.33203125" style="46" customWidth="1"/>
    <col min="8872" max="8872" width="10.5546875" style="46" customWidth="1"/>
    <col min="8873" max="8883" width="9.33203125" style="46" customWidth="1"/>
    <col min="8884" max="8884" width="12.6640625" style="46" customWidth="1"/>
    <col min="8885" max="8885" width="13.33203125" style="46" customWidth="1"/>
    <col min="8886" max="8921" width="9.33203125" style="46" customWidth="1"/>
    <col min="8922" max="8927" width="11.33203125" style="46" customWidth="1"/>
    <col min="8928" max="8928" width="10.6640625" style="46" customWidth="1"/>
    <col min="8929" max="9119" width="9.33203125" style="46"/>
    <col min="9120" max="9120" width="41" style="46" customWidth="1"/>
    <col min="9121" max="9127" width="9.33203125" style="46" customWidth="1"/>
    <col min="9128" max="9128" width="10.5546875" style="46" customWidth="1"/>
    <col min="9129" max="9139" width="9.33203125" style="46" customWidth="1"/>
    <col min="9140" max="9140" width="12.6640625" style="46" customWidth="1"/>
    <col min="9141" max="9141" width="13.33203125" style="46" customWidth="1"/>
    <col min="9142" max="9177" width="9.33203125" style="46" customWidth="1"/>
    <col min="9178" max="9183" width="11.33203125" style="46" customWidth="1"/>
    <col min="9184" max="9184" width="10.6640625" style="46" customWidth="1"/>
    <col min="9185" max="9375" width="9.33203125" style="46"/>
    <col min="9376" max="9376" width="41" style="46" customWidth="1"/>
    <col min="9377" max="9383" width="9.33203125" style="46" customWidth="1"/>
    <col min="9384" max="9384" width="10.5546875" style="46" customWidth="1"/>
    <col min="9385" max="9395" width="9.33203125" style="46" customWidth="1"/>
    <col min="9396" max="9396" width="12.6640625" style="46" customWidth="1"/>
    <col min="9397" max="9397" width="13.33203125" style="46" customWidth="1"/>
    <col min="9398" max="9433" width="9.33203125" style="46" customWidth="1"/>
    <col min="9434" max="9439" width="11.33203125" style="46" customWidth="1"/>
    <col min="9440" max="9440" width="10.6640625" style="46" customWidth="1"/>
    <col min="9441" max="9631" width="9.33203125" style="46"/>
    <col min="9632" max="9632" width="41" style="46" customWidth="1"/>
    <col min="9633" max="9639" width="9.33203125" style="46" customWidth="1"/>
    <col min="9640" max="9640" width="10.5546875" style="46" customWidth="1"/>
    <col min="9641" max="9651" width="9.33203125" style="46" customWidth="1"/>
    <col min="9652" max="9652" width="12.6640625" style="46" customWidth="1"/>
    <col min="9653" max="9653" width="13.33203125" style="46" customWidth="1"/>
    <col min="9654" max="9689" width="9.33203125" style="46" customWidth="1"/>
    <col min="9690" max="9695" width="11.33203125" style="46" customWidth="1"/>
    <col min="9696" max="9696" width="10.6640625" style="46" customWidth="1"/>
    <col min="9697" max="9887" width="9.33203125" style="46"/>
    <col min="9888" max="9888" width="41" style="46" customWidth="1"/>
    <col min="9889" max="9895" width="9.33203125" style="46" customWidth="1"/>
    <col min="9896" max="9896" width="10.5546875" style="46" customWidth="1"/>
    <col min="9897" max="9907" width="9.33203125" style="46" customWidth="1"/>
    <col min="9908" max="9908" width="12.6640625" style="46" customWidth="1"/>
    <col min="9909" max="9909" width="13.33203125" style="46" customWidth="1"/>
    <col min="9910" max="9945" width="9.33203125" style="46" customWidth="1"/>
    <col min="9946" max="9951" width="11.33203125" style="46" customWidth="1"/>
    <col min="9952" max="9952" width="10.6640625" style="46" customWidth="1"/>
    <col min="9953" max="10143" width="9.33203125" style="46"/>
    <col min="10144" max="10144" width="41" style="46" customWidth="1"/>
    <col min="10145" max="10151" width="9.33203125" style="46" customWidth="1"/>
    <col min="10152" max="10152" width="10.5546875" style="46" customWidth="1"/>
    <col min="10153" max="10163" width="9.33203125" style="46" customWidth="1"/>
    <col min="10164" max="10164" width="12.6640625" style="46" customWidth="1"/>
    <col min="10165" max="10165" width="13.33203125" style="46" customWidth="1"/>
    <col min="10166" max="10201" width="9.33203125" style="46" customWidth="1"/>
    <col min="10202" max="10207" width="11.33203125" style="46" customWidth="1"/>
    <col min="10208" max="10208" width="10.6640625" style="46" customWidth="1"/>
    <col min="10209" max="10399" width="9.33203125" style="46"/>
    <col min="10400" max="10400" width="41" style="46" customWidth="1"/>
    <col min="10401" max="10407" width="9.33203125" style="46" customWidth="1"/>
    <col min="10408" max="10408" width="10.5546875" style="46" customWidth="1"/>
    <col min="10409" max="10419" width="9.33203125" style="46" customWidth="1"/>
    <col min="10420" max="10420" width="12.6640625" style="46" customWidth="1"/>
    <col min="10421" max="10421" width="13.33203125" style="46" customWidth="1"/>
    <col min="10422" max="10457" width="9.33203125" style="46" customWidth="1"/>
    <col min="10458" max="10463" width="11.33203125" style="46" customWidth="1"/>
    <col min="10464" max="10464" width="10.6640625" style="46" customWidth="1"/>
    <col min="10465" max="10655" width="9.33203125" style="46"/>
    <col min="10656" max="10656" width="41" style="46" customWidth="1"/>
    <col min="10657" max="10663" width="9.33203125" style="46" customWidth="1"/>
    <col min="10664" max="10664" width="10.5546875" style="46" customWidth="1"/>
    <col min="10665" max="10675" width="9.33203125" style="46" customWidth="1"/>
    <col min="10676" max="10676" width="12.6640625" style="46" customWidth="1"/>
    <col min="10677" max="10677" width="13.33203125" style="46" customWidth="1"/>
    <col min="10678" max="10713" width="9.33203125" style="46" customWidth="1"/>
    <col min="10714" max="10719" width="11.33203125" style="46" customWidth="1"/>
    <col min="10720" max="10720" width="10.6640625" style="46" customWidth="1"/>
    <col min="10721" max="10911" width="9.33203125" style="46"/>
    <col min="10912" max="10912" width="41" style="46" customWidth="1"/>
    <col min="10913" max="10919" width="9.33203125" style="46" customWidth="1"/>
    <col min="10920" max="10920" width="10.5546875" style="46" customWidth="1"/>
    <col min="10921" max="10931" width="9.33203125" style="46" customWidth="1"/>
    <col min="10932" max="10932" width="12.6640625" style="46" customWidth="1"/>
    <col min="10933" max="10933" width="13.33203125" style="46" customWidth="1"/>
    <col min="10934" max="10969" width="9.33203125" style="46" customWidth="1"/>
    <col min="10970" max="10975" width="11.33203125" style="46" customWidth="1"/>
    <col min="10976" max="10976" width="10.6640625" style="46" customWidth="1"/>
    <col min="10977" max="11167" width="9.33203125" style="46"/>
    <col min="11168" max="11168" width="41" style="46" customWidth="1"/>
    <col min="11169" max="11175" width="9.33203125" style="46" customWidth="1"/>
    <col min="11176" max="11176" width="10.5546875" style="46" customWidth="1"/>
    <col min="11177" max="11187" width="9.33203125" style="46" customWidth="1"/>
    <col min="11188" max="11188" width="12.6640625" style="46" customWidth="1"/>
    <col min="11189" max="11189" width="13.33203125" style="46" customWidth="1"/>
    <col min="11190" max="11225" width="9.33203125" style="46" customWidth="1"/>
    <col min="11226" max="11231" width="11.33203125" style="46" customWidth="1"/>
    <col min="11232" max="11232" width="10.6640625" style="46" customWidth="1"/>
    <col min="11233" max="11423" width="9.33203125" style="46"/>
    <col min="11424" max="11424" width="41" style="46" customWidth="1"/>
    <col min="11425" max="11431" width="9.33203125" style="46" customWidth="1"/>
    <col min="11432" max="11432" width="10.5546875" style="46" customWidth="1"/>
    <col min="11433" max="11443" width="9.33203125" style="46" customWidth="1"/>
    <col min="11444" max="11444" width="12.6640625" style="46" customWidth="1"/>
    <col min="11445" max="11445" width="13.33203125" style="46" customWidth="1"/>
    <col min="11446" max="11481" width="9.33203125" style="46" customWidth="1"/>
    <col min="11482" max="11487" width="11.33203125" style="46" customWidth="1"/>
    <col min="11488" max="11488" width="10.6640625" style="46" customWidth="1"/>
    <col min="11489" max="11679" width="9.33203125" style="46"/>
    <col min="11680" max="11680" width="41" style="46" customWidth="1"/>
    <col min="11681" max="11687" width="9.33203125" style="46" customWidth="1"/>
    <col min="11688" max="11688" width="10.5546875" style="46" customWidth="1"/>
    <col min="11689" max="11699" width="9.33203125" style="46" customWidth="1"/>
    <col min="11700" max="11700" width="12.6640625" style="46" customWidth="1"/>
    <col min="11701" max="11701" width="13.33203125" style="46" customWidth="1"/>
    <col min="11702" max="11737" width="9.33203125" style="46" customWidth="1"/>
    <col min="11738" max="11743" width="11.33203125" style="46" customWidth="1"/>
    <col min="11744" max="11744" width="10.6640625" style="46" customWidth="1"/>
    <col min="11745" max="11935" width="9.33203125" style="46"/>
    <col min="11936" max="11936" width="41" style="46" customWidth="1"/>
    <col min="11937" max="11943" width="9.33203125" style="46" customWidth="1"/>
    <col min="11944" max="11944" width="10.5546875" style="46" customWidth="1"/>
    <col min="11945" max="11955" width="9.33203125" style="46" customWidth="1"/>
    <col min="11956" max="11956" width="12.6640625" style="46" customWidth="1"/>
    <col min="11957" max="11957" width="13.33203125" style="46" customWidth="1"/>
    <col min="11958" max="11993" width="9.33203125" style="46" customWidth="1"/>
    <col min="11994" max="11999" width="11.33203125" style="46" customWidth="1"/>
    <col min="12000" max="12000" width="10.6640625" style="46" customWidth="1"/>
    <col min="12001" max="12191" width="9.33203125" style="46"/>
    <col min="12192" max="12192" width="41" style="46" customWidth="1"/>
    <col min="12193" max="12199" width="9.33203125" style="46" customWidth="1"/>
    <col min="12200" max="12200" width="10.5546875" style="46" customWidth="1"/>
    <col min="12201" max="12211" width="9.33203125" style="46" customWidth="1"/>
    <col min="12212" max="12212" width="12.6640625" style="46" customWidth="1"/>
    <col min="12213" max="12213" width="13.33203125" style="46" customWidth="1"/>
    <col min="12214" max="12249" width="9.33203125" style="46" customWidth="1"/>
    <col min="12250" max="12255" width="11.33203125" style="46" customWidth="1"/>
    <col min="12256" max="12256" width="10.6640625" style="46" customWidth="1"/>
    <col min="12257" max="12447" width="9.33203125" style="46"/>
    <col min="12448" max="12448" width="41" style="46" customWidth="1"/>
    <col min="12449" max="12455" width="9.33203125" style="46" customWidth="1"/>
    <col min="12456" max="12456" width="10.5546875" style="46" customWidth="1"/>
    <col min="12457" max="12467" width="9.33203125" style="46" customWidth="1"/>
    <col min="12468" max="12468" width="12.6640625" style="46" customWidth="1"/>
    <col min="12469" max="12469" width="13.33203125" style="46" customWidth="1"/>
    <col min="12470" max="12505" width="9.33203125" style="46" customWidth="1"/>
    <col min="12506" max="12511" width="11.33203125" style="46" customWidth="1"/>
    <col min="12512" max="12512" width="10.6640625" style="46" customWidth="1"/>
    <col min="12513" max="12703" width="9.33203125" style="46"/>
    <col min="12704" max="12704" width="41" style="46" customWidth="1"/>
    <col min="12705" max="12711" width="9.33203125" style="46" customWidth="1"/>
    <col min="12712" max="12712" width="10.5546875" style="46" customWidth="1"/>
    <col min="12713" max="12723" width="9.33203125" style="46" customWidth="1"/>
    <col min="12724" max="12724" width="12.6640625" style="46" customWidth="1"/>
    <col min="12725" max="12725" width="13.33203125" style="46" customWidth="1"/>
    <col min="12726" max="12761" width="9.33203125" style="46" customWidth="1"/>
    <col min="12762" max="12767" width="11.33203125" style="46" customWidth="1"/>
    <col min="12768" max="12768" width="10.6640625" style="46" customWidth="1"/>
    <col min="12769" max="12959" width="9.33203125" style="46"/>
    <col min="12960" max="12960" width="41" style="46" customWidth="1"/>
    <col min="12961" max="12967" width="9.33203125" style="46" customWidth="1"/>
    <col min="12968" max="12968" width="10.5546875" style="46" customWidth="1"/>
    <col min="12969" max="12979" width="9.33203125" style="46" customWidth="1"/>
    <col min="12980" max="12980" width="12.6640625" style="46" customWidth="1"/>
    <col min="12981" max="12981" width="13.33203125" style="46" customWidth="1"/>
    <col min="12982" max="13017" width="9.33203125" style="46" customWidth="1"/>
    <col min="13018" max="13023" width="11.33203125" style="46" customWidth="1"/>
    <col min="13024" max="13024" width="10.6640625" style="46" customWidth="1"/>
    <col min="13025" max="13215" width="9.33203125" style="46"/>
    <col min="13216" max="13216" width="41" style="46" customWidth="1"/>
    <col min="13217" max="13223" width="9.33203125" style="46" customWidth="1"/>
    <col min="13224" max="13224" width="10.5546875" style="46" customWidth="1"/>
    <col min="13225" max="13235" width="9.33203125" style="46" customWidth="1"/>
    <col min="13236" max="13236" width="12.6640625" style="46" customWidth="1"/>
    <col min="13237" max="13237" width="13.33203125" style="46" customWidth="1"/>
    <col min="13238" max="13273" width="9.33203125" style="46" customWidth="1"/>
    <col min="13274" max="13279" width="11.33203125" style="46" customWidth="1"/>
    <col min="13280" max="13280" width="10.6640625" style="46" customWidth="1"/>
    <col min="13281" max="13471" width="9.33203125" style="46"/>
    <col min="13472" max="13472" width="41" style="46" customWidth="1"/>
    <col min="13473" max="13479" width="9.33203125" style="46" customWidth="1"/>
    <col min="13480" max="13480" width="10.5546875" style="46" customWidth="1"/>
    <col min="13481" max="13491" width="9.33203125" style="46" customWidth="1"/>
    <col min="13492" max="13492" width="12.6640625" style="46" customWidth="1"/>
    <col min="13493" max="13493" width="13.33203125" style="46" customWidth="1"/>
    <col min="13494" max="13529" width="9.33203125" style="46" customWidth="1"/>
    <col min="13530" max="13535" width="11.33203125" style="46" customWidth="1"/>
    <col min="13536" max="13536" width="10.6640625" style="46" customWidth="1"/>
    <col min="13537" max="13727" width="9.33203125" style="46"/>
    <col min="13728" max="13728" width="41" style="46" customWidth="1"/>
    <col min="13729" max="13735" width="9.33203125" style="46" customWidth="1"/>
    <col min="13736" max="13736" width="10.5546875" style="46" customWidth="1"/>
    <col min="13737" max="13747" width="9.33203125" style="46" customWidth="1"/>
    <col min="13748" max="13748" width="12.6640625" style="46" customWidth="1"/>
    <col min="13749" max="13749" width="13.33203125" style="46" customWidth="1"/>
    <col min="13750" max="13785" width="9.33203125" style="46" customWidth="1"/>
    <col min="13786" max="13791" width="11.33203125" style="46" customWidth="1"/>
    <col min="13792" max="13792" width="10.6640625" style="46" customWidth="1"/>
    <col min="13793" max="13983" width="9.33203125" style="46"/>
    <col min="13984" max="13984" width="41" style="46" customWidth="1"/>
    <col min="13985" max="13991" width="9.33203125" style="46" customWidth="1"/>
    <col min="13992" max="13992" width="10.5546875" style="46" customWidth="1"/>
    <col min="13993" max="14003" width="9.33203125" style="46" customWidth="1"/>
    <col min="14004" max="14004" width="12.6640625" style="46" customWidth="1"/>
    <col min="14005" max="14005" width="13.33203125" style="46" customWidth="1"/>
    <col min="14006" max="14041" width="9.33203125" style="46" customWidth="1"/>
    <col min="14042" max="14047" width="11.33203125" style="46" customWidth="1"/>
    <col min="14048" max="14048" width="10.6640625" style="46" customWidth="1"/>
    <col min="14049" max="14239" width="9.33203125" style="46"/>
    <col min="14240" max="14240" width="41" style="46" customWidth="1"/>
    <col min="14241" max="14247" width="9.33203125" style="46" customWidth="1"/>
    <col min="14248" max="14248" width="10.5546875" style="46" customWidth="1"/>
    <col min="14249" max="14259" width="9.33203125" style="46" customWidth="1"/>
    <col min="14260" max="14260" width="12.6640625" style="46" customWidth="1"/>
    <col min="14261" max="14261" width="13.33203125" style="46" customWidth="1"/>
    <col min="14262" max="14297" width="9.33203125" style="46" customWidth="1"/>
    <col min="14298" max="14303" width="11.33203125" style="46" customWidth="1"/>
    <col min="14304" max="14304" width="10.6640625" style="46" customWidth="1"/>
    <col min="14305" max="14495" width="9.33203125" style="46"/>
    <col min="14496" max="14496" width="41" style="46" customWidth="1"/>
    <col min="14497" max="14503" width="9.33203125" style="46" customWidth="1"/>
    <col min="14504" max="14504" width="10.5546875" style="46" customWidth="1"/>
    <col min="14505" max="14515" width="9.33203125" style="46" customWidth="1"/>
    <col min="14516" max="14516" width="12.6640625" style="46" customWidth="1"/>
    <col min="14517" max="14517" width="13.33203125" style="46" customWidth="1"/>
    <col min="14518" max="14553" width="9.33203125" style="46" customWidth="1"/>
    <col min="14554" max="14559" width="11.33203125" style="46" customWidth="1"/>
    <col min="14560" max="14560" width="10.6640625" style="46" customWidth="1"/>
    <col min="14561" max="14751" width="9.33203125" style="46"/>
    <col min="14752" max="14752" width="41" style="46" customWidth="1"/>
    <col min="14753" max="14759" width="9.33203125" style="46" customWidth="1"/>
    <col min="14760" max="14760" width="10.5546875" style="46" customWidth="1"/>
    <col min="14761" max="14771" width="9.33203125" style="46" customWidth="1"/>
    <col min="14772" max="14772" width="12.6640625" style="46" customWidth="1"/>
    <col min="14773" max="14773" width="13.33203125" style="46" customWidth="1"/>
    <col min="14774" max="14809" width="9.33203125" style="46" customWidth="1"/>
    <col min="14810" max="14815" width="11.33203125" style="46" customWidth="1"/>
    <col min="14816" max="14816" width="10.6640625" style="46" customWidth="1"/>
    <col min="14817" max="15007" width="9.33203125" style="46"/>
    <col min="15008" max="15008" width="41" style="46" customWidth="1"/>
    <col min="15009" max="15015" width="9.33203125" style="46" customWidth="1"/>
    <col min="15016" max="15016" width="10.5546875" style="46" customWidth="1"/>
    <col min="15017" max="15027" width="9.33203125" style="46" customWidth="1"/>
    <col min="15028" max="15028" width="12.6640625" style="46" customWidth="1"/>
    <col min="15029" max="15029" width="13.33203125" style="46" customWidth="1"/>
    <col min="15030" max="15065" width="9.33203125" style="46" customWidth="1"/>
    <col min="15066" max="15071" width="11.33203125" style="46" customWidth="1"/>
    <col min="15072" max="15072" width="10.6640625" style="46" customWidth="1"/>
    <col min="15073" max="15263" width="9.33203125" style="46"/>
    <col min="15264" max="15264" width="41" style="46" customWidth="1"/>
    <col min="15265" max="15271" width="9.33203125" style="46" customWidth="1"/>
    <col min="15272" max="15272" width="10.5546875" style="46" customWidth="1"/>
    <col min="15273" max="15283" width="9.33203125" style="46" customWidth="1"/>
    <col min="15284" max="15284" width="12.6640625" style="46" customWidth="1"/>
    <col min="15285" max="15285" width="13.33203125" style="46" customWidth="1"/>
    <col min="15286" max="15321" width="9.33203125" style="46" customWidth="1"/>
    <col min="15322" max="15327" width="11.33203125" style="46" customWidth="1"/>
    <col min="15328" max="15328" width="10.6640625" style="46" customWidth="1"/>
    <col min="15329" max="15519" width="9.33203125" style="46"/>
    <col min="15520" max="15520" width="41" style="46" customWidth="1"/>
    <col min="15521" max="15527" width="9.33203125" style="46" customWidth="1"/>
    <col min="15528" max="15528" width="10.5546875" style="46" customWidth="1"/>
    <col min="15529" max="15539" width="9.33203125" style="46" customWidth="1"/>
    <col min="15540" max="15540" width="12.6640625" style="46" customWidth="1"/>
    <col min="15541" max="15541" width="13.33203125" style="46" customWidth="1"/>
    <col min="15542" max="15577" width="9.33203125" style="46" customWidth="1"/>
    <col min="15578" max="15583" width="11.33203125" style="46" customWidth="1"/>
    <col min="15584" max="15584" width="10.6640625" style="46" customWidth="1"/>
    <col min="15585" max="15775" width="9.33203125" style="46"/>
    <col min="15776" max="15776" width="41" style="46" customWidth="1"/>
    <col min="15777" max="15783" width="9.33203125" style="46" customWidth="1"/>
    <col min="15784" max="15784" width="10.5546875" style="46" customWidth="1"/>
    <col min="15785" max="15795" width="9.33203125" style="46" customWidth="1"/>
    <col min="15796" max="15796" width="12.6640625" style="46" customWidth="1"/>
    <col min="15797" max="15797" width="13.33203125" style="46" customWidth="1"/>
    <col min="15798" max="15833" width="9.33203125" style="46" customWidth="1"/>
    <col min="15834" max="15839" width="11.33203125" style="46" customWidth="1"/>
    <col min="15840" max="15840" width="10.6640625" style="46" customWidth="1"/>
    <col min="15841" max="16031" width="9.33203125" style="46"/>
    <col min="16032" max="16032" width="41" style="46" customWidth="1"/>
    <col min="16033" max="16039" width="9.33203125" style="46" customWidth="1"/>
    <col min="16040" max="16040" width="10.5546875" style="46" customWidth="1"/>
    <col min="16041" max="16051" width="9.33203125" style="46" customWidth="1"/>
    <col min="16052" max="16052" width="12.6640625" style="46" customWidth="1"/>
    <col min="16053" max="16053" width="13.33203125" style="46" customWidth="1"/>
    <col min="16054" max="16089" width="9.33203125" style="46" customWidth="1"/>
    <col min="16090" max="16095" width="11.33203125" style="46" customWidth="1"/>
    <col min="16096" max="16096" width="10.6640625" style="46" customWidth="1"/>
    <col min="16097" max="16348" width="9.33203125" style="46"/>
    <col min="16349" max="16384" width="9.33203125" style="46" customWidth="1"/>
  </cols>
  <sheetData>
    <row r="1" spans="1:51" s="45" customFormat="1" ht="18" x14ac:dyDescent="0.35">
      <c r="A1" s="311" t="s">
        <v>131</v>
      </c>
      <c r="B1" s="308" t="s">
        <v>132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10"/>
    </row>
    <row r="2" spans="1:51" ht="18" x14ac:dyDescent="0.35">
      <c r="A2" s="312"/>
      <c r="B2" s="308" t="s">
        <v>2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10"/>
    </row>
    <row r="3" spans="1:51" ht="18" x14ac:dyDescent="0.35">
      <c r="A3" s="313" t="s">
        <v>111</v>
      </c>
      <c r="B3" s="298" t="s">
        <v>11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300"/>
      <c r="P3" s="308" t="s">
        <v>12</v>
      </c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10"/>
    </row>
    <row r="4" spans="1:51" ht="18" x14ac:dyDescent="0.35">
      <c r="A4" s="314"/>
      <c r="B4" s="301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3"/>
      <c r="P4" s="275">
        <v>2021</v>
      </c>
      <c r="Q4" s="276"/>
      <c r="R4" s="276"/>
      <c r="S4" s="276"/>
      <c r="T4" s="276"/>
      <c r="U4" s="276"/>
      <c r="V4" s="276"/>
      <c r="W4" s="276"/>
      <c r="X4" s="278"/>
      <c r="Y4" s="278"/>
      <c r="Z4" s="278"/>
      <c r="AA4" s="278"/>
      <c r="AB4" s="275">
        <v>2022</v>
      </c>
      <c r="AC4" s="276"/>
      <c r="AD4" s="276"/>
      <c r="AE4" s="276"/>
      <c r="AF4" s="276"/>
      <c r="AG4" s="276"/>
      <c r="AH4" s="276"/>
      <c r="AI4" s="276"/>
      <c r="AJ4" s="278"/>
      <c r="AK4" s="278"/>
      <c r="AL4" s="278"/>
      <c r="AM4" s="278"/>
      <c r="AN4" s="275" t="s">
        <v>220</v>
      </c>
      <c r="AO4" s="276"/>
      <c r="AP4" s="276"/>
      <c r="AQ4" s="276"/>
      <c r="AR4" s="276"/>
      <c r="AS4" s="276"/>
      <c r="AT4" s="276"/>
      <c r="AU4" s="276"/>
      <c r="AV4" s="278"/>
      <c r="AW4" s="278"/>
      <c r="AX4" s="278"/>
      <c r="AY4" s="278"/>
    </row>
    <row r="5" spans="1:51" s="6" customFormat="1" ht="24.75" customHeight="1" x14ac:dyDescent="0.3">
      <c r="A5" s="314"/>
      <c r="B5" s="17">
        <v>2010</v>
      </c>
      <c r="C5" s="17">
        <v>2011</v>
      </c>
      <c r="D5" s="10">
        <v>2012</v>
      </c>
      <c r="E5" s="10">
        <v>2013</v>
      </c>
      <c r="F5" s="10">
        <v>2014</v>
      </c>
      <c r="G5" s="17">
        <v>2015</v>
      </c>
      <c r="H5" s="17">
        <v>2016</v>
      </c>
      <c r="I5" s="17">
        <v>2017</v>
      </c>
      <c r="J5" s="17">
        <v>2018</v>
      </c>
      <c r="K5" s="17">
        <v>2019</v>
      </c>
      <c r="L5" s="23">
        <v>2020</v>
      </c>
      <c r="M5" s="23">
        <v>2021</v>
      </c>
      <c r="N5" s="6">
        <v>2022</v>
      </c>
      <c r="O5" s="8" t="s">
        <v>220</v>
      </c>
      <c r="P5" s="9" t="s">
        <v>112</v>
      </c>
      <c r="Q5" s="9" t="s">
        <v>113</v>
      </c>
      <c r="R5" s="9" t="s">
        <v>114</v>
      </c>
      <c r="S5" s="9" t="s">
        <v>115</v>
      </c>
      <c r="T5" s="9" t="s">
        <v>17</v>
      </c>
      <c r="U5" s="9" t="s">
        <v>18</v>
      </c>
      <c r="V5" s="9" t="s">
        <v>19</v>
      </c>
      <c r="W5" s="9" t="s">
        <v>20</v>
      </c>
      <c r="X5" s="9" t="s">
        <v>116</v>
      </c>
      <c r="Y5" s="9" t="s">
        <v>117</v>
      </c>
      <c r="Z5" s="9" t="s">
        <v>118</v>
      </c>
      <c r="AA5" s="9" t="s">
        <v>119</v>
      </c>
      <c r="AB5" s="9" t="s">
        <v>112</v>
      </c>
      <c r="AC5" s="9" t="s">
        <v>113</v>
      </c>
      <c r="AD5" s="9" t="s">
        <v>114</v>
      </c>
      <c r="AE5" s="9" t="s">
        <v>115</v>
      </c>
      <c r="AF5" s="9" t="s">
        <v>17</v>
      </c>
      <c r="AG5" s="9" t="s">
        <v>18</v>
      </c>
      <c r="AH5" s="9" t="s">
        <v>19</v>
      </c>
      <c r="AI5" s="9" t="s">
        <v>20</v>
      </c>
      <c r="AJ5" s="9" t="s">
        <v>116</v>
      </c>
      <c r="AK5" s="9" t="s">
        <v>117</v>
      </c>
      <c r="AL5" s="9" t="s">
        <v>118</v>
      </c>
      <c r="AM5" s="9" t="s">
        <v>119</v>
      </c>
      <c r="AN5" s="9" t="s">
        <v>112</v>
      </c>
      <c r="AO5" s="9" t="s">
        <v>113</v>
      </c>
      <c r="AP5" s="9" t="s">
        <v>114</v>
      </c>
      <c r="AQ5" s="9" t="s">
        <v>115</v>
      </c>
      <c r="AR5" s="9" t="s">
        <v>17</v>
      </c>
      <c r="AS5" s="9" t="s">
        <v>18</v>
      </c>
      <c r="AT5" s="9" t="s">
        <v>19</v>
      </c>
      <c r="AU5" s="9" t="s">
        <v>20</v>
      </c>
      <c r="AV5" s="9" t="s">
        <v>116</v>
      </c>
      <c r="AW5" s="9" t="s">
        <v>117</v>
      </c>
      <c r="AX5" s="9" t="s">
        <v>118</v>
      </c>
      <c r="AY5" s="9" t="s">
        <v>119</v>
      </c>
    </row>
    <row r="6" spans="1:51" s="6" customFormat="1" ht="27.6" x14ac:dyDescent="0.3">
      <c r="A6" s="48" t="s">
        <v>133</v>
      </c>
      <c r="B6" s="237">
        <v>1294753.4500000014</v>
      </c>
      <c r="C6" s="237">
        <v>1145936.4499999988</v>
      </c>
      <c r="D6" s="237">
        <v>932681.66999999981</v>
      </c>
      <c r="E6" s="237">
        <v>844471.54</v>
      </c>
      <c r="F6" s="237">
        <v>791471.76</v>
      </c>
      <c r="G6" s="237">
        <v>1124641.530000001</v>
      </c>
      <c r="H6" s="237">
        <v>1149706.99</v>
      </c>
      <c r="I6" s="237">
        <v>1085617.3599999999</v>
      </c>
      <c r="J6" s="237">
        <v>1186257.9720000001</v>
      </c>
      <c r="K6" s="237">
        <v>1685871.5600000003</v>
      </c>
      <c r="L6" s="237">
        <v>1573793.2499999998</v>
      </c>
      <c r="M6" s="237">
        <v>1670913.66</v>
      </c>
      <c r="N6" s="237">
        <v>1630042.8599999999</v>
      </c>
      <c r="O6" s="238">
        <v>990095.84000000008</v>
      </c>
      <c r="P6" s="402">
        <v>93822.01999999999</v>
      </c>
      <c r="Q6" s="402">
        <v>101424.92000000001</v>
      </c>
      <c r="R6" s="402">
        <v>110488.26</v>
      </c>
      <c r="S6" s="239">
        <v>40082.009999999995</v>
      </c>
      <c r="T6" s="239">
        <v>324777.78000000003</v>
      </c>
      <c r="U6" s="239">
        <v>37571.520000000004</v>
      </c>
      <c r="V6" s="239">
        <v>151296.61999999997</v>
      </c>
      <c r="W6" s="237">
        <v>77025.97</v>
      </c>
      <c r="X6" s="237">
        <v>390941.80000000005</v>
      </c>
      <c r="Y6" s="237">
        <v>113851.84999999999</v>
      </c>
      <c r="Z6" s="237">
        <v>220019.98</v>
      </c>
      <c r="AA6" s="237">
        <v>9610.93</v>
      </c>
      <c r="AB6" s="237">
        <v>13210.34</v>
      </c>
      <c r="AC6" s="237">
        <v>80087.250000000015</v>
      </c>
      <c r="AD6" s="237">
        <v>111299.48</v>
      </c>
      <c r="AE6" s="237">
        <v>173103.36000000002</v>
      </c>
      <c r="AF6" s="237">
        <v>0</v>
      </c>
      <c r="AG6" s="237">
        <v>169176.81</v>
      </c>
      <c r="AH6" s="237">
        <v>202914.26</v>
      </c>
      <c r="AI6" s="237">
        <v>323733.28999999992</v>
      </c>
      <c r="AJ6" s="237">
        <v>108652.22</v>
      </c>
      <c r="AK6" s="237">
        <v>211373.60999999996</v>
      </c>
      <c r="AL6" s="237">
        <v>147274.63</v>
      </c>
      <c r="AM6" s="237">
        <v>89217.609999999986</v>
      </c>
      <c r="AN6" s="237">
        <v>256762.08000000002</v>
      </c>
      <c r="AO6" s="237">
        <v>43157.06</v>
      </c>
      <c r="AP6" s="237">
        <v>88901.68</v>
      </c>
      <c r="AQ6" s="237">
        <v>402851.18000000011</v>
      </c>
      <c r="AR6" s="237">
        <v>117675.09</v>
      </c>
      <c r="AS6" s="237">
        <v>80748.750000000029</v>
      </c>
    </row>
    <row r="7" spans="1:51" s="6" customFormat="1" x14ac:dyDescent="0.3">
      <c r="A7" s="48" t="s">
        <v>134</v>
      </c>
      <c r="B7" s="237">
        <v>607912.71</v>
      </c>
      <c r="C7" s="237">
        <v>717131.09999999718</v>
      </c>
      <c r="D7" s="237">
        <v>523861.45999999973</v>
      </c>
      <c r="E7" s="237">
        <v>493444.81999999966</v>
      </c>
      <c r="F7" s="237">
        <v>491185.37999999977</v>
      </c>
      <c r="G7" s="237">
        <v>429607.98</v>
      </c>
      <c r="H7" s="237">
        <v>497133.76999999973</v>
      </c>
      <c r="I7" s="237">
        <v>566475.64999999991</v>
      </c>
      <c r="J7" s="237">
        <v>663873.03</v>
      </c>
      <c r="K7" s="237">
        <v>777336.39999999991</v>
      </c>
      <c r="L7" s="237">
        <v>896111.17</v>
      </c>
      <c r="M7" s="237">
        <v>1395733.17</v>
      </c>
      <c r="N7" s="237">
        <v>1320218.1099999999</v>
      </c>
      <c r="O7" s="238">
        <v>812783.44000000029</v>
      </c>
      <c r="P7" s="402">
        <v>84750.339999999982</v>
      </c>
      <c r="Q7" s="402">
        <v>145480.18</v>
      </c>
      <c r="R7" s="402">
        <v>82841.599999999991</v>
      </c>
      <c r="S7" s="239">
        <v>142080.75</v>
      </c>
      <c r="T7" s="239">
        <v>131178.79</v>
      </c>
      <c r="U7" s="239">
        <v>92165.489999999991</v>
      </c>
      <c r="V7" s="239">
        <v>27985.460000000003</v>
      </c>
      <c r="W7" s="237">
        <v>59086.48</v>
      </c>
      <c r="X7" s="237">
        <v>222904.37000000017</v>
      </c>
      <c r="Y7" s="237">
        <v>146805.54999999993</v>
      </c>
      <c r="Z7" s="237">
        <v>208737.36000000002</v>
      </c>
      <c r="AA7" s="237">
        <v>51716.800000000003</v>
      </c>
      <c r="AB7" s="237">
        <v>10910.42</v>
      </c>
      <c r="AC7" s="237">
        <v>232484.84000000003</v>
      </c>
      <c r="AD7" s="237">
        <v>56612.999999999993</v>
      </c>
      <c r="AE7" s="237">
        <v>45391.5</v>
      </c>
      <c r="AF7" s="237">
        <v>21857.13</v>
      </c>
      <c r="AG7" s="237">
        <v>31111.040000000001</v>
      </c>
      <c r="AH7" s="237">
        <v>340840.93</v>
      </c>
      <c r="AI7" s="237">
        <v>228432.58999999997</v>
      </c>
      <c r="AJ7" s="237">
        <v>0</v>
      </c>
      <c r="AK7" s="237">
        <v>189368.74000000002</v>
      </c>
      <c r="AL7" s="237">
        <v>32082.41</v>
      </c>
      <c r="AM7" s="237">
        <v>131125.51</v>
      </c>
      <c r="AN7" s="237">
        <v>196819.12000000002</v>
      </c>
      <c r="AO7" s="237">
        <v>148634.27000000005</v>
      </c>
      <c r="AP7" s="237">
        <v>81940.179999999993</v>
      </c>
      <c r="AQ7" s="237">
        <v>174906.56000000014</v>
      </c>
      <c r="AR7" s="237">
        <v>88040.860000000015</v>
      </c>
      <c r="AS7" s="237">
        <v>122442.45000000003</v>
      </c>
    </row>
    <row r="8" spans="1:51" s="6" customFormat="1" x14ac:dyDescent="0.3">
      <c r="A8" s="48" t="s">
        <v>135</v>
      </c>
      <c r="B8" s="237">
        <v>263925.24</v>
      </c>
      <c r="C8" s="237">
        <v>301124.58999999997</v>
      </c>
      <c r="D8" s="237">
        <v>216869.58000000007</v>
      </c>
      <c r="E8" s="237">
        <v>172005.48</v>
      </c>
      <c r="F8" s="237">
        <v>235464.60000000018</v>
      </c>
      <c r="G8" s="237">
        <v>304802.15000000002</v>
      </c>
      <c r="H8" s="237">
        <v>462967.08000000019</v>
      </c>
      <c r="I8" s="237">
        <v>584198.37</v>
      </c>
      <c r="J8" s="237">
        <v>919271.80999999994</v>
      </c>
      <c r="K8" s="237">
        <v>1268855.5</v>
      </c>
      <c r="L8" s="237">
        <v>1729075.63</v>
      </c>
      <c r="M8" s="237">
        <v>1301160.0899999999</v>
      </c>
      <c r="N8" s="237">
        <v>1869449.19</v>
      </c>
      <c r="O8" s="238">
        <v>1517833.41</v>
      </c>
      <c r="P8" s="402">
        <v>32177.829999999998</v>
      </c>
      <c r="Q8" s="402">
        <v>153766.24000000002</v>
      </c>
      <c r="R8" s="402">
        <v>122802.14999999998</v>
      </c>
      <c r="S8" s="239">
        <v>117995.61</v>
      </c>
      <c r="T8" s="239">
        <v>63658.78</v>
      </c>
      <c r="U8" s="239">
        <v>25917.03</v>
      </c>
      <c r="V8" s="239">
        <v>57046.35</v>
      </c>
      <c r="W8" s="237">
        <v>30238.71</v>
      </c>
      <c r="X8" s="237">
        <v>346508.47</v>
      </c>
      <c r="Y8" s="237">
        <v>17286.349999999999</v>
      </c>
      <c r="Z8" s="237">
        <v>327765.35000000003</v>
      </c>
      <c r="AA8" s="237">
        <v>5997.2199999999993</v>
      </c>
      <c r="AB8" s="237">
        <v>157.30000000000001</v>
      </c>
      <c r="AC8" s="237">
        <v>201884.98</v>
      </c>
      <c r="AD8" s="237">
        <v>34751.89</v>
      </c>
      <c r="AE8" s="237">
        <v>12944.62</v>
      </c>
      <c r="AF8" s="237">
        <v>133.80000000000001</v>
      </c>
      <c r="AG8" s="237">
        <v>40252.99</v>
      </c>
      <c r="AH8" s="237">
        <v>654131.83000000019</v>
      </c>
      <c r="AI8" s="237">
        <v>239486.30999999991</v>
      </c>
      <c r="AJ8" s="237">
        <v>19207.34</v>
      </c>
      <c r="AK8" s="237">
        <v>248454.49999999997</v>
      </c>
      <c r="AL8" s="237">
        <v>41539.89</v>
      </c>
      <c r="AM8" s="237">
        <v>376503.74000000005</v>
      </c>
      <c r="AN8" s="237">
        <v>246529.40999999997</v>
      </c>
      <c r="AO8" s="237">
        <v>89256.03</v>
      </c>
      <c r="AP8" s="237">
        <v>33972.07</v>
      </c>
      <c r="AQ8" s="237">
        <v>651904.38</v>
      </c>
      <c r="AR8" s="237">
        <v>446572.76000000007</v>
      </c>
      <c r="AS8" s="237">
        <v>49598.759999999987</v>
      </c>
    </row>
    <row r="9" spans="1:51" s="6" customFormat="1" x14ac:dyDescent="0.3">
      <c r="A9" s="48" t="s">
        <v>136</v>
      </c>
      <c r="B9" s="237">
        <v>57254.909999999982</v>
      </c>
      <c r="C9" s="237">
        <v>125646.70999999999</v>
      </c>
      <c r="D9" s="237">
        <v>50798.59</v>
      </c>
      <c r="E9" s="237">
        <v>50749.090000000011</v>
      </c>
      <c r="F9" s="237">
        <v>53764.729999999996</v>
      </c>
      <c r="G9" s="237">
        <v>64735.319999999992</v>
      </c>
      <c r="H9" s="237">
        <v>34783.149999999994</v>
      </c>
      <c r="I9" s="237">
        <v>30766.18</v>
      </c>
      <c r="J9" s="237">
        <v>55510.27</v>
      </c>
      <c r="K9" s="237">
        <v>37058.889999999992</v>
      </c>
      <c r="L9" s="237">
        <v>31587.21</v>
      </c>
      <c r="M9" s="237">
        <v>21822.16</v>
      </c>
      <c r="N9" s="237">
        <v>874.93999999999994</v>
      </c>
      <c r="O9" s="238">
        <v>59821.260000000009</v>
      </c>
      <c r="P9" s="402">
        <v>1802.94</v>
      </c>
      <c r="Q9" s="402">
        <v>8535.4700000000012</v>
      </c>
      <c r="R9" s="402">
        <v>7436.380000000001</v>
      </c>
      <c r="S9" s="239">
        <v>721.11</v>
      </c>
      <c r="T9" s="239">
        <v>889.82</v>
      </c>
      <c r="U9" s="239">
        <v>39.119999999999997</v>
      </c>
      <c r="V9" s="239">
        <v>0</v>
      </c>
      <c r="W9" s="237">
        <v>0</v>
      </c>
      <c r="X9" s="237">
        <v>2249.58</v>
      </c>
      <c r="Y9" s="237">
        <v>147.74</v>
      </c>
      <c r="Z9" s="237">
        <v>0</v>
      </c>
      <c r="AA9" s="237">
        <v>0</v>
      </c>
      <c r="AB9" s="237">
        <v>0</v>
      </c>
      <c r="AC9" s="237">
        <v>874.93999999999994</v>
      </c>
      <c r="AD9" s="237">
        <v>0</v>
      </c>
      <c r="AE9" s="237">
        <v>0</v>
      </c>
      <c r="AF9" s="237">
        <v>0</v>
      </c>
      <c r="AG9" s="237">
        <v>0</v>
      </c>
      <c r="AH9" s="237">
        <v>0</v>
      </c>
      <c r="AI9" s="237">
        <v>0</v>
      </c>
      <c r="AJ9" s="237">
        <v>0</v>
      </c>
      <c r="AK9" s="237">
        <v>0</v>
      </c>
      <c r="AL9" s="237">
        <v>0</v>
      </c>
      <c r="AM9" s="237">
        <v>0</v>
      </c>
      <c r="AN9" s="237">
        <v>8564.49</v>
      </c>
      <c r="AO9" s="237">
        <v>14056.91</v>
      </c>
      <c r="AP9" s="237">
        <v>12077.47</v>
      </c>
      <c r="AQ9" s="237">
        <v>8768.4500000000007</v>
      </c>
      <c r="AR9" s="237">
        <v>9897.82</v>
      </c>
      <c r="AS9" s="237">
        <v>6456.119999999999</v>
      </c>
    </row>
    <row r="10" spans="1:51" s="6" customFormat="1" x14ac:dyDescent="0.3">
      <c r="A10" s="48" t="s">
        <v>137</v>
      </c>
      <c r="B10" s="237">
        <v>1569193.81</v>
      </c>
      <c r="C10" s="237">
        <v>1112789.1999999997</v>
      </c>
      <c r="D10" s="237">
        <v>1295067.4299999995</v>
      </c>
      <c r="E10" s="237">
        <v>1119881.5700000003</v>
      </c>
      <c r="F10" s="237">
        <v>1333057.2500000005</v>
      </c>
      <c r="G10" s="237">
        <v>1677553.2899999991</v>
      </c>
      <c r="H10" s="237">
        <v>1340356.3599999994</v>
      </c>
      <c r="I10" s="237">
        <v>1625344.6799999997</v>
      </c>
      <c r="J10" s="237">
        <v>1873042.8730000001</v>
      </c>
      <c r="K10" s="237">
        <v>2706547.8499999996</v>
      </c>
      <c r="L10" s="237">
        <v>1702094.94</v>
      </c>
      <c r="M10" s="237">
        <v>1736330.82</v>
      </c>
      <c r="N10" s="237">
        <v>1114324.79</v>
      </c>
      <c r="O10" s="238">
        <v>896276</v>
      </c>
      <c r="P10" s="402">
        <v>199508.63999999998</v>
      </c>
      <c r="Q10" s="402">
        <v>157322.76999999999</v>
      </c>
      <c r="R10" s="402">
        <v>91319.090000000011</v>
      </c>
      <c r="S10" s="239">
        <v>34962.050000000003</v>
      </c>
      <c r="T10" s="239">
        <v>202980.74999999997</v>
      </c>
      <c r="U10" s="239">
        <v>150479.91999999998</v>
      </c>
      <c r="V10" s="239">
        <v>0</v>
      </c>
      <c r="W10" s="237">
        <v>221594.63</v>
      </c>
      <c r="X10" s="237">
        <v>242695.2</v>
      </c>
      <c r="Y10" s="237">
        <v>177189.87000000002</v>
      </c>
      <c r="Z10" s="237">
        <v>165487.37999999995</v>
      </c>
      <c r="AA10" s="237">
        <v>92790.52</v>
      </c>
      <c r="AB10" s="237">
        <v>10486.79</v>
      </c>
      <c r="AC10" s="237">
        <v>27821.079999999994</v>
      </c>
      <c r="AD10" s="237">
        <v>99050.72</v>
      </c>
      <c r="AE10" s="237">
        <v>114029.53</v>
      </c>
      <c r="AF10" s="237">
        <v>44062.399999999994</v>
      </c>
      <c r="AG10" s="237">
        <v>173650.22999999995</v>
      </c>
      <c r="AH10" s="237">
        <v>92142.069999999992</v>
      </c>
      <c r="AI10" s="237">
        <v>238479.73000000004</v>
      </c>
      <c r="AJ10" s="237">
        <v>0</v>
      </c>
      <c r="AK10" s="237">
        <v>157410.85999999999</v>
      </c>
      <c r="AL10" s="237">
        <v>86654.55</v>
      </c>
      <c r="AM10" s="237">
        <v>70536.83</v>
      </c>
      <c r="AN10" s="237">
        <v>186213.5</v>
      </c>
      <c r="AO10" s="237">
        <v>87172.95</v>
      </c>
      <c r="AP10" s="237">
        <v>301854.96000000002</v>
      </c>
      <c r="AQ10" s="237">
        <v>137071.4</v>
      </c>
      <c r="AR10" s="237">
        <v>44155.30999999999</v>
      </c>
      <c r="AS10" s="237">
        <v>139807.88</v>
      </c>
    </row>
    <row r="11" spans="1:51" s="6" customFormat="1" x14ac:dyDescent="0.3">
      <c r="A11" s="48" t="s">
        <v>138</v>
      </c>
      <c r="B11" s="237">
        <v>265086.59999999998</v>
      </c>
      <c r="C11" s="237">
        <v>465922.33</v>
      </c>
      <c r="D11" s="237">
        <v>423667.06999999989</v>
      </c>
      <c r="E11" s="237">
        <v>468905.53999999992</v>
      </c>
      <c r="F11" s="237">
        <v>355782.79999999987</v>
      </c>
      <c r="G11" s="237">
        <v>593024.47999999986</v>
      </c>
      <c r="H11" s="237">
        <v>510888.39000000007</v>
      </c>
      <c r="I11" s="237">
        <v>689031.30999999982</v>
      </c>
      <c r="J11" s="237">
        <v>872511.4800000001</v>
      </c>
      <c r="K11" s="237">
        <v>891564.40999999992</v>
      </c>
      <c r="L11" s="237">
        <v>966717.85999999987</v>
      </c>
      <c r="M11" s="237">
        <v>527903.12</v>
      </c>
      <c r="N11" s="237">
        <v>463072.22</v>
      </c>
      <c r="O11" s="238">
        <v>218221.15</v>
      </c>
      <c r="P11" s="402">
        <v>27548.84</v>
      </c>
      <c r="Q11" s="402">
        <v>99423.16</v>
      </c>
      <c r="R11" s="402">
        <v>9866.64</v>
      </c>
      <c r="S11" s="239">
        <v>62220.800000000003</v>
      </c>
      <c r="T11" s="239">
        <v>61549.83</v>
      </c>
      <c r="U11" s="239">
        <v>94222.94</v>
      </c>
      <c r="V11" s="239">
        <v>0</v>
      </c>
      <c r="W11" s="237">
        <v>30140.869999999995</v>
      </c>
      <c r="X11" s="237">
        <v>56227.909999999996</v>
      </c>
      <c r="Y11" s="237">
        <v>29432.780000000002</v>
      </c>
      <c r="Z11" s="237">
        <v>55818.240000000005</v>
      </c>
      <c r="AA11" s="237">
        <v>1451.11</v>
      </c>
      <c r="AB11" s="237">
        <v>0</v>
      </c>
      <c r="AC11" s="237">
        <v>27297.48</v>
      </c>
      <c r="AD11" s="237">
        <v>36838.519999999997</v>
      </c>
      <c r="AE11" s="237">
        <v>33918.370000000003</v>
      </c>
      <c r="AF11" s="237">
        <v>24800.98</v>
      </c>
      <c r="AG11" s="237">
        <v>2719.87</v>
      </c>
      <c r="AH11" s="237">
        <v>109084.7</v>
      </c>
      <c r="AI11" s="237">
        <v>104360.83000000002</v>
      </c>
      <c r="AJ11" s="237">
        <v>28075.289999999997</v>
      </c>
      <c r="AK11" s="237">
        <v>39472.200000000004</v>
      </c>
      <c r="AL11" s="237">
        <v>41194.25</v>
      </c>
      <c r="AM11" s="237">
        <v>15309.730000000001</v>
      </c>
      <c r="AN11" s="237">
        <v>34232.86</v>
      </c>
      <c r="AO11" s="237">
        <v>18890.43</v>
      </c>
      <c r="AP11" s="237">
        <v>27807.260000000002</v>
      </c>
      <c r="AQ11" s="237">
        <v>42887.539999999994</v>
      </c>
      <c r="AR11" s="237">
        <v>44513.049999999996</v>
      </c>
      <c r="AS11" s="237">
        <v>49890.010000000009</v>
      </c>
    </row>
    <row r="12" spans="1:51" s="6" customFormat="1" x14ac:dyDescent="0.3">
      <c r="A12" s="48" t="s">
        <v>139</v>
      </c>
      <c r="B12" s="237">
        <v>107581.57000000004</v>
      </c>
      <c r="C12" s="237">
        <v>131126.16</v>
      </c>
      <c r="D12" s="237">
        <v>135560.53999999992</v>
      </c>
      <c r="E12" s="237">
        <v>116654.3</v>
      </c>
      <c r="F12" s="237">
        <v>117257.88</v>
      </c>
      <c r="G12" s="237">
        <v>156268.23000000001</v>
      </c>
      <c r="H12" s="237">
        <v>122728.24000000005</v>
      </c>
      <c r="I12" s="237">
        <v>127547.09</v>
      </c>
      <c r="J12" s="237">
        <v>88321.03</v>
      </c>
      <c r="K12" s="237">
        <v>182355.10000000003</v>
      </c>
      <c r="L12" s="237">
        <v>146502.94999999998</v>
      </c>
      <c r="M12" s="237">
        <v>621832.69999999995</v>
      </c>
      <c r="N12" s="237">
        <v>259698.90999999997</v>
      </c>
      <c r="O12" s="238">
        <v>209286.2</v>
      </c>
      <c r="P12" s="402">
        <v>4392.7099999999991</v>
      </c>
      <c r="Q12" s="402">
        <v>24556.710000000003</v>
      </c>
      <c r="R12" s="402">
        <v>63406.239999999998</v>
      </c>
      <c r="S12" s="239">
        <v>23050.969999999998</v>
      </c>
      <c r="T12" s="239">
        <v>48993.41</v>
      </c>
      <c r="U12" s="239">
        <v>51580.729999999996</v>
      </c>
      <c r="V12" s="239">
        <v>10495.65</v>
      </c>
      <c r="W12" s="237">
        <v>60386.930000000008</v>
      </c>
      <c r="X12" s="237">
        <v>151846.00999999998</v>
      </c>
      <c r="Y12" s="237">
        <v>43834.31</v>
      </c>
      <c r="Z12" s="237">
        <v>139289.03</v>
      </c>
      <c r="AA12" s="237">
        <v>0</v>
      </c>
      <c r="AB12" s="237">
        <v>12286.469999999998</v>
      </c>
      <c r="AC12" s="237">
        <v>247412.43999999997</v>
      </c>
      <c r="AD12" s="237">
        <v>0</v>
      </c>
      <c r="AE12" s="237">
        <v>0</v>
      </c>
      <c r="AF12" s="237">
        <v>0</v>
      </c>
      <c r="AG12" s="237">
        <v>0</v>
      </c>
      <c r="AH12" s="237">
        <v>0</v>
      </c>
      <c r="AI12" s="237">
        <v>0</v>
      </c>
      <c r="AJ12" s="237">
        <v>0</v>
      </c>
      <c r="AK12" s="237">
        <v>0</v>
      </c>
      <c r="AL12" s="237">
        <v>0</v>
      </c>
      <c r="AM12" s="237">
        <v>0</v>
      </c>
      <c r="AN12" s="237">
        <v>69990.459999999992</v>
      </c>
      <c r="AO12" s="237">
        <v>29192.54</v>
      </c>
      <c r="AP12" s="237">
        <v>49323.240000000005</v>
      </c>
      <c r="AQ12" s="237">
        <v>14364.760000000004</v>
      </c>
      <c r="AR12" s="237">
        <v>15117.840000000002</v>
      </c>
      <c r="AS12" s="237">
        <v>31297.360000000001</v>
      </c>
    </row>
    <row r="13" spans="1:51" s="6" customFormat="1" x14ac:dyDescent="0.3">
      <c r="A13" s="48" t="s">
        <v>140</v>
      </c>
      <c r="B13" s="237">
        <v>837320.74</v>
      </c>
      <c r="C13" s="237">
        <v>657000.24</v>
      </c>
      <c r="D13" s="237">
        <v>474219.13000000018</v>
      </c>
      <c r="E13" s="237">
        <v>639313.34000000113</v>
      </c>
      <c r="F13" s="237">
        <v>428435.14999999991</v>
      </c>
      <c r="G13" s="237">
        <v>902716.53000000049</v>
      </c>
      <c r="H13" s="237">
        <v>414202.21999999986</v>
      </c>
      <c r="I13" s="237">
        <v>525678.37</v>
      </c>
      <c r="J13" s="237">
        <v>712978.32</v>
      </c>
      <c r="K13" s="237">
        <v>576937.26</v>
      </c>
      <c r="L13" s="237">
        <v>870461.41000000015</v>
      </c>
      <c r="M13" s="237">
        <v>974129.52000000014</v>
      </c>
      <c r="N13" s="237">
        <v>615514.80000000016</v>
      </c>
      <c r="O13" s="238">
        <v>517634.19</v>
      </c>
      <c r="P13" s="402">
        <v>111176.20000000001</v>
      </c>
      <c r="Q13" s="402">
        <v>99949.87000000001</v>
      </c>
      <c r="R13" s="402">
        <v>73786.149999999994</v>
      </c>
      <c r="S13" s="239">
        <v>105466.64000000003</v>
      </c>
      <c r="T13" s="239">
        <v>75953.52</v>
      </c>
      <c r="U13" s="239">
        <v>42777.450000000012</v>
      </c>
      <c r="V13" s="239">
        <v>0</v>
      </c>
      <c r="W13" s="237">
        <v>56603.43</v>
      </c>
      <c r="X13" s="237">
        <v>162034.57</v>
      </c>
      <c r="Y13" s="237">
        <v>138483.34000000003</v>
      </c>
      <c r="Z13" s="237">
        <v>83448.240000000005</v>
      </c>
      <c r="AA13" s="237">
        <v>24450.11</v>
      </c>
      <c r="AB13" s="237">
        <v>30209.929999999997</v>
      </c>
      <c r="AC13" s="237">
        <v>10305.82</v>
      </c>
      <c r="AD13" s="237">
        <v>62274.03</v>
      </c>
      <c r="AE13" s="237">
        <v>67770.05</v>
      </c>
      <c r="AF13" s="237">
        <v>31958.22</v>
      </c>
      <c r="AG13" s="237">
        <v>76172.179999999978</v>
      </c>
      <c r="AH13" s="237">
        <v>88875.4</v>
      </c>
      <c r="AI13" s="237">
        <v>120982.87000000002</v>
      </c>
      <c r="AJ13" s="237">
        <v>38833.049999999996</v>
      </c>
      <c r="AK13" s="237">
        <v>23904.3</v>
      </c>
      <c r="AL13" s="237">
        <v>53713.820000000007</v>
      </c>
      <c r="AM13" s="237">
        <v>10515.130000000001</v>
      </c>
      <c r="AN13" s="237">
        <v>60174.11</v>
      </c>
      <c r="AO13" s="237">
        <v>121213.79999999997</v>
      </c>
      <c r="AP13" s="237">
        <v>42767.150000000009</v>
      </c>
      <c r="AQ13" s="237">
        <v>99633.709999999992</v>
      </c>
      <c r="AR13" s="237">
        <v>90666.409999999989</v>
      </c>
      <c r="AS13" s="237">
        <v>103179.01</v>
      </c>
    </row>
    <row r="14" spans="1:51" s="6" customFormat="1" x14ac:dyDescent="0.3">
      <c r="A14" s="48" t="s">
        <v>141</v>
      </c>
      <c r="B14" s="237">
        <v>490807.73999999941</v>
      </c>
      <c r="C14" s="237">
        <v>508713.64999999909</v>
      </c>
      <c r="D14" s="237">
        <v>605718.04999999981</v>
      </c>
      <c r="E14" s="237">
        <v>444011.22999999975</v>
      </c>
      <c r="F14" s="237">
        <v>556344.21999999986</v>
      </c>
      <c r="G14" s="237">
        <v>750057.01999999979</v>
      </c>
      <c r="H14" s="237">
        <v>476994.99999999843</v>
      </c>
      <c r="I14" s="237">
        <v>502844.75000000023</v>
      </c>
      <c r="J14" s="237">
        <v>576221.97</v>
      </c>
      <c r="K14" s="237">
        <v>794903.83</v>
      </c>
      <c r="L14" s="237">
        <v>722115.1399999999</v>
      </c>
      <c r="M14" s="237">
        <v>1295632.27</v>
      </c>
      <c r="N14" s="237">
        <v>102120.82999999999</v>
      </c>
      <c r="O14" s="238">
        <v>768778.32000000007</v>
      </c>
      <c r="P14" s="402">
        <v>22717.42</v>
      </c>
      <c r="Q14" s="402">
        <v>8179.2699999999986</v>
      </c>
      <c r="R14" s="402">
        <v>96434.290000000023</v>
      </c>
      <c r="S14" s="239">
        <v>55062.849999999991</v>
      </c>
      <c r="T14" s="239">
        <v>175182.91000000003</v>
      </c>
      <c r="U14" s="239">
        <v>105228.73000000003</v>
      </c>
      <c r="V14" s="239">
        <v>0</v>
      </c>
      <c r="W14" s="237">
        <v>76252.320000000036</v>
      </c>
      <c r="X14" s="237">
        <v>330738.60000000003</v>
      </c>
      <c r="Y14" s="237">
        <v>195327.76</v>
      </c>
      <c r="Z14" s="237">
        <v>230508.12</v>
      </c>
      <c r="AA14" s="237">
        <v>0</v>
      </c>
      <c r="AB14" s="237">
        <v>1815.16</v>
      </c>
      <c r="AC14" s="237">
        <v>100305.66999999998</v>
      </c>
      <c r="AD14" s="237">
        <v>0</v>
      </c>
      <c r="AE14" s="237">
        <v>0</v>
      </c>
      <c r="AF14" s="237">
        <v>0</v>
      </c>
      <c r="AG14" s="237">
        <v>0</v>
      </c>
      <c r="AH14" s="237">
        <v>0</v>
      </c>
      <c r="AI14" s="237">
        <v>0</v>
      </c>
      <c r="AJ14" s="237">
        <v>0</v>
      </c>
      <c r="AK14" s="237">
        <v>0</v>
      </c>
      <c r="AL14" s="237">
        <v>0</v>
      </c>
      <c r="AM14" s="237">
        <v>0</v>
      </c>
      <c r="AN14" s="237">
        <v>49185.619999999988</v>
      </c>
      <c r="AO14" s="237">
        <v>182034.54</v>
      </c>
      <c r="AP14" s="237">
        <v>238289.95</v>
      </c>
      <c r="AQ14" s="237">
        <v>187852.63000000003</v>
      </c>
      <c r="AR14" s="237">
        <v>27250.53</v>
      </c>
      <c r="AS14" s="237">
        <v>84165.049999999988</v>
      </c>
    </row>
    <row r="15" spans="1:51" s="6" customFormat="1" x14ac:dyDescent="0.3">
      <c r="A15" s="48" t="s">
        <v>142</v>
      </c>
      <c r="B15" s="237">
        <v>198588.80000000005</v>
      </c>
      <c r="C15" s="237">
        <v>158593.86999999994</v>
      </c>
      <c r="D15" s="237">
        <v>197928.05000000022</v>
      </c>
      <c r="E15" s="237">
        <v>170000.49</v>
      </c>
      <c r="F15" s="237">
        <v>177965.19000000006</v>
      </c>
      <c r="G15" s="237">
        <v>213312.84000000005</v>
      </c>
      <c r="H15" s="237">
        <v>145448.32999999999</v>
      </c>
      <c r="I15" s="237">
        <v>211144.09999999998</v>
      </c>
      <c r="J15" s="237">
        <v>178542.72000000003</v>
      </c>
      <c r="K15" s="237">
        <v>283969.14</v>
      </c>
      <c r="L15" s="237">
        <v>356296.58</v>
      </c>
      <c r="M15" s="237">
        <v>371530.59</v>
      </c>
      <c r="N15" s="237">
        <v>404819.64</v>
      </c>
      <c r="O15" s="238">
        <v>306996.02999999997</v>
      </c>
      <c r="P15" s="402">
        <v>20877.249999999996</v>
      </c>
      <c r="Q15" s="402">
        <v>54371.520000000019</v>
      </c>
      <c r="R15" s="402">
        <v>8781.94</v>
      </c>
      <c r="S15" s="239">
        <v>37795.730000000003</v>
      </c>
      <c r="T15" s="239">
        <v>37761.24</v>
      </c>
      <c r="U15" s="239">
        <v>42205.180000000015</v>
      </c>
      <c r="V15" s="239">
        <v>1682.72</v>
      </c>
      <c r="W15" s="237">
        <v>32393.599999999999</v>
      </c>
      <c r="X15" s="237">
        <v>38714.920000000006</v>
      </c>
      <c r="Y15" s="237">
        <v>57657.85</v>
      </c>
      <c r="Z15" s="237">
        <v>27895.069999999996</v>
      </c>
      <c r="AA15" s="237">
        <v>11393.570000000003</v>
      </c>
      <c r="AB15" s="237">
        <v>2123.65</v>
      </c>
      <c r="AC15" s="237">
        <v>26610.730000000003</v>
      </c>
      <c r="AD15" s="237">
        <v>29133.829999999998</v>
      </c>
      <c r="AE15" s="237">
        <v>32246.780000000002</v>
      </c>
      <c r="AF15" s="237">
        <v>13247.740000000002</v>
      </c>
      <c r="AG15" s="237">
        <v>15364.640000000001</v>
      </c>
      <c r="AH15" s="237">
        <v>34695.54</v>
      </c>
      <c r="AI15" s="237">
        <v>81151.899999999994</v>
      </c>
      <c r="AJ15" s="237">
        <v>12050.03</v>
      </c>
      <c r="AK15" s="237">
        <v>93798.11000000003</v>
      </c>
      <c r="AL15" s="237">
        <v>45776.510000000009</v>
      </c>
      <c r="AM15" s="237">
        <v>18620.18</v>
      </c>
      <c r="AN15" s="237">
        <v>62158.99</v>
      </c>
      <c r="AO15" s="237">
        <v>37238.070000000007</v>
      </c>
      <c r="AP15" s="237">
        <v>46105.149999999994</v>
      </c>
      <c r="AQ15" s="237">
        <v>66994.460000000006</v>
      </c>
      <c r="AR15" s="237">
        <v>64247.42</v>
      </c>
      <c r="AS15" s="237">
        <v>30251.94</v>
      </c>
    </row>
    <row r="16" spans="1:51" s="6" customFormat="1" x14ac:dyDescent="0.3">
      <c r="A16" s="48" t="s">
        <v>143</v>
      </c>
      <c r="B16" s="237">
        <v>588921.38999999978</v>
      </c>
      <c r="C16" s="237">
        <v>509725.61000000004</v>
      </c>
      <c r="D16" s="237">
        <v>638717.82999999996</v>
      </c>
      <c r="E16" s="237">
        <v>632353.57000000053</v>
      </c>
      <c r="F16" s="237">
        <v>763460.92</v>
      </c>
      <c r="G16" s="237">
        <v>855181.13999999955</v>
      </c>
      <c r="H16" s="237">
        <v>592062.37</v>
      </c>
      <c r="I16" s="237">
        <v>559850.84000000032</v>
      </c>
      <c r="J16" s="237">
        <v>692394.60000000009</v>
      </c>
      <c r="K16" s="237">
        <v>747666.39</v>
      </c>
      <c r="L16" s="237">
        <v>967360.95999999973</v>
      </c>
      <c r="M16" s="237">
        <v>803014.92000000016</v>
      </c>
      <c r="N16" s="237">
        <v>691973.72700000007</v>
      </c>
      <c r="O16" s="238">
        <v>370467.89999999997</v>
      </c>
      <c r="P16" s="402">
        <v>52747.070000000007</v>
      </c>
      <c r="Q16" s="402">
        <v>89678.16</v>
      </c>
      <c r="R16" s="402">
        <v>15261.74</v>
      </c>
      <c r="S16" s="239">
        <v>74968.649999999994</v>
      </c>
      <c r="T16" s="239">
        <v>105151.13</v>
      </c>
      <c r="U16" s="239">
        <v>57672.139999999992</v>
      </c>
      <c r="V16" s="239">
        <v>164.75</v>
      </c>
      <c r="W16" s="237">
        <v>69217.36</v>
      </c>
      <c r="X16" s="237">
        <v>177057.55000000013</v>
      </c>
      <c r="Y16" s="237">
        <v>62522.599999999977</v>
      </c>
      <c r="Z16" s="237">
        <v>89027.109999999986</v>
      </c>
      <c r="AA16" s="237">
        <v>9546.659999999998</v>
      </c>
      <c r="AB16" s="237">
        <v>13881.7</v>
      </c>
      <c r="AC16" s="237">
        <v>70798.217000000004</v>
      </c>
      <c r="AD16" s="237">
        <v>42086.430000000008</v>
      </c>
      <c r="AE16" s="237">
        <v>47751.32</v>
      </c>
      <c r="AF16" s="237">
        <v>33779.19</v>
      </c>
      <c r="AG16" s="237">
        <v>17306.7</v>
      </c>
      <c r="AH16" s="237">
        <v>113695.79000000002</v>
      </c>
      <c r="AI16" s="237">
        <v>104600.03000000003</v>
      </c>
      <c r="AJ16" s="237">
        <v>28736.860000000004</v>
      </c>
      <c r="AK16" s="237">
        <v>79232.349999999962</v>
      </c>
      <c r="AL16" s="237">
        <v>74478.070000000007</v>
      </c>
      <c r="AM16" s="237">
        <v>65627.069999999992</v>
      </c>
      <c r="AN16" s="237">
        <v>80838.200000000012</v>
      </c>
      <c r="AO16" s="237">
        <v>49942.210000000021</v>
      </c>
      <c r="AP16" s="237">
        <v>54396.32999999998</v>
      </c>
      <c r="AQ16" s="237">
        <v>67627.840000000011</v>
      </c>
      <c r="AR16" s="237">
        <v>69238.079999999973</v>
      </c>
      <c r="AS16" s="237">
        <v>48425.239999999969</v>
      </c>
    </row>
    <row r="17" spans="1:45" s="6" customFormat="1" x14ac:dyDescent="0.3">
      <c r="A17" s="48" t="s">
        <v>144</v>
      </c>
      <c r="B17" s="237">
        <v>70668.56</v>
      </c>
      <c r="C17" s="237">
        <v>84035.79999999993</v>
      </c>
      <c r="D17" s="237">
        <v>75178.06</v>
      </c>
      <c r="E17" s="237">
        <v>83454.03999999995</v>
      </c>
      <c r="F17" s="237">
        <v>90987.12000000001</v>
      </c>
      <c r="G17" s="237">
        <v>119257.25000000006</v>
      </c>
      <c r="H17" s="237">
        <v>80360.08</v>
      </c>
      <c r="I17" s="237">
        <v>70447.420000000071</v>
      </c>
      <c r="J17" s="237">
        <v>107817.20000000001</v>
      </c>
      <c r="K17" s="237">
        <v>156580.72</v>
      </c>
      <c r="L17" s="237">
        <v>145933.57999999999</v>
      </c>
      <c r="M17" s="237">
        <v>155292.81</v>
      </c>
      <c r="N17" s="237">
        <v>120319.42</v>
      </c>
      <c r="O17" s="238">
        <v>100830.06</v>
      </c>
      <c r="P17" s="402">
        <v>11492.169999999998</v>
      </c>
      <c r="Q17" s="402">
        <v>17438.7</v>
      </c>
      <c r="R17" s="402">
        <v>10665.09</v>
      </c>
      <c r="S17" s="239">
        <v>8666.35</v>
      </c>
      <c r="T17" s="239">
        <v>16623.920000000006</v>
      </c>
      <c r="U17" s="239">
        <v>7756.0800000000017</v>
      </c>
      <c r="V17" s="239">
        <v>0</v>
      </c>
      <c r="W17" s="237">
        <v>17583.07</v>
      </c>
      <c r="X17" s="237">
        <v>15983.12</v>
      </c>
      <c r="Y17" s="237">
        <v>26458.269999999997</v>
      </c>
      <c r="Z17" s="237">
        <v>16668.259999999998</v>
      </c>
      <c r="AA17" s="237">
        <v>5957.7799999999988</v>
      </c>
      <c r="AB17" s="237">
        <v>2285.46</v>
      </c>
      <c r="AC17" s="237">
        <v>9014.7400000000016</v>
      </c>
      <c r="AD17" s="237">
        <v>6140.04</v>
      </c>
      <c r="AE17" s="237">
        <v>13469.35</v>
      </c>
      <c r="AF17" s="237">
        <v>4276.2700000000004</v>
      </c>
      <c r="AG17" s="237">
        <v>11161.78</v>
      </c>
      <c r="AH17" s="237">
        <v>14849.92</v>
      </c>
      <c r="AI17" s="237">
        <v>9753.19</v>
      </c>
      <c r="AJ17" s="237">
        <v>5553.2699999999995</v>
      </c>
      <c r="AK17" s="237">
        <v>24549.25</v>
      </c>
      <c r="AL17" s="237">
        <v>13106.54</v>
      </c>
      <c r="AM17" s="237">
        <v>6159.6099999999988</v>
      </c>
      <c r="AN17" s="237">
        <v>25006.999999999993</v>
      </c>
      <c r="AO17" s="237">
        <v>29650.469999999998</v>
      </c>
      <c r="AP17" s="237">
        <v>6044.3599999999988</v>
      </c>
      <c r="AQ17" s="237">
        <v>19012.510000000002</v>
      </c>
      <c r="AR17" s="237">
        <v>11021.44</v>
      </c>
      <c r="AS17" s="237">
        <v>10094.280000000002</v>
      </c>
    </row>
    <row r="18" spans="1:45" s="6" customFormat="1" ht="27.6" x14ac:dyDescent="0.3">
      <c r="A18" s="48" t="s">
        <v>145</v>
      </c>
      <c r="B18" s="237">
        <v>134855.35000000003</v>
      </c>
      <c r="C18" s="237">
        <v>263691.99000000017</v>
      </c>
      <c r="D18" s="237">
        <v>183656.53000000003</v>
      </c>
      <c r="E18" s="237">
        <v>329921.99999999983</v>
      </c>
      <c r="F18" s="237">
        <v>370265.86000000057</v>
      </c>
      <c r="G18" s="237">
        <v>383827.59000000072</v>
      </c>
      <c r="H18" s="237">
        <v>431086.49999999988</v>
      </c>
      <c r="I18" s="237">
        <v>551400.99</v>
      </c>
      <c r="J18" s="237">
        <v>1231365.5499999998</v>
      </c>
      <c r="K18" s="237">
        <v>1065755.55</v>
      </c>
      <c r="L18" s="237">
        <v>516427.31999999995</v>
      </c>
      <c r="M18" s="237">
        <v>809773.21</v>
      </c>
      <c r="N18" s="237">
        <v>186065.55000000008</v>
      </c>
      <c r="O18" s="238">
        <v>348069.06</v>
      </c>
      <c r="P18" s="402">
        <v>41173.37000000001</v>
      </c>
      <c r="Q18" s="402">
        <v>84284.219999999987</v>
      </c>
      <c r="R18" s="402">
        <v>47007.209999999992</v>
      </c>
      <c r="S18" s="239">
        <v>37926.549999999988</v>
      </c>
      <c r="T18" s="239">
        <v>100983.43999999997</v>
      </c>
      <c r="U18" s="239">
        <v>20519.060000000001</v>
      </c>
      <c r="V18" s="239">
        <v>9763.2000000000007</v>
      </c>
      <c r="W18" s="237">
        <v>86836.28</v>
      </c>
      <c r="X18" s="237">
        <v>84923.739999999976</v>
      </c>
      <c r="Y18" s="237">
        <v>80139.329999999987</v>
      </c>
      <c r="Z18" s="237">
        <v>169389.92</v>
      </c>
      <c r="AA18" s="237">
        <v>46826.889999999992</v>
      </c>
      <c r="AB18" s="237">
        <v>2394.48</v>
      </c>
      <c r="AC18" s="237">
        <v>183671.07000000007</v>
      </c>
      <c r="AD18" s="237">
        <v>0</v>
      </c>
      <c r="AE18" s="237">
        <v>0</v>
      </c>
      <c r="AF18" s="237">
        <v>0</v>
      </c>
      <c r="AG18" s="237">
        <v>0</v>
      </c>
      <c r="AH18" s="237">
        <v>0</v>
      </c>
      <c r="AI18" s="237">
        <v>0</v>
      </c>
      <c r="AJ18" s="237">
        <v>0</v>
      </c>
      <c r="AK18" s="237">
        <v>0</v>
      </c>
      <c r="AL18" s="237">
        <v>0</v>
      </c>
      <c r="AM18" s="237">
        <v>0</v>
      </c>
      <c r="AN18" s="237">
        <v>81371.830000000016</v>
      </c>
      <c r="AO18" s="237">
        <v>41960.740000000005</v>
      </c>
      <c r="AP18" s="237">
        <v>83889.42</v>
      </c>
      <c r="AQ18" s="237">
        <v>28859.93</v>
      </c>
      <c r="AR18" s="237">
        <v>94686.340000000026</v>
      </c>
      <c r="AS18" s="237">
        <v>17300.8</v>
      </c>
    </row>
    <row r="19" spans="1:45" s="6" customFormat="1" x14ac:dyDescent="0.3">
      <c r="A19" s="48" t="s">
        <v>146</v>
      </c>
      <c r="B19" s="237">
        <v>213641.78999999992</v>
      </c>
      <c r="C19" s="237">
        <v>174227.83000000005</v>
      </c>
      <c r="D19" s="237">
        <v>164065.00999999992</v>
      </c>
      <c r="E19" s="237">
        <v>160100.13000000006</v>
      </c>
      <c r="F19" s="237">
        <v>144462.65999999992</v>
      </c>
      <c r="G19" s="237">
        <v>279278.83</v>
      </c>
      <c r="H19" s="237">
        <v>254859.1999999999</v>
      </c>
      <c r="I19" s="237">
        <v>321195.10999999987</v>
      </c>
      <c r="J19" s="237">
        <v>502283.72</v>
      </c>
      <c r="K19" s="237">
        <v>640832.6</v>
      </c>
      <c r="L19" s="237">
        <v>529194.13</v>
      </c>
      <c r="M19" s="237">
        <v>505670.25</v>
      </c>
      <c r="N19" s="237">
        <v>243442.83</v>
      </c>
      <c r="O19" s="238">
        <v>170959.24000000002</v>
      </c>
      <c r="P19" s="402">
        <v>95221.79</v>
      </c>
      <c r="Q19" s="402">
        <v>31276.07</v>
      </c>
      <c r="R19" s="239">
        <v>0</v>
      </c>
      <c r="S19" s="239">
        <v>36861.699999999997</v>
      </c>
      <c r="T19" s="239">
        <v>106764.64000000001</v>
      </c>
      <c r="U19" s="239">
        <v>0</v>
      </c>
      <c r="V19" s="239">
        <v>0</v>
      </c>
      <c r="W19" s="237">
        <v>140176.5</v>
      </c>
      <c r="X19" s="237">
        <v>51738.869999999995</v>
      </c>
      <c r="Y19" s="237">
        <v>0</v>
      </c>
      <c r="Z19" s="237">
        <v>0</v>
      </c>
      <c r="AA19" s="237">
        <v>43630.680000000008</v>
      </c>
      <c r="AB19" s="237">
        <v>34981.47</v>
      </c>
      <c r="AC19" s="237">
        <v>55504.320000000007</v>
      </c>
      <c r="AD19" s="237">
        <v>77310.499999999985</v>
      </c>
      <c r="AE19" s="237">
        <v>55748.350000000006</v>
      </c>
      <c r="AF19" s="237">
        <v>0</v>
      </c>
      <c r="AG19" s="237">
        <v>0</v>
      </c>
      <c r="AH19" s="237">
        <v>5977.38</v>
      </c>
      <c r="AI19" s="237">
        <v>0</v>
      </c>
      <c r="AJ19" s="237">
        <v>0</v>
      </c>
      <c r="AK19" s="237">
        <v>0</v>
      </c>
      <c r="AL19" s="237">
        <v>0</v>
      </c>
      <c r="AM19" s="237">
        <v>13920.810000000001</v>
      </c>
      <c r="AN19" s="237">
        <v>39409.409999999996</v>
      </c>
      <c r="AO19" s="237">
        <v>6389.4400000000005</v>
      </c>
      <c r="AP19" s="237">
        <v>77146.000000000015</v>
      </c>
      <c r="AQ19" s="237">
        <v>4286.78</v>
      </c>
      <c r="AR19" s="237">
        <v>40044.969999999994</v>
      </c>
      <c r="AS19" s="237">
        <v>3682.6400000000003</v>
      </c>
    </row>
    <row r="20" spans="1:45" s="6" customFormat="1" x14ac:dyDescent="0.3">
      <c r="A20" s="48" t="s">
        <v>147</v>
      </c>
      <c r="B20" s="237">
        <v>170919.48999999996</v>
      </c>
      <c r="C20" s="237">
        <v>235781.63999999987</v>
      </c>
      <c r="D20" s="237">
        <v>156467.79999999993</v>
      </c>
      <c r="E20" s="237">
        <v>141368.52999999991</v>
      </c>
      <c r="F20" s="237">
        <v>112606.89000000004</v>
      </c>
      <c r="G20" s="237">
        <v>85139.65</v>
      </c>
      <c r="H20" s="237">
        <v>114124.22000000004</v>
      </c>
      <c r="I20" s="237">
        <v>73297.16</v>
      </c>
      <c r="J20" s="237">
        <v>140817.07999999999</v>
      </c>
      <c r="K20" s="237">
        <v>135125.88</v>
      </c>
      <c r="L20" s="237">
        <v>67475.91</v>
      </c>
      <c r="M20" s="237">
        <v>139384.29999999999</v>
      </c>
      <c r="N20" s="237">
        <v>67059.56</v>
      </c>
      <c r="O20" s="238">
        <v>10931.669999999998</v>
      </c>
      <c r="P20" s="402">
        <v>3908.79</v>
      </c>
      <c r="Q20" s="239">
        <v>0</v>
      </c>
      <c r="R20" s="239">
        <v>0</v>
      </c>
      <c r="S20" s="239">
        <v>5753.88</v>
      </c>
      <c r="T20" s="239">
        <v>29140.520000000004</v>
      </c>
      <c r="U20" s="239">
        <v>0</v>
      </c>
      <c r="V20" s="239">
        <v>0</v>
      </c>
      <c r="W20" s="237">
        <v>24481.84</v>
      </c>
      <c r="X20" s="237">
        <v>44674.97</v>
      </c>
      <c r="Y20" s="237">
        <v>578.38</v>
      </c>
      <c r="Z20" s="237">
        <v>0</v>
      </c>
      <c r="AA20" s="237">
        <v>30845.919999999998</v>
      </c>
      <c r="AB20" s="237">
        <v>0</v>
      </c>
      <c r="AC20" s="237">
        <v>67059.56</v>
      </c>
      <c r="AD20" s="237">
        <v>0</v>
      </c>
      <c r="AE20" s="237">
        <v>0</v>
      </c>
      <c r="AF20" s="237">
        <v>0</v>
      </c>
      <c r="AG20" s="237">
        <v>0</v>
      </c>
      <c r="AH20" s="237">
        <v>0</v>
      </c>
      <c r="AI20" s="237">
        <v>0</v>
      </c>
      <c r="AJ20" s="237">
        <v>0</v>
      </c>
      <c r="AK20" s="237">
        <v>0</v>
      </c>
      <c r="AL20" s="237">
        <v>0</v>
      </c>
      <c r="AM20" s="237">
        <v>0</v>
      </c>
      <c r="AN20" s="237">
        <v>0</v>
      </c>
      <c r="AO20" s="237">
        <v>5667.86</v>
      </c>
      <c r="AP20" s="237">
        <v>2980.27</v>
      </c>
      <c r="AQ20" s="237">
        <v>0</v>
      </c>
      <c r="AR20" s="237">
        <v>0</v>
      </c>
      <c r="AS20" s="237">
        <v>2283.54</v>
      </c>
    </row>
    <row r="21" spans="1:45" s="6" customFormat="1" x14ac:dyDescent="0.3">
      <c r="A21" s="48" t="s">
        <v>148</v>
      </c>
      <c r="B21" s="237">
        <v>272020.40999999992</v>
      </c>
      <c r="C21" s="237">
        <v>256190.13</v>
      </c>
      <c r="D21" s="237">
        <v>309568.61999999982</v>
      </c>
      <c r="E21" s="237">
        <v>292276.53999999998</v>
      </c>
      <c r="F21" s="237">
        <v>187199.14</v>
      </c>
      <c r="G21" s="237">
        <v>139293.39999999994</v>
      </c>
      <c r="H21" s="237">
        <v>205510.20000000024</v>
      </c>
      <c r="I21" s="237">
        <v>298513.59000000003</v>
      </c>
      <c r="J21" s="237">
        <v>392640.76000000007</v>
      </c>
      <c r="K21" s="237">
        <v>562161.88</v>
      </c>
      <c r="L21" s="237">
        <v>453789.60000000003</v>
      </c>
      <c r="M21" s="237">
        <v>263887.02</v>
      </c>
      <c r="N21" s="237">
        <v>182745</v>
      </c>
      <c r="O21" s="238">
        <v>287083.13</v>
      </c>
      <c r="P21" s="402">
        <v>103870.34</v>
      </c>
      <c r="Q21" s="402">
        <v>27116.999999999996</v>
      </c>
      <c r="R21" s="239">
        <v>0</v>
      </c>
      <c r="S21" s="239">
        <v>49728.66</v>
      </c>
      <c r="T21" s="239">
        <v>0</v>
      </c>
      <c r="U21" s="239">
        <v>40500</v>
      </c>
      <c r="V21" s="239">
        <v>0</v>
      </c>
      <c r="W21" s="237">
        <v>1085.51</v>
      </c>
      <c r="X21" s="237">
        <v>0</v>
      </c>
      <c r="Y21" s="237">
        <v>1085.51</v>
      </c>
      <c r="Z21" s="237">
        <v>40500</v>
      </c>
      <c r="AA21" s="237">
        <v>0</v>
      </c>
      <c r="AB21" s="237">
        <v>76500</v>
      </c>
      <c r="AC21" s="237">
        <v>106245</v>
      </c>
      <c r="AD21" s="237">
        <v>0</v>
      </c>
      <c r="AE21" s="237">
        <v>0</v>
      </c>
      <c r="AF21" s="237">
        <v>0</v>
      </c>
      <c r="AG21" s="237">
        <v>0</v>
      </c>
      <c r="AH21" s="237">
        <v>0</v>
      </c>
      <c r="AI21" s="237">
        <v>0</v>
      </c>
      <c r="AJ21" s="237">
        <v>0</v>
      </c>
      <c r="AK21" s="237">
        <v>0</v>
      </c>
      <c r="AL21" s="237">
        <v>0</v>
      </c>
      <c r="AM21" s="237">
        <v>0</v>
      </c>
      <c r="AN21" s="237">
        <v>0</v>
      </c>
      <c r="AO21" s="237">
        <v>0</v>
      </c>
      <c r="AP21" s="237">
        <v>181650</v>
      </c>
      <c r="AQ21" s="237">
        <v>104288.48</v>
      </c>
      <c r="AR21" s="237">
        <v>1144.6500000000001</v>
      </c>
      <c r="AS21" s="237">
        <v>0</v>
      </c>
    </row>
    <row r="22" spans="1:45" s="6" customFormat="1" ht="27.6" x14ac:dyDescent="0.3">
      <c r="A22" s="48" t="s">
        <v>149</v>
      </c>
      <c r="B22" s="237">
        <v>352119.81</v>
      </c>
      <c r="C22" s="237">
        <v>685028.50000000012</v>
      </c>
      <c r="D22" s="237">
        <v>666191.9099999998</v>
      </c>
      <c r="E22" s="237">
        <v>381760.4</v>
      </c>
      <c r="F22" s="237">
        <v>870678.39999999979</v>
      </c>
      <c r="G22" s="237">
        <v>2150020.6000000006</v>
      </c>
      <c r="H22" s="237">
        <v>1183321.75</v>
      </c>
      <c r="I22" s="237">
        <v>2449165.9700000007</v>
      </c>
      <c r="J22" s="237">
        <v>1590873.8800000001</v>
      </c>
      <c r="K22" s="237">
        <v>2003480.53</v>
      </c>
      <c r="L22" s="237">
        <v>1471004.31</v>
      </c>
      <c r="M22" s="237">
        <v>1106673.6100000001</v>
      </c>
      <c r="N22" s="237">
        <v>39462.28</v>
      </c>
      <c r="O22" s="238">
        <v>796499.1</v>
      </c>
      <c r="P22" s="239">
        <v>26248.25</v>
      </c>
      <c r="Q22" s="239">
        <v>91633.14</v>
      </c>
      <c r="R22" s="239">
        <v>12277.56</v>
      </c>
      <c r="S22" s="239">
        <v>114993.06000000001</v>
      </c>
      <c r="T22" s="239">
        <v>128256.54000000001</v>
      </c>
      <c r="U22" s="239">
        <v>76866.91</v>
      </c>
      <c r="V22" s="239">
        <v>28534.25</v>
      </c>
      <c r="W22" s="237">
        <v>123704.82</v>
      </c>
      <c r="X22" s="237">
        <v>125276.17000000001</v>
      </c>
      <c r="Y22" s="237">
        <v>185232.68999999997</v>
      </c>
      <c r="Z22" s="237">
        <v>183203.5</v>
      </c>
      <c r="AA22" s="237">
        <v>10446.720000000001</v>
      </c>
      <c r="AB22" s="237">
        <v>1921.2800000000002</v>
      </c>
      <c r="AC22" s="237">
        <v>37541</v>
      </c>
      <c r="AD22" s="237">
        <v>0</v>
      </c>
      <c r="AE22" s="237">
        <v>0</v>
      </c>
      <c r="AF22" s="237">
        <v>0</v>
      </c>
      <c r="AG22" s="237">
        <v>0</v>
      </c>
      <c r="AH22" s="237">
        <v>0</v>
      </c>
      <c r="AI22" s="237">
        <v>0</v>
      </c>
      <c r="AJ22" s="237">
        <v>0</v>
      </c>
      <c r="AK22" s="237">
        <v>0</v>
      </c>
      <c r="AL22" s="237">
        <v>0</v>
      </c>
      <c r="AM22" s="237">
        <v>0</v>
      </c>
      <c r="AN22" s="237">
        <v>199834.21</v>
      </c>
      <c r="AO22" s="237">
        <v>67375.34</v>
      </c>
      <c r="AP22" s="237">
        <v>49676.210000000006</v>
      </c>
      <c r="AQ22" s="237">
        <v>101517.81</v>
      </c>
      <c r="AR22" s="237">
        <v>280897.67</v>
      </c>
      <c r="AS22" s="237">
        <v>97197.859999999986</v>
      </c>
    </row>
    <row r="23" spans="1:45" s="6" customFormat="1" ht="13.8" x14ac:dyDescent="0.3">
      <c r="A23" s="48" t="s">
        <v>150</v>
      </c>
      <c r="B23" s="237">
        <v>4989880.1530000018</v>
      </c>
      <c r="C23" s="237">
        <v>4610231.01</v>
      </c>
      <c r="D23" s="237">
        <v>4170151.8899999992</v>
      </c>
      <c r="E23" s="237">
        <v>4297836.9899999993</v>
      </c>
      <c r="F23" s="237">
        <v>5704198.0100000016</v>
      </c>
      <c r="G23" s="237">
        <v>4940689.72</v>
      </c>
      <c r="H23" s="237">
        <v>5841272.450000003</v>
      </c>
      <c r="I23" s="237">
        <v>4778799.7299999967</v>
      </c>
      <c r="J23" s="237">
        <v>5685099.2199999997</v>
      </c>
      <c r="K23" s="237">
        <v>6123700.4000000004</v>
      </c>
      <c r="L23" s="237">
        <v>5047907.82</v>
      </c>
      <c r="M23" s="237">
        <v>5945114.9400000004</v>
      </c>
      <c r="N23" s="237">
        <v>8411088.4199999999</v>
      </c>
      <c r="O23" s="238">
        <v>6351215.4500000011</v>
      </c>
      <c r="P23" s="239">
        <v>868712.47</v>
      </c>
      <c r="Q23" s="239">
        <v>442327.98000000004</v>
      </c>
      <c r="R23" s="239">
        <v>521986.39</v>
      </c>
      <c r="S23" s="239">
        <v>0</v>
      </c>
      <c r="T23" s="239">
        <v>620623</v>
      </c>
      <c r="U23" s="239">
        <v>735695.28000000014</v>
      </c>
      <c r="V23" s="239">
        <v>669815.02</v>
      </c>
      <c r="W23" s="237">
        <v>91672.65</v>
      </c>
      <c r="X23" s="237">
        <v>826284.03999999992</v>
      </c>
      <c r="Y23" s="237">
        <v>990714.32000000007</v>
      </c>
      <c r="Z23" s="237">
        <v>46552.350000000006</v>
      </c>
      <c r="AA23" s="237">
        <v>130731.43999999996</v>
      </c>
      <c r="AB23" s="237">
        <v>0</v>
      </c>
      <c r="AC23" s="237">
        <v>31110</v>
      </c>
      <c r="AD23" s="237">
        <v>753770.87</v>
      </c>
      <c r="AE23" s="237">
        <v>891156.77</v>
      </c>
      <c r="AF23" s="237">
        <v>1194864.1199999999</v>
      </c>
      <c r="AG23" s="237">
        <v>4698.3100000000004</v>
      </c>
      <c r="AH23" s="237">
        <v>1513980.3799999997</v>
      </c>
      <c r="AI23" s="237">
        <v>1529910.74</v>
      </c>
      <c r="AJ23" s="237">
        <v>1304890.02</v>
      </c>
      <c r="AK23" s="237">
        <v>124987.45000000001</v>
      </c>
      <c r="AL23" s="237">
        <v>957042.71</v>
      </c>
      <c r="AM23" s="237">
        <v>104677.04999999999</v>
      </c>
      <c r="AN23" s="237">
        <v>1376543.0200000003</v>
      </c>
      <c r="AO23" s="237">
        <v>173130.57</v>
      </c>
      <c r="AP23" s="237">
        <v>1001837.62</v>
      </c>
      <c r="AQ23" s="237">
        <v>1359732.31</v>
      </c>
      <c r="AR23" s="237">
        <v>1248878.0800000001</v>
      </c>
      <c r="AS23" s="237">
        <v>1191093.8500000001</v>
      </c>
    </row>
    <row r="24" spans="1:45" s="6" customFormat="1" ht="13.8" x14ac:dyDescent="0.3">
      <c r="A24" s="48" t="s">
        <v>151</v>
      </c>
      <c r="B24" s="237">
        <v>109271.46000000002</v>
      </c>
      <c r="C24" s="237">
        <v>137653.91000000003</v>
      </c>
      <c r="D24" s="237">
        <v>223354.38999999998</v>
      </c>
      <c r="E24" s="237">
        <v>169088.63999999998</v>
      </c>
      <c r="F24" s="237">
        <v>197651.34999999992</v>
      </c>
      <c r="G24" s="237">
        <v>233301.18500000008</v>
      </c>
      <c r="H24" s="237">
        <v>15140.839999999997</v>
      </c>
      <c r="I24" s="237">
        <v>191564.19000000012</v>
      </c>
      <c r="J24" s="237">
        <v>117514.28000000001</v>
      </c>
      <c r="K24" s="237">
        <v>413442.18999999994</v>
      </c>
      <c r="L24" s="237">
        <v>650184.13</v>
      </c>
      <c r="M24" s="237">
        <v>96848.930000000008</v>
      </c>
      <c r="N24" s="237">
        <v>481786.92000000004</v>
      </c>
      <c r="O24" s="238">
        <v>394349.06</v>
      </c>
      <c r="P24" s="239">
        <v>260.99</v>
      </c>
      <c r="Q24" s="239">
        <v>14513.509999999998</v>
      </c>
      <c r="R24" s="239">
        <v>0</v>
      </c>
      <c r="S24" s="239">
        <v>25789.5</v>
      </c>
      <c r="T24" s="239">
        <v>2948.72</v>
      </c>
      <c r="U24" s="239">
        <v>4155.53</v>
      </c>
      <c r="V24" s="239">
        <v>0</v>
      </c>
      <c r="W24" s="237">
        <v>4658.01</v>
      </c>
      <c r="X24" s="237">
        <v>20278.98</v>
      </c>
      <c r="Y24" s="237">
        <v>24074.14</v>
      </c>
      <c r="Z24" s="237">
        <v>169.55</v>
      </c>
      <c r="AA24" s="237">
        <v>0</v>
      </c>
      <c r="AB24" s="237">
        <v>4977.4399999999996</v>
      </c>
      <c r="AC24" s="237">
        <v>216.93</v>
      </c>
      <c r="AD24" s="237">
        <v>65139.409999999996</v>
      </c>
      <c r="AE24" s="237">
        <v>14352.55</v>
      </c>
      <c r="AF24" s="237">
        <v>60877.490000000005</v>
      </c>
      <c r="AG24" s="237">
        <v>319853.83</v>
      </c>
      <c r="AH24" s="237">
        <v>13485.059999999998</v>
      </c>
      <c r="AI24" s="237">
        <v>177.23999999999998</v>
      </c>
      <c r="AJ24" s="237">
        <v>20.21</v>
      </c>
      <c r="AK24" s="237">
        <v>0</v>
      </c>
      <c r="AL24" s="237">
        <v>2114.36</v>
      </c>
      <c r="AM24" s="237">
        <v>572.4</v>
      </c>
      <c r="AN24" s="237">
        <v>113259.47</v>
      </c>
      <c r="AO24" s="237">
        <v>275560.37</v>
      </c>
      <c r="AP24" s="237">
        <v>4967.93</v>
      </c>
      <c r="AQ24" s="237">
        <v>447.56</v>
      </c>
      <c r="AR24" s="237">
        <v>70.900000000000006</v>
      </c>
      <c r="AS24" s="237">
        <v>42.83</v>
      </c>
    </row>
    <row r="25" spans="1:45" s="6" customFormat="1" ht="13.8" x14ac:dyDescent="0.3">
      <c r="A25" s="48" t="s">
        <v>152</v>
      </c>
      <c r="B25" s="237">
        <v>190265.11000000013</v>
      </c>
      <c r="C25" s="237">
        <v>272129.81999999989</v>
      </c>
      <c r="D25" s="237">
        <v>120592.04</v>
      </c>
      <c r="E25" s="237">
        <v>190628</v>
      </c>
      <c r="F25" s="237">
        <v>138865.91999999998</v>
      </c>
      <c r="G25" s="237">
        <v>179286.96</v>
      </c>
      <c r="H25" s="237">
        <v>271859.9900000004</v>
      </c>
      <c r="I25" s="237">
        <v>260012.75999999975</v>
      </c>
      <c r="J25" s="237">
        <v>230293.88000000003</v>
      </c>
      <c r="K25" s="237">
        <v>345630.47000000003</v>
      </c>
      <c r="L25" s="237">
        <v>380888.15</v>
      </c>
      <c r="M25" s="237">
        <v>474282</v>
      </c>
      <c r="N25" s="237">
        <v>171533.69999999998</v>
      </c>
      <c r="O25" s="238">
        <v>121169.19999999998</v>
      </c>
      <c r="P25" s="239">
        <v>11122.46</v>
      </c>
      <c r="Q25" s="239">
        <v>51167.839999999989</v>
      </c>
      <c r="R25" s="239">
        <v>20787.760000000002</v>
      </c>
      <c r="S25" s="239">
        <v>60556.719999999994</v>
      </c>
      <c r="T25" s="239">
        <v>14584.31</v>
      </c>
      <c r="U25" s="239">
        <v>34885.759999999987</v>
      </c>
      <c r="V25" s="239">
        <v>787.00000000000011</v>
      </c>
      <c r="W25" s="237">
        <v>59308.540000000008</v>
      </c>
      <c r="X25" s="237">
        <v>75245.460000000006</v>
      </c>
      <c r="Y25" s="237">
        <v>91061.31</v>
      </c>
      <c r="Z25" s="237">
        <v>32855.82</v>
      </c>
      <c r="AA25" s="237">
        <v>21919.019999999997</v>
      </c>
      <c r="AB25" s="237">
        <v>2613.3100000000004</v>
      </c>
      <c r="AC25" s="237">
        <v>168920.38999999998</v>
      </c>
      <c r="AD25" s="237">
        <v>0</v>
      </c>
      <c r="AE25" s="237">
        <v>0</v>
      </c>
      <c r="AF25" s="237">
        <v>0</v>
      </c>
      <c r="AG25" s="237">
        <v>0</v>
      </c>
      <c r="AH25" s="237">
        <v>0</v>
      </c>
      <c r="AI25" s="237">
        <v>0</v>
      </c>
      <c r="AJ25" s="237">
        <v>0</v>
      </c>
      <c r="AK25" s="237">
        <v>0</v>
      </c>
      <c r="AL25" s="237">
        <v>0</v>
      </c>
      <c r="AM25" s="237">
        <v>0</v>
      </c>
      <c r="AN25" s="237">
        <v>15223.640000000001</v>
      </c>
      <c r="AO25" s="237">
        <v>47748.37999999999</v>
      </c>
      <c r="AP25" s="237">
        <v>11771.5</v>
      </c>
      <c r="AQ25" s="237">
        <v>12295.55</v>
      </c>
      <c r="AR25" s="237">
        <v>25506.909999999996</v>
      </c>
      <c r="AS25" s="237">
        <v>8623.2200000000012</v>
      </c>
    </row>
    <row r="26" spans="1:45" s="6" customFormat="1" ht="13.2" customHeight="1" x14ac:dyDescent="0.3">
      <c r="A26" s="48" t="s">
        <v>153</v>
      </c>
      <c r="B26" s="237">
        <v>166830.68999999992</v>
      </c>
      <c r="C26" s="237">
        <v>211584.16000000038</v>
      </c>
      <c r="D26" s="237">
        <v>136365.56999999995</v>
      </c>
      <c r="E26" s="237">
        <v>170552.11000000007</v>
      </c>
      <c r="F26" s="237">
        <v>56454.939999999995</v>
      </c>
      <c r="G26" s="237">
        <v>93448.899999999965</v>
      </c>
      <c r="H26" s="237">
        <v>174005.55000000005</v>
      </c>
      <c r="I26" s="237">
        <v>357373.05000000028</v>
      </c>
      <c r="J26" s="237">
        <v>121620.6</v>
      </c>
      <c r="K26" s="237">
        <v>287923.17</v>
      </c>
      <c r="L26" s="237">
        <v>131318.99</v>
      </c>
      <c r="M26" s="237">
        <v>93856.890000000014</v>
      </c>
      <c r="N26" s="237">
        <v>779.98</v>
      </c>
      <c r="O26" s="238">
        <v>77879.5</v>
      </c>
      <c r="P26" s="239">
        <v>7226.4600000000009</v>
      </c>
      <c r="Q26" s="239">
        <v>7135.8300000000008</v>
      </c>
      <c r="R26" s="239">
        <v>0</v>
      </c>
      <c r="S26" s="239">
        <v>11337.590000000004</v>
      </c>
      <c r="T26" s="239">
        <v>419.95000000000005</v>
      </c>
      <c r="U26" s="239">
        <v>8293.840000000002</v>
      </c>
      <c r="V26" s="239">
        <v>10.98</v>
      </c>
      <c r="W26" s="237">
        <v>4299.66</v>
      </c>
      <c r="X26" s="237">
        <v>15389.91</v>
      </c>
      <c r="Y26" s="237">
        <v>30453.089999999997</v>
      </c>
      <c r="Z26" s="237">
        <v>4262.5700000000006</v>
      </c>
      <c r="AA26" s="237">
        <v>5027.01</v>
      </c>
      <c r="AB26" s="237">
        <v>779.98</v>
      </c>
      <c r="AC26" s="237">
        <v>0</v>
      </c>
      <c r="AD26" s="237">
        <v>0</v>
      </c>
      <c r="AE26" s="237">
        <v>0</v>
      </c>
      <c r="AF26" s="237">
        <v>0</v>
      </c>
      <c r="AG26" s="237">
        <v>0</v>
      </c>
      <c r="AH26" s="237">
        <v>0</v>
      </c>
      <c r="AI26" s="237">
        <v>0</v>
      </c>
      <c r="AJ26" s="237">
        <v>0</v>
      </c>
      <c r="AK26" s="237">
        <v>0</v>
      </c>
      <c r="AL26" s="237">
        <v>0</v>
      </c>
      <c r="AM26" s="237">
        <v>0</v>
      </c>
      <c r="AN26" s="237">
        <v>7801.0400000000036</v>
      </c>
      <c r="AO26" s="237">
        <v>13501.4</v>
      </c>
      <c r="AP26" s="237">
        <v>23006.109999999997</v>
      </c>
      <c r="AQ26" s="237">
        <v>6124.4299999999985</v>
      </c>
      <c r="AR26" s="237">
        <v>7816.0400000000018</v>
      </c>
      <c r="AS26" s="237">
        <v>19630.480000000003</v>
      </c>
    </row>
    <row r="27" spans="1:45" s="6" customFormat="1" ht="13.8" x14ac:dyDescent="0.3">
      <c r="A27" s="48" t="s">
        <v>154</v>
      </c>
      <c r="B27" s="237">
        <v>1363909.7000000023</v>
      </c>
      <c r="C27" s="237">
        <v>874802.00000000058</v>
      </c>
      <c r="D27" s="237">
        <v>951593.43000000052</v>
      </c>
      <c r="E27" s="237">
        <v>982393.69000000029</v>
      </c>
      <c r="F27" s="237">
        <v>954254.70000000054</v>
      </c>
      <c r="G27" s="237">
        <v>1096616.7900000007</v>
      </c>
      <c r="H27" s="237">
        <v>1971295.6800000006</v>
      </c>
      <c r="I27" s="237">
        <v>1840340.3499999992</v>
      </c>
      <c r="J27" s="237">
        <v>1999700.3699999999</v>
      </c>
      <c r="K27" s="237">
        <v>2327839.3000000003</v>
      </c>
      <c r="L27" s="237">
        <v>2666023.2699999996</v>
      </c>
      <c r="M27" s="237">
        <v>2297606.84</v>
      </c>
      <c r="N27" s="237">
        <v>3105891.1599999997</v>
      </c>
      <c r="O27" s="238">
        <v>2526910.3100000005</v>
      </c>
      <c r="P27" s="239">
        <v>85174.110000000015</v>
      </c>
      <c r="Q27" s="239">
        <v>102132.19999999998</v>
      </c>
      <c r="R27" s="239">
        <v>13871.26</v>
      </c>
      <c r="S27" s="239">
        <v>305864.68000000005</v>
      </c>
      <c r="T27" s="239">
        <v>272926.62999999995</v>
      </c>
      <c r="U27" s="239">
        <v>193368.66000000009</v>
      </c>
      <c r="V27" s="239">
        <v>18105.579999999998</v>
      </c>
      <c r="W27" s="237">
        <v>323327.63000000006</v>
      </c>
      <c r="X27" s="237">
        <v>399142.94</v>
      </c>
      <c r="Y27" s="237">
        <v>192165.47</v>
      </c>
      <c r="Z27" s="237">
        <v>318262.42</v>
      </c>
      <c r="AA27" s="237">
        <v>73265.260000000009</v>
      </c>
      <c r="AB27" s="237">
        <v>6803.0599999999995</v>
      </c>
      <c r="AC27" s="237">
        <v>71178.27</v>
      </c>
      <c r="AD27" s="237">
        <v>127931.2</v>
      </c>
      <c r="AE27" s="237">
        <v>42259.08</v>
      </c>
      <c r="AF27" s="237">
        <v>17065.63</v>
      </c>
      <c r="AG27" s="237">
        <v>13423.529999999999</v>
      </c>
      <c r="AH27" s="237">
        <v>842687.22000000009</v>
      </c>
      <c r="AI27" s="237">
        <v>446622.78999999986</v>
      </c>
      <c r="AJ27" s="237">
        <v>142072.76999999999</v>
      </c>
      <c r="AK27" s="237">
        <v>290751.94</v>
      </c>
      <c r="AL27" s="237">
        <v>542590.81000000006</v>
      </c>
      <c r="AM27" s="237">
        <v>562504.85999999987</v>
      </c>
      <c r="AN27" s="237">
        <v>747269.53000000061</v>
      </c>
      <c r="AO27" s="237">
        <v>433782.91000000003</v>
      </c>
      <c r="AP27" s="237">
        <v>534267.09000000008</v>
      </c>
      <c r="AQ27" s="237">
        <v>445987.40000000014</v>
      </c>
      <c r="AR27" s="237">
        <v>189511.07999999996</v>
      </c>
      <c r="AS27" s="237">
        <v>176092.30000000002</v>
      </c>
    </row>
    <row r="28" spans="1:45" s="6" customFormat="1" ht="13.8" x14ac:dyDescent="0.3">
      <c r="A28" s="48" t="s">
        <v>155</v>
      </c>
      <c r="B28" s="237">
        <v>107304.18</v>
      </c>
      <c r="C28" s="237">
        <v>52502.64</v>
      </c>
      <c r="D28" s="237">
        <v>90254.729999999967</v>
      </c>
      <c r="E28" s="237">
        <v>41305.19</v>
      </c>
      <c r="F28" s="237">
        <v>52532.429999999978</v>
      </c>
      <c r="G28" s="237">
        <v>209792.71999999991</v>
      </c>
      <c r="H28" s="237">
        <v>212333.71000000002</v>
      </c>
      <c r="I28" s="237">
        <v>368781.81000000011</v>
      </c>
      <c r="J28" s="237">
        <v>397679.85000000003</v>
      </c>
      <c r="K28" s="237">
        <v>346250.69000000006</v>
      </c>
      <c r="L28" s="237">
        <v>79998.7</v>
      </c>
      <c r="M28" s="237">
        <v>41966.780000000006</v>
      </c>
      <c r="N28" s="237">
        <v>1729.95</v>
      </c>
      <c r="O28" s="238">
        <v>19992.09</v>
      </c>
      <c r="P28" s="239">
        <v>4578.84</v>
      </c>
      <c r="Q28" s="239">
        <v>612.67999999999995</v>
      </c>
      <c r="R28" s="239">
        <v>6858.2</v>
      </c>
      <c r="S28" s="239">
        <v>6775.5499999999993</v>
      </c>
      <c r="T28" s="239">
        <v>0</v>
      </c>
      <c r="U28" s="239">
        <v>608.81999999999994</v>
      </c>
      <c r="V28" s="239">
        <v>1144.29</v>
      </c>
      <c r="W28" s="237">
        <v>0</v>
      </c>
      <c r="X28" s="237">
        <v>2457.75</v>
      </c>
      <c r="Y28" s="237">
        <v>17101.14</v>
      </c>
      <c r="Z28" s="237">
        <v>480.19</v>
      </c>
      <c r="AA28" s="237">
        <v>1349.32</v>
      </c>
      <c r="AB28" s="237">
        <v>1729.95</v>
      </c>
      <c r="AC28" s="237">
        <v>0</v>
      </c>
      <c r="AD28" s="237">
        <v>0</v>
      </c>
      <c r="AE28" s="237">
        <v>0</v>
      </c>
      <c r="AF28" s="237">
        <v>0</v>
      </c>
      <c r="AG28" s="237">
        <v>0</v>
      </c>
      <c r="AH28" s="237">
        <v>0</v>
      </c>
      <c r="AI28" s="237">
        <v>0</v>
      </c>
      <c r="AJ28" s="237">
        <v>0</v>
      </c>
      <c r="AK28" s="237">
        <v>0</v>
      </c>
      <c r="AL28" s="237">
        <v>0</v>
      </c>
      <c r="AM28" s="237">
        <v>0</v>
      </c>
      <c r="AN28" s="237">
        <v>0</v>
      </c>
      <c r="AO28" s="237">
        <v>660.37</v>
      </c>
      <c r="AP28" s="237">
        <v>17090.82</v>
      </c>
      <c r="AQ28" s="237">
        <v>343.54</v>
      </c>
      <c r="AR28" s="237">
        <v>1897.36</v>
      </c>
      <c r="AS28" s="237"/>
    </row>
    <row r="29" spans="1:45" s="6" customFormat="1" ht="13.8" x14ac:dyDescent="0.3">
      <c r="A29" s="48" t="s">
        <v>156</v>
      </c>
      <c r="B29" s="237">
        <v>207330.31000000003</v>
      </c>
      <c r="C29" s="237">
        <v>194467.40000000005</v>
      </c>
      <c r="D29" s="237">
        <v>136840.48000000001</v>
      </c>
      <c r="E29" s="237">
        <v>169800.25999999983</v>
      </c>
      <c r="F29" s="237">
        <v>235996.18000000011</v>
      </c>
      <c r="G29" s="237">
        <v>197999.00000000015</v>
      </c>
      <c r="H29" s="237">
        <v>244679.91000000018</v>
      </c>
      <c r="I29" s="237">
        <v>320567.76999999979</v>
      </c>
      <c r="J29" s="237">
        <v>295937.24999999994</v>
      </c>
      <c r="K29" s="237">
        <v>467053.52999999997</v>
      </c>
      <c r="L29" s="237">
        <v>484991.65000000008</v>
      </c>
      <c r="M29" s="237">
        <v>397162.08</v>
      </c>
      <c r="N29" s="237">
        <v>38891.339999999997</v>
      </c>
      <c r="O29" s="238">
        <v>208174.9200000001</v>
      </c>
      <c r="P29" s="239">
        <v>18072.370000000003</v>
      </c>
      <c r="Q29" s="239">
        <v>33907.089999999997</v>
      </c>
      <c r="R29" s="239">
        <v>17708.580000000002</v>
      </c>
      <c r="S29" s="239">
        <v>42458.979999999989</v>
      </c>
      <c r="T29" s="239">
        <v>52873.279999999992</v>
      </c>
      <c r="U29" s="239">
        <v>59680.010000000009</v>
      </c>
      <c r="V29" s="239">
        <v>3247.4199999999996</v>
      </c>
      <c r="W29" s="237">
        <v>26217.189999999995</v>
      </c>
      <c r="X29" s="237">
        <v>105281.41000000002</v>
      </c>
      <c r="Y29" s="237">
        <v>22523.749999999996</v>
      </c>
      <c r="Z29" s="237">
        <v>7497.4799999999987</v>
      </c>
      <c r="AA29" s="237">
        <v>7694.52</v>
      </c>
      <c r="AB29" s="237">
        <v>28671.41</v>
      </c>
      <c r="AC29" s="237">
        <v>10219.93</v>
      </c>
      <c r="AD29" s="237">
        <v>0</v>
      </c>
      <c r="AE29" s="237">
        <v>0</v>
      </c>
      <c r="AF29" s="237">
        <v>0</v>
      </c>
      <c r="AG29" s="237">
        <v>0</v>
      </c>
      <c r="AH29" s="237">
        <v>0</v>
      </c>
      <c r="AI29" s="237">
        <v>0</v>
      </c>
      <c r="AJ29" s="237">
        <v>0</v>
      </c>
      <c r="AK29" s="237">
        <v>0</v>
      </c>
      <c r="AL29" s="237">
        <v>0</v>
      </c>
      <c r="AM29" s="237">
        <v>0</v>
      </c>
      <c r="AN29" s="237">
        <v>20250.019999999997</v>
      </c>
      <c r="AO29" s="237">
        <v>43014.840000000004</v>
      </c>
      <c r="AP29" s="237">
        <v>9842.619999999999</v>
      </c>
      <c r="AQ29" s="237">
        <v>34496.5</v>
      </c>
      <c r="AR29" s="237">
        <v>64338.480000000069</v>
      </c>
      <c r="AS29" s="237">
        <v>36232.460000000006</v>
      </c>
    </row>
    <row r="30" spans="1:45" s="6" customFormat="1" ht="13.8" x14ac:dyDescent="0.3">
      <c r="A30" s="48" t="s">
        <v>157</v>
      </c>
      <c r="B30" s="237">
        <v>74018.73000000004</v>
      </c>
      <c r="C30" s="237">
        <v>35842.570000000014</v>
      </c>
      <c r="D30" s="237">
        <v>61445.800000000017</v>
      </c>
      <c r="E30" s="237">
        <v>60643.759999999995</v>
      </c>
      <c r="F30" s="237">
        <v>53497.560000000005</v>
      </c>
      <c r="G30" s="237">
        <v>125200.59999999992</v>
      </c>
      <c r="H30" s="237">
        <v>62865.729999999989</v>
      </c>
      <c r="I30" s="237">
        <v>100451.09000000001</v>
      </c>
      <c r="J30" s="237">
        <v>84811.57</v>
      </c>
      <c r="K30" s="237">
        <v>170763.6</v>
      </c>
      <c r="L30" s="237">
        <v>148131.21</v>
      </c>
      <c r="M30" s="237">
        <v>52839.17</v>
      </c>
      <c r="N30" s="237">
        <v>98335</v>
      </c>
      <c r="O30" s="238">
        <v>68640.95</v>
      </c>
      <c r="P30" s="239">
        <v>11186.81</v>
      </c>
      <c r="Q30" s="239">
        <v>5015.4299999999985</v>
      </c>
      <c r="R30" s="239">
        <v>6365.6999999999989</v>
      </c>
      <c r="S30" s="239">
        <v>8502.3200000000015</v>
      </c>
      <c r="T30" s="239">
        <v>2559.79</v>
      </c>
      <c r="U30" s="239">
        <v>6207.1699999999992</v>
      </c>
      <c r="V30" s="239">
        <v>592.06000000000006</v>
      </c>
      <c r="W30" s="237">
        <v>1498.94</v>
      </c>
      <c r="X30" s="237">
        <v>1869.8600000000001</v>
      </c>
      <c r="Y30" s="237">
        <v>4781.58</v>
      </c>
      <c r="Z30" s="237">
        <v>2439.83</v>
      </c>
      <c r="AA30" s="237">
        <v>1819.68</v>
      </c>
      <c r="AB30" s="237">
        <v>3255.9399999999996</v>
      </c>
      <c r="AC30" s="237">
        <v>2790.08</v>
      </c>
      <c r="AD30" s="237">
        <v>9627.1600000000017</v>
      </c>
      <c r="AE30" s="237">
        <v>3887.1000000000004</v>
      </c>
      <c r="AF30" s="237" t="s">
        <v>215</v>
      </c>
      <c r="AG30" s="237" t="s">
        <v>215</v>
      </c>
      <c r="AH30" s="237">
        <v>19415.679999999997</v>
      </c>
      <c r="AI30" s="237">
        <v>3924.8799999999997</v>
      </c>
      <c r="AJ30" s="237">
        <v>1969.6799999999998</v>
      </c>
      <c r="AK30" s="237">
        <v>2602.35</v>
      </c>
      <c r="AL30" s="237">
        <v>5700.24</v>
      </c>
      <c r="AM30" s="237">
        <v>45161.890000000007</v>
      </c>
      <c r="AN30" s="237">
        <v>4584.1400000000003</v>
      </c>
      <c r="AO30" s="237">
        <v>12077.46</v>
      </c>
      <c r="AP30" s="237">
        <v>4388.25</v>
      </c>
      <c r="AQ30" s="237">
        <v>1130.4100000000001</v>
      </c>
      <c r="AR30" s="237">
        <v>9296.4699999999993</v>
      </c>
      <c r="AS30" s="237">
        <v>37164.22</v>
      </c>
    </row>
    <row r="31" spans="1:45" s="6" customFormat="1" ht="27.6" x14ac:dyDescent="0.3">
      <c r="A31" s="48" t="s">
        <v>158</v>
      </c>
      <c r="B31" s="237">
        <v>50904.630000000005</v>
      </c>
      <c r="C31" s="237">
        <v>138786.02000000002</v>
      </c>
      <c r="D31" s="237">
        <v>55822.299999999974</v>
      </c>
      <c r="E31" s="237">
        <v>107795.31999999999</v>
      </c>
      <c r="F31" s="237">
        <v>118004.17999999998</v>
      </c>
      <c r="G31" s="237">
        <v>143653.56000000006</v>
      </c>
      <c r="H31" s="237">
        <v>285734.52000000008</v>
      </c>
      <c r="I31" s="237">
        <v>449929.48000000056</v>
      </c>
      <c r="J31" s="237">
        <v>464699.43</v>
      </c>
      <c r="K31" s="237">
        <v>1309603.8700000001</v>
      </c>
      <c r="L31" s="237">
        <v>238880.90999999997</v>
      </c>
      <c r="M31" s="237">
        <v>208407.53000000003</v>
      </c>
      <c r="N31" s="237">
        <v>277711.19</v>
      </c>
      <c r="O31" s="238">
        <v>173368.63000000003</v>
      </c>
      <c r="P31" s="239">
        <v>5854.28</v>
      </c>
      <c r="Q31" s="239">
        <v>12596.289999999999</v>
      </c>
      <c r="R31" s="239">
        <v>5060.67</v>
      </c>
      <c r="S31" s="239">
        <v>53740.750000000015</v>
      </c>
      <c r="T31" s="239">
        <v>3200.95</v>
      </c>
      <c r="U31" s="239">
        <v>13534.58</v>
      </c>
      <c r="V31" s="239">
        <v>3167.7</v>
      </c>
      <c r="W31" s="237">
        <v>38864.37000000001</v>
      </c>
      <c r="X31" s="237">
        <v>13951.820000000003</v>
      </c>
      <c r="Y31" s="237">
        <v>32967.620000000003</v>
      </c>
      <c r="Z31" s="237">
        <v>21732.37</v>
      </c>
      <c r="AA31" s="237">
        <v>3736.13</v>
      </c>
      <c r="AB31" s="237">
        <v>2564.89</v>
      </c>
      <c r="AC31" s="237">
        <v>11260.87</v>
      </c>
      <c r="AD31" s="237">
        <v>18810.11</v>
      </c>
      <c r="AE31" s="237">
        <v>15239.21</v>
      </c>
      <c r="AF31" s="237">
        <v>0</v>
      </c>
      <c r="AG31" s="237">
        <v>5857.58</v>
      </c>
      <c r="AH31" s="237">
        <v>49861.88</v>
      </c>
      <c r="AI31" s="237">
        <v>58063.910000000011</v>
      </c>
      <c r="AJ31" s="237">
        <v>14819.719999999998</v>
      </c>
      <c r="AK31" s="237">
        <v>38717.21</v>
      </c>
      <c r="AL31" s="237">
        <v>40585.29</v>
      </c>
      <c r="AM31" s="237">
        <v>21930.52</v>
      </c>
      <c r="AN31" s="237">
        <v>31472.430000000004</v>
      </c>
      <c r="AO31" s="237">
        <v>902.99</v>
      </c>
      <c r="AP31" s="237">
        <v>68043.320000000007</v>
      </c>
      <c r="AQ31" s="237">
        <v>18691.519999999997</v>
      </c>
      <c r="AR31" s="237">
        <v>21769.83</v>
      </c>
      <c r="AS31" s="237">
        <v>32488.54</v>
      </c>
    </row>
    <row r="32" spans="1:45" s="6" customFormat="1" ht="13.8" x14ac:dyDescent="0.3">
      <c r="A32" s="48" t="s">
        <v>159</v>
      </c>
      <c r="B32" s="237">
        <v>73450.069999999963</v>
      </c>
      <c r="C32" s="237">
        <v>106333.98</v>
      </c>
      <c r="D32" s="237">
        <v>51503.89999999998</v>
      </c>
      <c r="E32" s="237">
        <v>68637.629999999961</v>
      </c>
      <c r="F32" s="237">
        <v>153429.77999999991</v>
      </c>
      <c r="G32" s="237">
        <v>168123.99999999994</v>
      </c>
      <c r="H32" s="237">
        <v>283009.4800000001</v>
      </c>
      <c r="I32" s="237">
        <v>211308.78000000006</v>
      </c>
      <c r="J32" s="237">
        <v>159657.79999999996</v>
      </c>
      <c r="K32" s="237">
        <v>318577.86999999994</v>
      </c>
      <c r="L32" s="237">
        <v>88581.22</v>
      </c>
      <c r="M32" s="237">
        <v>246065.88000000003</v>
      </c>
      <c r="N32" s="237">
        <v>783433.9600000002</v>
      </c>
      <c r="O32" s="238">
        <v>349366.31</v>
      </c>
      <c r="P32" s="239">
        <v>5054.3499999999995</v>
      </c>
      <c r="Q32" s="239">
        <v>6628.22</v>
      </c>
      <c r="R32" s="239">
        <v>109.64</v>
      </c>
      <c r="S32" s="239">
        <v>22357.000000000004</v>
      </c>
      <c r="T32" s="239">
        <v>15047</v>
      </c>
      <c r="U32" s="239">
        <v>4474.0200000000004</v>
      </c>
      <c r="V32" s="239">
        <v>3915.45</v>
      </c>
      <c r="W32" s="237">
        <v>19812.8</v>
      </c>
      <c r="X32" s="237">
        <v>50299.82</v>
      </c>
      <c r="Y32" s="237">
        <v>99652.97</v>
      </c>
      <c r="Z32" s="237">
        <v>10858.26</v>
      </c>
      <c r="AA32" s="237">
        <v>7856.3500000000013</v>
      </c>
      <c r="AB32" s="237">
        <v>3807.5000000000005</v>
      </c>
      <c r="AC32" s="237">
        <v>204833.03000000003</v>
      </c>
      <c r="AD32" s="237">
        <v>74661.86</v>
      </c>
      <c r="AE32" s="237">
        <v>54.99</v>
      </c>
      <c r="AF32" s="237">
        <v>888.65</v>
      </c>
      <c r="AG32" s="237">
        <v>410.45</v>
      </c>
      <c r="AH32" s="237">
        <v>126178.25000000003</v>
      </c>
      <c r="AI32" s="237">
        <v>50893.89</v>
      </c>
      <c r="AJ32" s="237">
        <v>16178.89</v>
      </c>
      <c r="AK32" s="237">
        <v>87885.94</v>
      </c>
      <c r="AL32" s="237">
        <v>167607.59</v>
      </c>
      <c r="AM32" s="237">
        <v>50032.92</v>
      </c>
      <c r="AN32" s="237">
        <v>83209.399999999965</v>
      </c>
      <c r="AO32" s="237">
        <v>76526.990000000005</v>
      </c>
      <c r="AP32" s="237">
        <v>82515.02</v>
      </c>
      <c r="AQ32" s="237">
        <v>81456.320000000007</v>
      </c>
      <c r="AR32" s="237">
        <v>18524.799999999996</v>
      </c>
      <c r="AS32" s="237">
        <v>7133.7800000000007</v>
      </c>
    </row>
    <row r="33" spans="1:45" s="6" customFormat="1" ht="13.8" x14ac:dyDescent="0.3">
      <c r="A33" s="48" t="s">
        <v>160</v>
      </c>
      <c r="B33" s="237">
        <v>40710.01999999999</v>
      </c>
      <c r="C33" s="237">
        <v>50140.97</v>
      </c>
      <c r="D33" s="237">
        <v>30913.34</v>
      </c>
      <c r="E33" s="237">
        <v>118566.91999999995</v>
      </c>
      <c r="F33" s="237">
        <v>53768.17000000002</v>
      </c>
      <c r="G33" s="237">
        <v>64069.660000000011</v>
      </c>
      <c r="H33" s="237">
        <v>116870.20999999998</v>
      </c>
      <c r="I33" s="237">
        <v>105059.39</v>
      </c>
      <c r="J33" s="237">
        <v>43199.460000000006</v>
      </c>
      <c r="K33" s="237">
        <v>111899.59</v>
      </c>
      <c r="L33" s="237">
        <v>44026.799999999996</v>
      </c>
      <c r="M33" s="237">
        <v>19852.55</v>
      </c>
      <c r="N33" s="237">
        <v>85946.5</v>
      </c>
      <c r="O33" s="238">
        <v>45509.9</v>
      </c>
      <c r="P33" s="239">
        <v>955.6400000000001</v>
      </c>
      <c r="Q33" s="239">
        <v>1669.5000000000002</v>
      </c>
      <c r="R33" s="239">
        <v>1027.49</v>
      </c>
      <c r="S33" s="239">
        <v>2504.38</v>
      </c>
      <c r="T33" s="239">
        <v>433.23</v>
      </c>
      <c r="U33" s="239">
        <v>1347.46</v>
      </c>
      <c r="V33" s="239">
        <v>0</v>
      </c>
      <c r="W33" s="237">
        <v>362.25</v>
      </c>
      <c r="X33" s="237">
        <v>6879.7699999999986</v>
      </c>
      <c r="Y33" s="237">
        <v>1243.0200000000002</v>
      </c>
      <c r="Z33" s="237">
        <v>2711.2400000000002</v>
      </c>
      <c r="AA33" s="237">
        <v>718.57</v>
      </c>
      <c r="AB33" s="237">
        <v>3818.25</v>
      </c>
      <c r="AC33" s="237">
        <v>73.319999999999993</v>
      </c>
      <c r="AD33" s="237">
        <v>64232.799999999996</v>
      </c>
      <c r="AE33" s="237">
        <v>2761.6899999999996</v>
      </c>
      <c r="AF33" s="237">
        <v>2342.33</v>
      </c>
      <c r="AG33" s="237">
        <v>2509.7999999999997</v>
      </c>
      <c r="AH33" s="237">
        <v>6604.02</v>
      </c>
      <c r="AI33" s="237">
        <v>538.87</v>
      </c>
      <c r="AJ33" s="237">
        <v>211.32</v>
      </c>
      <c r="AK33" s="237">
        <v>1729.5600000000002</v>
      </c>
      <c r="AL33" s="237">
        <v>714.92000000000007</v>
      </c>
      <c r="AM33" s="237">
        <v>409.62000000000006</v>
      </c>
      <c r="AN33" s="237">
        <v>3227.58</v>
      </c>
      <c r="AO33" s="237">
        <v>10388.030000000001</v>
      </c>
      <c r="AP33" s="237">
        <v>6908</v>
      </c>
      <c r="AQ33" s="237">
        <v>3708.0299999999997</v>
      </c>
      <c r="AR33" s="237">
        <v>3671.75</v>
      </c>
      <c r="AS33" s="237">
        <v>17606.510000000002</v>
      </c>
    </row>
    <row r="34" spans="1:45" s="6" customFormat="1" ht="27.6" x14ac:dyDescent="0.3">
      <c r="A34" s="48" t="s">
        <v>161</v>
      </c>
      <c r="B34" s="237">
        <v>1615477.4799999984</v>
      </c>
      <c r="C34" s="237">
        <v>1482999.1700000013</v>
      </c>
      <c r="D34" s="237">
        <v>1179657.6599999992</v>
      </c>
      <c r="E34" s="237">
        <v>1778569.4899999974</v>
      </c>
      <c r="F34" s="237">
        <v>2404771.4299999988</v>
      </c>
      <c r="G34" s="237">
        <v>1855591.5800000031</v>
      </c>
      <c r="H34" s="237">
        <v>2526938.2499999949</v>
      </c>
      <c r="I34" s="237">
        <v>2370025.899999998</v>
      </c>
      <c r="J34" s="237">
        <v>1817778.1960000005</v>
      </c>
      <c r="K34" s="237">
        <v>4730797.1800000016</v>
      </c>
      <c r="L34" s="237">
        <v>9708887.6799999997</v>
      </c>
      <c r="M34" s="237">
        <v>3683845.3399999994</v>
      </c>
      <c r="N34" s="237">
        <v>3700783.3399999989</v>
      </c>
      <c r="O34" s="238">
        <v>2580527.08</v>
      </c>
      <c r="P34" s="239">
        <v>349588.66</v>
      </c>
      <c r="Q34" s="239">
        <v>289808.36000000022</v>
      </c>
      <c r="R34" s="239">
        <v>229495.77999999994</v>
      </c>
      <c r="S34" s="239">
        <v>660904.81000000017</v>
      </c>
      <c r="T34" s="239">
        <v>223085.00999999989</v>
      </c>
      <c r="U34" s="239">
        <v>636988.18999999971</v>
      </c>
      <c r="V34" s="239">
        <v>4614.71</v>
      </c>
      <c r="W34" s="237">
        <v>230149.21999999997</v>
      </c>
      <c r="X34" s="237">
        <v>267378.16999999981</v>
      </c>
      <c r="Y34" s="237">
        <v>220100.47</v>
      </c>
      <c r="Z34" s="237">
        <v>110835.59</v>
      </c>
      <c r="AA34" s="237">
        <v>460896.36999999994</v>
      </c>
      <c r="AB34" s="237">
        <v>115769.25</v>
      </c>
      <c r="AC34" s="237">
        <v>147017.14000000001</v>
      </c>
      <c r="AD34" s="237">
        <v>301977.38000000006</v>
      </c>
      <c r="AE34" s="237">
        <v>372577.95999999961</v>
      </c>
      <c r="AF34" s="237">
        <v>354387.84000000008</v>
      </c>
      <c r="AG34" s="237">
        <v>203067.06000000003</v>
      </c>
      <c r="AH34" s="237">
        <v>213784.38000000006</v>
      </c>
      <c r="AI34" s="237">
        <v>1163071.6899999992</v>
      </c>
      <c r="AJ34" s="237">
        <v>95163.02</v>
      </c>
      <c r="AK34" s="237">
        <v>147419.64000000004</v>
      </c>
      <c r="AL34" s="237">
        <v>475077.17999999976</v>
      </c>
      <c r="AM34" s="237">
        <v>111470.79999999999</v>
      </c>
      <c r="AN34" s="237">
        <v>310163.94999999995</v>
      </c>
      <c r="AO34" s="237">
        <v>1399632.3900000001</v>
      </c>
      <c r="AP34" s="237">
        <v>356159.72000000003</v>
      </c>
      <c r="AQ34" s="237">
        <v>190463.75000000006</v>
      </c>
      <c r="AR34" s="237">
        <v>120994.37000000001</v>
      </c>
      <c r="AS34" s="237">
        <v>203112.9</v>
      </c>
    </row>
    <row r="35" spans="1:45" s="6" customFormat="1" ht="27.6" x14ac:dyDescent="0.3">
      <c r="A35" s="48" t="s">
        <v>162</v>
      </c>
      <c r="B35" s="237">
        <v>873873.2300000001</v>
      </c>
      <c r="C35" s="237">
        <v>3938855.3599999915</v>
      </c>
      <c r="D35" s="237">
        <v>784939.16000000096</v>
      </c>
      <c r="E35" s="237">
        <v>585749.01000000036</v>
      </c>
      <c r="F35" s="237">
        <v>1975497.6799999995</v>
      </c>
      <c r="G35" s="237">
        <v>22146028.560000006</v>
      </c>
      <c r="H35" s="237">
        <v>2557743.3500000066</v>
      </c>
      <c r="I35" s="237">
        <v>1667289.870000001</v>
      </c>
      <c r="J35" s="237">
        <v>926158.3600000001</v>
      </c>
      <c r="K35" s="237">
        <v>1630009.8499999999</v>
      </c>
      <c r="L35" s="237">
        <v>3016709.9699999997</v>
      </c>
      <c r="M35" s="237">
        <v>2644489.5200000009</v>
      </c>
      <c r="N35" s="237">
        <v>3657637.9400000004</v>
      </c>
      <c r="O35" s="238">
        <v>5868826.0299999993</v>
      </c>
      <c r="P35" s="239">
        <v>93990.39</v>
      </c>
      <c r="Q35" s="239">
        <v>68917.509999999995</v>
      </c>
      <c r="R35" s="239">
        <v>105721.19999999998</v>
      </c>
      <c r="S35" s="239">
        <v>375014.42999999988</v>
      </c>
      <c r="T35" s="239">
        <v>95614.88999999997</v>
      </c>
      <c r="U35" s="239">
        <v>184032.85999999993</v>
      </c>
      <c r="V35" s="239">
        <v>1663.93</v>
      </c>
      <c r="W35" s="237">
        <v>149288.40999999997</v>
      </c>
      <c r="X35" s="237">
        <v>614582.91000000061</v>
      </c>
      <c r="Y35" s="237">
        <v>789530.10000000009</v>
      </c>
      <c r="Z35" s="237">
        <v>150656.05999999997</v>
      </c>
      <c r="AA35" s="237">
        <v>15476.829999999998</v>
      </c>
      <c r="AB35" s="237">
        <v>558612.5</v>
      </c>
      <c r="AC35" s="237">
        <v>60853.070000000014</v>
      </c>
      <c r="AD35" s="237">
        <v>77745.659999999974</v>
      </c>
      <c r="AE35" s="237">
        <v>175076.11999999994</v>
      </c>
      <c r="AF35" s="237">
        <v>620466.73</v>
      </c>
      <c r="AG35" s="237">
        <v>425853.63000000006</v>
      </c>
      <c r="AH35" s="237">
        <v>557830.24</v>
      </c>
      <c r="AI35" s="237">
        <v>619949.24999999977</v>
      </c>
      <c r="AJ35" s="237">
        <v>63978.58</v>
      </c>
      <c r="AK35" s="237">
        <v>31353.89</v>
      </c>
      <c r="AL35" s="237">
        <v>436988.93999999989</v>
      </c>
      <c r="AM35" s="237">
        <v>28929.330000000009</v>
      </c>
      <c r="AN35" s="237">
        <v>951235.19</v>
      </c>
      <c r="AO35" s="237">
        <v>668121.06000000006</v>
      </c>
      <c r="AP35" s="237">
        <v>328952.92000000004</v>
      </c>
      <c r="AQ35" s="237">
        <v>157046.92000000001</v>
      </c>
      <c r="AR35" s="237">
        <v>78512.570000000036</v>
      </c>
      <c r="AS35" s="237">
        <v>3684957.3699999992</v>
      </c>
    </row>
    <row r="36" spans="1:45" s="6" customFormat="1" ht="13.8" x14ac:dyDescent="0.3">
      <c r="A36" s="48" t="s">
        <v>163</v>
      </c>
      <c r="B36" s="237">
        <v>931999.74999999977</v>
      </c>
      <c r="C36" s="237">
        <v>650959.63999999932</v>
      </c>
      <c r="D36" s="237">
        <v>678077.69</v>
      </c>
      <c r="E36" s="237">
        <v>1502856.4600000002</v>
      </c>
      <c r="F36" s="237">
        <v>1088777.32</v>
      </c>
      <c r="G36" s="237">
        <v>2273853.7199999997</v>
      </c>
      <c r="H36" s="237">
        <v>2045305.929999999</v>
      </c>
      <c r="I36" s="237">
        <v>2729816.9899999988</v>
      </c>
      <c r="J36" s="237">
        <v>1797244.2309999997</v>
      </c>
      <c r="K36" s="237">
        <v>3747983.5100000002</v>
      </c>
      <c r="L36" s="237">
        <v>1997800.1699999997</v>
      </c>
      <c r="M36" s="237">
        <v>1668883.66</v>
      </c>
      <c r="N36" s="237">
        <v>2534946.9700000002</v>
      </c>
      <c r="O36" s="238">
        <v>931419.52999999991</v>
      </c>
      <c r="P36" s="239">
        <v>16952.18</v>
      </c>
      <c r="Q36" s="239">
        <v>238274.49999999991</v>
      </c>
      <c r="R36" s="239">
        <v>30100.73</v>
      </c>
      <c r="S36" s="239">
        <v>154193.09999999998</v>
      </c>
      <c r="T36" s="239">
        <v>91842</v>
      </c>
      <c r="U36" s="239">
        <v>358613.14999999985</v>
      </c>
      <c r="V36" s="239">
        <v>31262.55</v>
      </c>
      <c r="W36" s="237">
        <v>119402.38000000002</v>
      </c>
      <c r="X36" s="237">
        <v>229347.25000000003</v>
      </c>
      <c r="Y36" s="237">
        <v>274803.27999999997</v>
      </c>
      <c r="Z36" s="237">
        <v>110676.25</v>
      </c>
      <c r="AA36" s="237">
        <v>13416.290000000005</v>
      </c>
      <c r="AB36" s="237">
        <v>252914.46000000002</v>
      </c>
      <c r="AC36" s="237">
        <v>140054.39999999999</v>
      </c>
      <c r="AD36" s="237">
        <v>59389.710000000014</v>
      </c>
      <c r="AE36" s="237">
        <v>228059.27999999991</v>
      </c>
      <c r="AF36" s="237">
        <v>81261.849999999991</v>
      </c>
      <c r="AG36" s="237">
        <v>109731.35</v>
      </c>
      <c r="AH36" s="237">
        <v>155610.53</v>
      </c>
      <c r="AI36" s="237">
        <v>307085.55999999994</v>
      </c>
      <c r="AJ36" s="237">
        <v>125800.02999999998</v>
      </c>
      <c r="AK36" s="237">
        <v>388612.12000000005</v>
      </c>
      <c r="AL36" s="237">
        <v>649523.94000000006</v>
      </c>
      <c r="AM36" s="237">
        <v>36903.740000000005</v>
      </c>
      <c r="AN36" s="237">
        <v>251017.24000000002</v>
      </c>
      <c r="AO36" s="237">
        <v>86998.36</v>
      </c>
      <c r="AP36" s="237">
        <v>29881.1</v>
      </c>
      <c r="AQ36" s="237">
        <v>141774.11000000002</v>
      </c>
      <c r="AR36" s="237">
        <v>391062.86999999994</v>
      </c>
      <c r="AS36" s="237">
        <v>30685.85</v>
      </c>
    </row>
    <row r="37" spans="1:45" s="6" customFormat="1" ht="13.8" x14ac:dyDescent="0.3">
      <c r="A37" s="48" t="s">
        <v>164</v>
      </c>
      <c r="B37" s="237">
        <v>84606.930000000008</v>
      </c>
      <c r="C37" s="237">
        <v>913.25</v>
      </c>
      <c r="D37" s="237">
        <v>6502.0999999999995</v>
      </c>
      <c r="E37" s="237">
        <v>15150.310000000001</v>
      </c>
      <c r="F37" s="237">
        <v>16585.77</v>
      </c>
      <c r="G37" s="237">
        <v>73695.76999999999</v>
      </c>
      <c r="H37" s="237">
        <v>86226.01</v>
      </c>
      <c r="I37" s="237">
        <v>1479.7200000000003</v>
      </c>
      <c r="J37" s="237">
        <v>1040.56</v>
      </c>
      <c r="K37" s="237">
        <v>31624.11</v>
      </c>
      <c r="L37" s="237">
        <v>158881.14999999997</v>
      </c>
      <c r="M37" s="237">
        <v>87652.739999999991</v>
      </c>
      <c r="N37" s="237">
        <v>40635.919999999998</v>
      </c>
      <c r="O37" s="238">
        <v>207723.56999999998</v>
      </c>
      <c r="P37" s="239">
        <v>0</v>
      </c>
      <c r="Q37" s="239">
        <v>37780.969999999994</v>
      </c>
      <c r="R37" s="239">
        <v>0</v>
      </c>
      <c r="S37" s="239">
        <v>8033.83</v>
      </c>
      <c r="T37" s="239">
        <v>0</v>
      </c>
      <c r="U37" s="239">
        <v>0</v>
      </c>
      <c r="V37" s="239">
        <v>0</v>
      </c>
      <c r="W37" s="237">
        <v>0</v>
      </c>
      <c r="X37" s="237">
        <v>41837.94</v>
      </c>
      <c r="Y37" s="237">
        <v>0</v>
      </c>
      <c r="Z37" s="237">
        <v>0</v>
      </c>
      <c r="AA37" s="237">
        <v>0</v>
      </c>
      <c r="AB37" s="237">
        <v>37406.82</v>
      </c>
      <c r="AC37" s="237">
        <v>0</v>
      </c>
      <c r="AD37" s="237">
        <v>0</v>
      </c>
      <c r="AE37" s="237">
        <v>0</v>
      </c>
      <c r="AF37" s="237">
        <v>0</v>
      </c>
      <c r="AG37" s="237">
        <v>0</v>
      </c>
      <c r="AH37" s="237">
        <v>0</v>
      </c>
      <c r="AI37" s="237">
        <v>0</v>
      </c>
      <c r="AJ37" s="237">
        <v>654.74</v>
      </c>
      <c r="AK37" s="237">
        <v>0</v>
      </c>
      <c r="AL37" s="237">
        <v>2574.36</v>
      </c>
      <c r="AM37" s="237">
        <v>0</v>
      </c>
      <c r="AN37" s="237">
        <v>78.179999999999993</v>
      </c>
      <c r="AO37" s="237">
        <v>0</v>
      </c>
      <c r="AP37" s="237">
        <v>1291.8599999999999</v>
      </c>
      <c r="AQ37" s="237"/>
      <c r="AR37" s="237">
        <v>239.73</v>
      </c>
      <c r="AS37" s="237">
        <v>206113.8</v>
      </c>
    </row>
    <row r="38" spans="1:45" s="6" customFormat="1" ht="13.8" x14ac:dyDescent="0.3">
      <c r="A38" s="48" t="s">
        <v>165</v>
      </c>
      <c r="B38" s="237">
        <v>178599.96999999994</v>
      </c>
      <c r="C38" s="237">
        <v>380605.51999999973</v>
      </c>
      <c r="D38" s="237">
        <v>418403.17000000004</v>
      </c>
      <c r="E38" s="237">
        <v>228249.44000000003</v>
      </c>
      <c r="F38" s="237">
        <v>265164.31000000006</v>
      </c>
      <c r="G38" s="237">
        <v>197716.47000000006</v>
      </c>
      <c r="H38" s="237">
        <v>335784.60000000015</v>
      </c>
      <c r="I38" s="237">
        <v>1084908.8499999989</v>
      </c>
      <c r="J38" s="237">
        <v>330386.26000000007</v>
      </c>
      <c r="K38" s="237">
        <v>644713.73999999987</v>
      </c>
      <c r="L38" s="237">
        <v>277624.28999999998</v>
      </c>
      <c r="M38" s="237">
        <v>723357.36</v>
      </c>
      <c r="N38" s="237">
        <v>546595.94999999995</v>
      </c>
      <c r="O38" s="238">
        <v>582423.29</v>
      </c>
      <c r="P38" s="239">
        <v>9544.01</v>
      </c>
      <c r="Q38" s="239">
        <v>24086.569999999992</v>
      </c>
      <c r="R38" s="239">
        <v>279.51</v>
      </c>
      <c r="S38" s="239">
        <v>48046.610000000008</v>
      </c>
      <c r="T38" s="239">
        <v>105604.01999999999</v>
      </c>
      <c r="U38" s="239">
        <v>12015.48</v>
      </c>
      <c r="V38" s="239">
        <v>415133.50999999995</v>
      </c>
      <c r="W38" s="237">
        <v>22198.520000000004</v>
      </c>
      <c r="X38" s="237">
        <v>50048.670000000006</v>
      </c>
      <c r="Y38" s="237">
        <v>11008.13</v>
      </c>
      <c r="Z38" s="237">
        <v>12545.51</v>
      </c>
      <c r="AA38" s="237">
        <v>12846.820000000002</v>
      </c>
      <c r="AB38" s="237">
        <v>29779.900000000009</v>
      </c>
      <c r="AC38" s="237">
        <v>3964.7200000000003</v>
      </c>
      <c r="AD38" s="237">
        <v>68055.02</v>
      </c>
      <c r="AE38" s="237">
        <v>17546.379999999997</v>
      </c>
      <c r="AF38" s="237">
        <v>621.54</v>
      </c>
      <c r="AG38" s="237">
        <v>10098.959999999999</v>
      </c>
      <c r="AH38" s="237">
        <v>137314.86999999997</v>
      </c>
      <c r="AI38" s="237">
        <v>88609.900000000009</v>
      </c>
      <c r="AJ38" s="237">
        <v>4076.54</v>
      </c>
      <c r="AK38" s="237">
        <v>46374.239999999998</v>
      </c>
      <c r="AL38" s="237">
        <v>120003.3</v>
      </c>
      <c r="AM38" s="237">
        <v>20150.579999999998</v>
      </c>
      <c r="AN38" s="237">
        <v>20276.759999999995</v>
      </c>
      <c r="AO38" s="237">
        <v>250252.36000000004</v>
      </c>
      <c r="AP38" s="237">
        <v>32715.73</v>
      </c>
      <c r="AQ38" s="237">
        <v>184971.4</v>
      </c>
      <c r="AR38" s="237">
        <v>48552.77</v>
      </c>
      <c r="AS38" s="237">
        <v>45654.26999999999</v>
      </c>
    </row>
    <row r="39" spans="1:45" s="6" customFormat="1" ht="13.8" x14ac:dyDescent="0.3">
      <c r="A39" s="48" t="s">
        <v>166</v>
      </c>
      <c r="B39" s="237">
        <v>5750908.7500000289</v>
      </c>
      <c r="C39" s="237">
        <v>5679003.2900000261</v>
      </c>
      <c r="D39" s="237">
        <v>4081941.1699999925</v>
      </c>
      <c r="E39" s="237">
        <v>4401983.7300000023</v>
      </c>
      <c r="F39" s="237">
        <v>4010664.1100000073</v>
      </c>
      <c r="G39" s="237">
        <v>4808853.4479999691</v>
      </c>
      <c r="H39" s="237">
        <v>6547930.0000000084</v>
      </c>
      <c r="I39" s="237">
        <v>7545491.2899999609</v>
      </c>
      <c r="J39" s="237">
        <v>7760349.6199999973</v>
      </c>
      <c r="K39" s="237">
        <v>9326804.3400000036</v>
      </c>
      <c r="L39" s="237">
        <v>10896036.910000004</v>
      </c>
      <c r="M39" s="237">
        <v>13095910.99</v>
      </c>
      <c r="N39" s="237">
        <v>15350493.82</v>
      </c>
      <c r="O39" s="238">
        <v>7607896.3200000003</v>
      </c>
      <c r="P39" s="239">
        <v>549633.65</v>
      </c>
      <c r="Q39" s="239">
        <v>773983.71</v>
      </c>
      <c r="R39" s="239">
        <v>320410.41999999993</v>
      </c>
      <c r="S39" s="239">
        <v>2302678.6399999969</v>
      </c>
      <c r="T39" s="239">
        <v>1849428.5500000014</v>
      </c>
      <c r="U39" s="239">
        <v>924261.58000000054</v>
      </c>
      <c r="V39" s="239">
        <v>1703677.66</v>
      </c>
      <c r="W39" s="237">
        <v>880143.36999999883</v>
      </c>
      <c r="X39" s="237">
        <v>1666134.310000001</v>
      </c>
      <c r="Y39" s="237">
        <v>1011335.8699999993</v>
      </c>
      <c r="Z39" s="237">
        <v>723907.26000000071</v>
      </c>
      <c r="AA39" s="237">
        <v>390315.97000000026</v>
      </c>
      <c r="AB39" s="237">
        <v>396943.89999999944</v>
      </c>
      <c r="AC39" s="237">
        <v>1057018.8200000005</v>
      </c>
      <c r="AD39" s="237">
        <v>1140269.4999999981</v>
      </c>
      <c r="AE39" s="237">
        <v>640579.1599999998</v>
      </c>
      <c r="AF39" s="237">
        <v>400455.55</v>
      </c>
      <c r="AG39" s="237">
        <v>661485.90999999968</v>
      </c>
      <c r="AH39" s="237">
        <v>2355839.2500000014</v>
      </c>
      <c r="AI39" s="237">
        <v>2157195.13</v>
      </c>
      <c r="AJ39" s="237">
        <v>927371.74000000022</v>
      </c>
      <c r="AK39" s="237">
        <v>1173474.1500000013</v>
      </c>
      <c r="AL39" s="237">
        <v>2462662.3899999992</v>
      </c>
      <c r="AM39" s="237">
        <v>1977198.3200000017</v>
      </c>
      <c r="AN39" s="237">
        <v>1337716.2600000007</v>
      </c>
      <c r="AO39" s="237">
        <v>1737579.7800000019</v>
      </c>
      <c r="AP39" s="237">
        <v>1170877.0999999987</v>
      </c>
      <c r="AQ39" s="237">
        <v>1133349.7899999993</v>
      </c>
      <c r="AR39" s="237">
        <v>1734326.3699999989</v>
      </c>
      <c r="AS39" s="237">
        <v>494047.02000000037</v>
      </c>
    </row>
    <row r="40" spans="1:45" s="8" customFormat="1" ht="13.8" x14ac:dyDescent="0.3">
      <c r="A40" s="112" t="s">
        <v>167</v>
      </c>
      <c r="B40" s="240">
        <v>24304913.533000033</v>
      </c>
      <c r="C40" s="240">
        <v>26350476.510000017</v>
      </c>
      <c r="D40" s="240">
        <v>20228576.149999991</v>
      </c>
      <c r="E40" s="240">
        <v>21430479.560000002</v>
      </c>
      <c r="F40" s="240">
        <v>24560503.790000003</v>
      </c>
      <c r="G40" s="240">
        <v>49036640.472999983</v>
      </c>
      <c r="H40" s="240">
        <v>31595530.060000017</v>
      </c>
      <c r="I40" s="240">
        <v>34655719.959999949</v>
      </c>
      <c r="J40" s="238">
        <v>34017895.202</v>
      </c>
      <c r="K40" s="238">
        <v>46851620.899999999</v>
      </c>
      <c r="L40" s="238">
        <v>49162814.970000006</v>
      </c>
      <c r="M40" s="238">
        <v>45478827.420000002</v>
      </c>
      <c r="N40" s="237">
        <v>48599426.716999993</v>
      </c>
      <c r="O40" s="238">
        <v>36497958.140000001</v>
      </c>
      <c r="P40" s="241">
        <v>2971343.64</v>
      </c>
      <c r="Q40" s="241">
        <v>3304995.5899999989</v>
      </c>
      <c r="R40" s="241">
        <v>2032157.67</v>
      </c>
      <c r="S40" s="241">
        <f t="shared" ref="S40:AA40" si="0">SUM(S6:S39)</f>
        <v>5037096.2599999961</v>
      </c>
      <c r="T40" s="241">
        <f t="shared" si="0"/>
        <v>4961038.3500000015</v>
      </c>
      <c r="U40" s="241">
        <f t="shared" si="0"/>
        <v>4023664.6900000004</v>
      </c>
      <c r="V40" s="241">
        <f t="shared" si="0"/>
        <v>3144106.86</v>
      </c>
      <c r="W40" s="241">
        <f t="shared" si="0"/>
        <v>3078012.2599999988</v>
      </c>
      <c r="X40" s="241">
        <f t="shared" si="0"/>
        <v>6830926.8600000031</v>
      </c>
      <c r="Y40" s="241">
        <f t="shared" si="0"/>
        <v>5089550.4400000004</v>
      </c>
      <c r="Z40" s="241">
        <f t="shared" si="0"/>
        <v>3514200.310000001</v>
      </c>
      <c r="AA40" s="241">
        <f t="shared" si="0"/>
        <v>1491734.4900000002</v>
      </c>
      <c r="AB40" s="241">
        <f>SUM(AB6:AB39)</f>
        <v>1663613.0099999993</v>
      </c>
      <c r="AC40" s="241">
        <f t="shared" ref="AC40:AS40" si="1">SUM(AC6:AC39)</f>
        <v>3394430.1070000008</v>
      </c>
      <c r="AD40" s="241">
        <f t="shared" si="1"/>
        <v>3317109.1199999982</v>
      </c>
      <c r="AE40" s="241">
        <f t="shared" si="1"/>
        <v>2999923.5199999991</v>
      </c>
      <c r="AF40" s="241">
        <f t="shared" si="1"/>
        <v>2907347.4599999995</v>
      </c>
      <c r="AG40" s="241">
        <f t="shared" si="1"/>
        <v>2293906.65</v>
      </c>
      <c r="AH40" s="241">
        <f t="shared" si="1"/>
        <v>7649799.5800000019</v>
      </c>
      <c r="AI40" s="241">
        <f t="shared" si="1"/>
        <v>7877024.5899999999</v>
      </c>
      <c r="AJ40" s="241">
        <f t="shared" si="1"/>
        <v>2938315.3200000003</v>
      </c>
      <c r="AK40" s="241">
        <f t="shared" si="1"/>
        <v>3401472.4100000015</v>
      </c>
      <c r="AL40" s="241">
        <f t="shared" si="1"/>
        <v>6399006.6999999983</v>
      </c>
      <c r="AM40" s="241">
        <f t="shared" si="1"/>
        <v>3757478.2500000019</v>
      </c>
      <c r="AN40" s="241">
        <f t="shared" si="1"/>
        <v>6870419.1400000015</v>
      </c>
      <c r="AO40" s="241">
        <f t="shared" si="1"/>
        <v>6201710.9200000027</v>
      </c>
      <c r="AP40" s="241">
        <f t="shared" si="1"/>
        <v>5063338.4099999983</v>
      </c>
      <c r="AQ40" s="241">
        <f t="shared" si="1"/>
        <v>5884847.96</v>
      </c>
      <c r="AR40" s="241">
        <f t="shared" si="1"/>
        <v>5410140.6199999992</v>
      </c>
      <c r="AS40" s="241">
        <f t="shared" si="1"/>
        <v>7067501.089999998</v>
      </c>
    </row>
    <row r="41" spans="1:45" s="8" customFormat="1" ht="13.8" x14ac:dyDescent="0.3">
      <c r="A41" s="112"/>
      <c r="B41" s="240"/>
      <c r="C41" s="240"/>
      <c r="D41" s="240"/>
      <c r="E41" s="240"/>
      <c r="F41" s="240"/>
      <c r="G41" s="240"/>
      <c r="H41" s="240"/>
      <c r="I41" s="240"/>
      <c r="J41" s="238"/>
      <c r="K41" s="238"/>
      <c r="L41" s="238"/>
      <c r="M41" s="238"/>
      <c r="N41" s="237"/>
      <c r="O41" s="238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</row>
    <row r="42" spans="1:45" x14ac:dyDescent="0.3">
      <c r="A42" s="113" t="s">
        <v>26</v>
      </c>
      <c r="B42" s="29"/>
      <c r="C42" s="29"/>
      <c r="D42" s="29"/>
      <c r="E42" s="29"/>
      <c r="F42" s="29"/>
      <c r="G42" s="29"/>
      <c r="H42" s="29"/>
      <c r="I42" s="29"/>
      <c r="J42" s="9"/>
      <c r="K42" s="9"/>
      <c r="L42" s="9"/>
      <c r="M42" s="29"/>
      <c r="N42" s="29"/>
      <c r="O42" s="56"/>
      <c r="AQ42" s="25"/>
      <c r="AR42" s="25"/>
      <c r="AS42" s="25"/>
    </row>
    <row r="43" spans="1:45" x14ac:dyDescent="0.3">
      <c r="A43" s="305" t="s">
        <v>27</v>
      </c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</row>
    <row r="44" spans="1:45" x14ac:dyDescent="0.3">
      <c r="A44" s="306" t="s">
        <v>28</v>
      </c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AN44" s="46">
        <v>0</v>
      </c>
    </row>
    <row r="45" spans="1:45" hidden="1" x14ac:dyDescent="0.3"/>
  </sheetData>
  <mergeCells count="11">
    <mergeCell ref="A43:O43"/>
    <mergeCell ref="A44:O44"/>
    <mergeCell ref="A1:A2"/>
    <mergeCell ref="A3:A5"/>
    <mergeCell ref="B3:O4"/>
    <mergeCell ref="P3:AS3"/>
    <mergeCell ref="B2:AS2"/>
    <mergeCell ref="B1:AS1"/>
    <mergeCell ref="AN4:AY4"/>
    <mergeCell ref="P4:AA4"/>
    <mergeCell ref="AB4:AM4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FCDD7-ECC7-4EAA-89AA-F6AB3B4B952F}">
  <sheetPr>
    <tabColor theme="7" tint="-0.249977111117893"/>
  </sheetPr>
  <dimension ref="A1:M38"/>
  <sheetViews>
    <sheetView topLeftCell="A13" workbookViewId="0">
      <selection sqref="A1:M38"/>
    </sheetView>
  </sheetViews>
  <sheetFormatPr defaultRowHeight="14.4" x14ac:dyDescent="0.3"/>
  <cols>
    <col min="2" max="7" width="13.88671875" hidden="1" customWidth="1"/>
    <col min="8" max="13" width="12.77734375" bestFit="1" customWidth="1"/>
  </cols>
  <sheetData>
    <row r="1" spans="1:13" x14ac:dyDescent="0.3">
      <c r="A1" t="s">
        <v>240</v>
      </c>
    </row>
    <row r="2" spans="1:13" x14ac:dyDescent="0.3">
      <c r="A2" s="270" t="s">
        <v>111</v>
      </c>
      <c r="B2" s="315" t="s">
        <v>222</v>
      </c>
      <c r="C2" s="316"/>
      <c r="D2" s="316"/>
      <c r="E2" s="316"/>
      <c r="F2" s="316"/>
      <c r="G2" s="317"/>
      <c r="H2" s="273" t="s">
        <v>220</v>
      </c>
      <c r="I2" s="273"/>
      <c r="J2" s="273"/>
      <c r="K2" s="273"/>
      <c r="L2" s="273"/>
      <c r="M2" s="274"/>
    </row>
    <row r="3" spans="1:13" x14ac:dyDescent="0.3">
      <c r="A3" s="271"/>
      <c r="B3" s="179">
        <v>2018</v>
      </c>
      <c r="C3" s="181">
        <v>2019</v>
      </c>
      <c r="D3" s="181">
        <v>2020</v>
      </c>
      <c r="E3" s="181">
        <v>2021</v>
      </c>
      <c r="F3" s="181">
        <v>2022</v>
      </c>
      <c r="G3" s="208" t="s">
        <v>220</v>
      </c>
      <c r="H3" s="181" t="s">
        <v>112</v>
      </c>
      <c r="I3" s="181" t="s">
        <v>113</v>
      </c>
      <c r="J3" s="181" t="s">
        <v>114</v>
      </c>
      <c r="K3" s="181" t="s">
        <v>115</v>
      </c>
      <c r="L3" s="181" t="s">
        <v>17</v>
      </c>
      <c r="M3" s="208" t="s">
        <v>18</v>
      </c>
    </row>
    <row r="4" spans="1:13" x14ac:dyDescent="0.3">
      <c r="A4" s="154" t="s">
        <v>133</v>
      </c>
      <c r="B4" s="206">
        <v>1186257.9720000001</v>
      </c>
      <c r="C4" s="156">
        <v>1685871.5600000003</v>
      </c>
      <c r="D4" s="156">
        <v>1573793.2499999998</v>
      </c>
      <c r="E4" s="156">
        <v>1670913.66</v>
      </c>
      <c r="F4" s="156">
        <v>1630042.8599999999</v>
      </c>
      <c r="G4" s="203">
        <v>990095.84000000008</v>
      </c>
      <c r="H4" s="156">
        <v>256762.08000000002</v>
      </c>
      <c r="I4" s="156">
        <v>43157.06</v>
      </c>
      <c r="J4" s="156">
        <v>88901.68</v>
      </c>
      <c r="K4" s="156">
        <v>402851.18000000011</v>
      </c>
      <c r="L4" s="156">
        <v>117675.09</v>
      </c>
      <c r="M4" s="203">
        <v>80748.750000000029</v>
      </c>
    </row>
    <row r="5" spans="1:13" x14ac:dyDescent="0.3">
      <c r="A5" s="154" t="s">
        <v>134</v>
      </c>
      <c r="B5" s="206">
        <v>663873.03</v>
      </c>
      <c r="C5" s="156">
        <v>777336.39999999991</v>
      </c>
      <c r="D5" s="156">
        <v>896111.17</v>
      </c>
      <c r="E5" s="156">
        <v>1395733.17</v>
      </c>
      <c r="F5" s="156">
        <v>1320218.1099999999</v>
      </c>
      <c r="G5" s="203">
        <v>812783.44000000029</v>
      </c>
      <c r="H5" s="156">
        <v>196819.12000000002</v>
      </c>
      <c r="I5" s="156">
        <v>148634.27000000005</v>
      </c>
      <c r="J5" s="156">
        <v>81940.179999999993</v>
      </c>
      <c r="K5" s="156">
        <v>174906.56000000014</v>
      </c>
      <c r="L5" s="156">
        <v>88040.860000000015</v>
      </c>
      <c r="M5" s="203">
        <v>122442.45000000003</v>
      </c>
    </row>
    <row r="6" spans="1:13" x14ac:dyDescent="0.3">
      <c r="A6" s="154" t="s">
        <v>135</v>
      </c>
      <c r="B6" s="206">
        <v>919271.80999999994</v>
      </c>
      <c r="C6" s="156">
        <v>1268855.5</v>
      </c>
      <c r="D6" s="156">
        <v>1729075.63</v>
      </c>
      <c r="E6" s="156">
        <v>1301160.0899999999</v>
      </c>
      <c r="F6" s="156">
        <v>1869449.19</v>
      </c>
      <c r="G6" s="203">
        <v>1517833.41</v>
      </c>
      <c r="H6" s="156">
        <v>246529.40999999997</v>
      </c>
      <c r="I6" s="156">
        <v>89256.03</v>
      </c>
      <c r="J6" s="156">
        <v>33972.07</v>
      </c>
      <c r="K6" s="156">
        <v>651904.38</v>
      </c>
      <c r="L6" s="156">
        <v>446572.76000000007</v>
      </c>
      <c r="M6" s="203">
        <v>49598.759999999987</v>
      </c>
    </row>
    <row r="7" spans="1:13" x14ac:dyDescent="0.3">
      <c r="A7" s="154" t="s">
        <v>136</v>
      </c>
      <c r="B7" s="206">
        <v>55510.27</v>
      </c>
      <c r="C7" s="156">
        <v>37058.889999999992</v>
      </c>
      <c r="D7" s="156">
        <v>31587.21</v>
      </c>
      <c r="E7" s="156">
        <v>21822.16</v>
      </c>
      <c r="F7" s="156">
        <v>874.93999999999994</v>
      </c>
      <c r="G7" s="203">
        <v>59821.260000000009</v>
      </c>
      <c r="H7" s="156">
        <v>8564.49</v>
      </c>
      <c r="I7" s="156">
        <v>14056.91</v>
      </c>
      <c r="J7" s="156">
        <v>12077.47</v>
      </c>
      <c r="K7" s="156">
        <v>8768.4500000000007</v>
      </c>
      <c r="L7" s="156">
        <v>9897.82</v>
      </c>
      <c r="M7" s="203">
        <v>6456.119999999999</v>
      </c>
    </row>
    <row r="8" spans="1:13" x14ac:dyDescent="0.3">
      <c r="A8" s="154" t="s">
        <v>137</v>
      </c>
      <c r="B8" s="206">
        <v>1873042.8730000001</v>
      </c>
      <c r="C8" s="156">
        <v>2706547.8499999996</v>
      </c>
      <c r="D8" s="156">
        <v>1702094.94</v>
      </c>
      <c r="E8" s="156">
        <v>1736330.82</v>
      </c>
      <c r="F8" s="156">
        <v>1114324.79</v>
      </c>
      <c r="G8" s="203">
        <v>896276</v>
      </c>
      <c r="H8" s="156">
        <v>186213.5</v>
      </c>
      <c r="I8" s="156">
        <v>87172.95</v>
      </c>
      <c r="J8" s="156">
        <v>301854.96000000002</v>
      </c>
      <c r="K8" s="156">
        <v>137071.4</v>
      </c>
      <c r="L8" s="156">
        <v>44155.30999999999</v>
      </c>
      <c r="M8" s="203">
        <v>139807.88</v>
      </c>
    </row>
    <row r="9" spans="1:13" x14ac:dyDescent="0.3">
      <c r="A9" s="154" t="s">
        <v>138</v>
      </c>
      <c r="B9" s="206">
        <v>872511.4800000001</v>
      </c>
      <c r="C9" s="156">
        <v>891564.40999999992</v>
      </c>
      <c r="D9" s="156">
        <v>966717.85999999987</v>
      </c>
      <c r="E9" s="156">
        <v>527903.12</v>
      </c>
      <c r="F9" s="156">
        <v>463072.22</v>
      </c>
      <c r="G9" s="203">
        <v>218221.15</v>
      </c>
      <c r="H9" s="156">
        <v>34232.86</v>
      </c>
      <c r="I9" s="156">
        <v>18890.43</v>
      </c>
      <c r="J9" s="156">
        <v>27807.260000000002</v>
      </c>
      <c r="K9" s="156">
        <v>42887.539999999994</v>
      </c>
      <c r="L9" s="156">
        <v>44513.049999999996</v>
      </c>
      <c r="M9" s="203">
        <v>49890.010000000009</v>
      </c>
    </row>
    <row r="10" spans="1:13" x14ac:dyDescent="0.3">
      <c r="A10" s="154" t="s">
        <v>139</v>
      </c>
      <c r="B10" s="206">
        <v>88321.03</v>
      </c>
      <c r="C10" s="156">
        <v>182355.10000000003</v>
      </c>
      <c r="D10" s="156">
        <v>146502.94999999998</v>
      </c>
      <c r="E10" s="156">
        <v>621832.69999999995</v>
      </c>
      <c r="F10" s="156">
        <v>259698.90999999997</v>
      </c>
      <c r="G10" s="203">
        <v>209286.2</v>
      </c>
      <c r="H10" s="156">
        <v>69990.459999999992</v>
      </c>
      <c r="I10" s="156">
        <v>29192.54</v>
      </c>
      <c r="J10" s="156">
        <v>49323.240000000005</v>
      </c>
      <c r="K10" s="156">
        <v>14364.760000000004</v>
      </c>
      <c r="L10" s="156">
        <v>15117.840000000002</v>
      </c>
      <c r="M10" s="203">
        <v>31297.360000000001</v>
      </c>
    </row>
    <row r="11" spans="1:13" x14ac:dyDescent="0.3">
      <c r="A11" s="154" t="s">
        <v>140</v>
      </c>
      <c r="B11" s="206">
        <v>712978.32</v>
      </c>
      <c r="C11" s="156">
        <v>576937.26</v>
      </c>
      <c r="D11" s="156">
        <v>870461.41000000015</v>
      </c>
      <c r="E11" s="156">
        <v>974129.52000000014</v>
      </c>
      <c r="F11" s="156">
        <v>615514.80000000016</v>
      </c>
      <c r="G11" s="203">
        <v>517634.19</v>
      </c>
      <c r="H11" s="156">
        <v>60174.11</v>
      </c>
      <c r="I11" s="156">
        <v>121213.79999999997</v>
      </c>
      <c r="J11" s="156">
        <v>42767.150000000009</v>
      </c>
      <c r="K11" s="156">
        <v>99633.709999999992</v>
      </c>
      <c r="L11" s="156">
        <v>90666.409999999989</v>
      </c>
      <c r="M11" s="203">
        <v>103179.01</v>
      </c>
    </row>
    <row r="12" spans="1:13" x14ac:dyDescent="0.3">
      <c r="A12" s="154" t="s">
        <v>141</v>
      </c>
      <c r="B12" s="206">
        <v>576221.97</v>
      </c>
      <c r="C12" s="156">
        <v>794903.83</v>
      </c>
      <c r="D12" s="156">
        <v>722115.1399999999</v>
      </c>
      <c r="E12" s="156">
        <v>1295632.27</v>
      </c>
      <c r="F12" s="156">
        <v>102120.82999999999</v>
      </c>
      <c r="G12" s="203">
        <v>768778.32000000007</v>
      </c>
      <c r="H12" s="156">
        <v>49185.619999999988</v>
      </c>
      <c r="I12" s="156">
        <v>182034.54</v>
      </c>
      <c r="J12" s="156">
        <v>238289.95</v>
      </c>
      <c r="K12" s="156">
        <v>187852.63000000003</v>
      </c>
      <c r="L12" s="156">
        <v>27250.53</v>
      </c>
      <c r="M12" s="203">
        <v>84165.049999999988</v>
      </c>
    </row>
    <row r="13" spans="1:13" x14ac:dyDescent="0.3">
      <c r="A13" s="154" t="s">
        <v>142</v>
      </c>
      <c r="B13" s="206">
        <v>178542.72000000003</v>
      </c>
      <c r="C13" s="156">
        <v>283969.14</v>
      </c>
      <c r="D13" s="156">
        <v>356296.58</v>
      </c>
      <c r="E13" s="156">
        <v>371530.59</v>
      </c>
      <c r="F13" s="156">
        <v>404819.64</v>
      </c>
      <c r="G13" s="203">
        <v>306996.02999999997</v>
      </c>
      <c r="H13" s="156">
        <v>62158.99</v>
      </c>
      <c r="I13" s="156">
        <v>37238.070000000007</v>
      </c>
      <c r="J13" s="156">
        <v>46105.149999999994</v>
      </c>
      <c r="K13" s="156">
        <v>66994.460000000006</v>
      </c>
      <c r="L13" s="156">
        <v>64247.42</v>
      </c>
      <c r="M13" s="203">
        <v>30251.94</v>
      </c>
    </row>
    <row r="14" spans="1:13" x14ac:dyDescent="0.3">
      <c r="A14" s="154" t="s">
        <v>143</v>
      </c>
      <c r="B14" s="206">
        <v>692394.60000000009</v>
      </c>
      <c r="C14" s="156">
        <v>747666.39</v>
      </c>
      <c r="D14" s="156">
        <v>967360.95999999973</v>
      </c>
      <c r="E14" s="156">
        <v>803014.92000000016</v>
      </c>
      <c r="F14" s="156">
        <v>691973.72700000007</v>
      </c>
      <c r="G14" s="203">
        <v>370467.89999999997</v>
      </c>
      <c r="H14" s="156">
        <v>80838.200000000012</v>
      </c>
      <c r="I14" s="156">
        <v>49942.210000000021</v>
      </c>
      <c r="J14" s="156">
        <v>54396.32999999998</v>
      </c>
      <c r="K14" s="156">
        <v>67627.840000000011</v>
      </c>
      <c r="L14" s="156">
        <v>69238.079999999973</v>
      </c>
      <c r="M14" s="203">
        <v>48425.239999999969</v>
      </c>
    </row>
    <row r="15" spans="1:13" x14ac:dyDescent="0.3">
      <c r="A15" s="154" t="s">
        <v>144</v>
      </c>
      <c r="B15" s="206">
        <v>107817.20000000001</v>
      </c>
      <c r="C15" s="156">
        <v>156580.72</v>
      </c>
      <c r="D15" s="156">
        <v>145933.57999999999</v>
      </c>
      <c r="E15" s="156">
        <v>155292.81</v>
      </c>
      <c r="F15" s="156">
        <v>120319.42</v>
      </c>
      <c r="G15" s="203">
        <v>100830.06</v>
      </c>
      <c r="H15" s="156">
        <v>25006.999999999993</v>
      </c>
      <c r="I15" s="156">
        <v>29650.469999999998</v>
      </c>
      <c r="J15" s="156">
        <v>6044.3599999999988</v>
      </c>
      <c r="K15" s="156">
        <v>19012.510000000002</v>
      </c>
      <c r="L15" s="156">
        <v>11021.44</v>
      </c>
      <c r="M15" s="203">
        <v>10094.280000000002</v>
      </c>
    </row>
    <row r="16" spans="1:13" x14ac:dyDescent="0.3">
      <c r="A16" s="154" t="s">
        <v>145</v>
      </c>
      <c r="B16" s="206">
        <v>1231365.5499999998</v>
      </c>
      <c r="C16" s="156">
        <v>1065755.55</v>
      </c>
      <c r="D16" s="156">
        <v>516427.31999999995</v>
      </c>
      <c r="E16" s="156">
        <v>809773.21</v>
      </c>
      <c r="F16" s="156">
        <v>186065.55000000008</v>
      </c>
      <c r="G16" s="203">
        <v>348069.06</v>
      </c>
      <c r="H16" s="156">
        <v>81371.830000000016</v>
      </c>
      <c r="I16" s="156">
        <v>41960.740000000005</v>
      </c>
      <c r="J16" s="156">
        <v>83889.42</v>
      </c>
      <c r="K16" s="156">
        <v>28859.93</v>
      </c>
      <c r="L16" s="156">
        <v>94686.340000000026</v>
      </c>
      <c r="M16" s="203">
        <v>17300.8</v>
      </c>
    </row>
    <row r="17" spans="1:13" x14ac:dyDescent="0.3">
      <c r="A17" s="154" t="s">
        <v>146</v>
      </c>
      <c r="B17" s="206">
        <v>502283.72</v>
      </c>
      <c r="C17" s="156">
        <v>640832.6</v>
      </c>
      <c r="D17" s="156">
        <v>529194.13</v>
      </c>
      <c r="E17" s="156">
        <v>505670.25</v>
      </c>
      <c r="F17" s="156">
        <v>243442.83</v>
      </c>
      <c r="G17" s="203">
        <v>170959.24000000002</v>
      </c>
      <c r="H17" s="156">
        <v>39409.409999999996</v>
      </c>
      <c r="I17" s="156">
        <v>6389.4400000000005</v>
      </c>
      <c r="J17" s="156">
        <v>77146.000000000015</v>
      </c>
      <c r="K17" s="156">
        <v>4286.78</v>
      </c>
      <c r="L17" s="156">
        <v>40044.969999999994</v>
      </c>
      <c r="M17" s="203">
        <v>3682.6400000000003</v>
      </c>
    </row>
    <row r="18" spans="1:13" x14ac:dyDescent="0.3">
      <c r="A18" s="154" t="s">
        <v>147</v>
      </c>
      <c r="B18" s="206">
        <v>140817.07999999999</v>
      </c>
      <c r="C18" s="156">
        <v>135125.88</v>
      </c>
      <c r="D18" s="156">
        <v>67475.91</v>
      </c>
      <c r="E18" s="156">
        <v>139384.29999999999</v>
      </c>
      <c r="F18" s="156">
        <v>67059.56</v>
      </c>
      <c r="G18" s="203">
        <v>10931.669999999998</v>
      </c>
      <c r="H18" s="156">
        <v>0</v>
      </c>
      <c r="I18" s="156">
        <v>5667.86</v>
      </c>
      <c r="J18" s="156">
        <v>2980.27</v>
      </c>
      <c r="K18" s="156"/>
      <c r="L18" s="156"/>
      <c r="M18" s="203">
        <v>2283.54</v>
      </c>
    </row>
    <row r="19" spans="1:13" x14ac:dyDescent="0.3">
      <c r="A19" s="154" t="s">
        <v>148</v>
      </c>
      <c r="B19" s="206">
        <v>392640.76000000007</v>
      </c>
      <c r="C19" s="156">
        <v>562161.88</v>
      </c>
      <c r="D19" s="156">
        <v>453789.60000000003</v>
      </c>
      <c r="E19" s="156">
        <v>263887.02</v>
      </c>
      <c r="F19" s="156">
        <v>182745</v>
      </c>
      <c r="G19" s="203">
        <v>287083.13</v>
      </c>
      <c r="H19" s="156">
        <v>0</v>
      </c>
      <c r="I19" s="156">
        <v>0</v>
      </c>
      <c r="J19" s="156">
        <v>181650</v>
      </c>
      <c r="K19" s="156">
        <v>104288.48</v>
      </c>
      <c r="L19" s="156">
        <v>1144.6500000000001</v>
      </c>
      <c r="M19" s="203"/>
    </row>
    <row r="20" spans="1:13" x14ac:dyDescent="0.3">
      <c r="A20" s="154" t="s">
        <v>149</v>
      </c>
      <c r="B20" s="206">
        <v>1590873.8800000001</v>
      </c>
      <c r="C20" s="156">
        <v>2003480.53</v>
      </c>
      <c r="D20" s="156">
        <v>1471004.31</v>
      </c>
      <c r="E20" s="156">
        <v>1106673.6100000001</v>
      </c>
      <c r="F20" s="156">
        <v>39462.28</v>
      </c>
      <c r="G20" s="203">
        <v>796499.1</v>
      </c>
      <c r="H20" s="156">
        <v>199834.21</v>
      </c>
      <c r="I20" s="156">
        <v>67375.34</v>
      </c>
      <c r="J20" s="156">
        <v>49676.210000000006</v>
      </c>
      <c r="K20" s="156">
        <v>101517.81</v>
      </c>
      <c r="L20" s="156">
        <v>280897.67</v>
      </c>
      <c r="M20" s="203">
        <v>97197.859999999986</v>
      </c>
    </row>
    <row r="21" spans="1:13" x14ac:dyDescent="0.3">
      <c r="A21" s="154" t="s">
        <v>150</v>
      </c>
      <c r="B21" s="206">
        <v>5685099.2199999997</v>
      </c>
      <c r="C21" s="156">
        <v>6123700.4000000004</v>
      </c>
      <c r="D21" s="156">
        <v>5047907.82</v>
      </c>
      <c r="E21" s="156">
        <v>5945114.9400000004</v>
      </c>
      <c r="F21" s="156">
        <v>8411088.4199999999</v>
      </c>
      <c r="G21" s="203">
        <v>6351215.4500000011</v>
      </c>
      <c r="H21" s="156">
        <v>1376543.0200000003</v>
      </c>
      <c r="I21" s="156">
        <v>173130.57</v>
      </c>
      <c r="J21" s="156">
        <v>1001837.62</v>
      </c>
      <c r="K21" s="156">
        <v>1359732.31</v>
      </c>
      <c r="L21" s="156">
        <v>1248878.0800000001</v>
      </c>
      <c r="M21" s="203">
        <v>1191093.8500000001</v>
      </c>
    </row>
    <row r="22" spans="1:13" x14ac:dyDescent="0.3">
      <c r="A22" s="154" t="s">
        <v>151</v>
      </c>
      <c r="B22" s="206">
        <v>117514.28000000001</v>
      </c>
      <c r="C22" s="156">
        <v>413442.18999999994</v>
      </c>
      <c r="D22" s="156">
        <v>650184.13</v>
      </c>
      <c r="E22" s="156">
        <v>96848.930000000008</v>
      </c>
      <c r="F22" s="156">
        <v>481786.92000000004</v>
      </c>
      <c r="G22" s="203">
        <v>394349.06</v>
      </c>
      <c r="H22" s="156">
        <v>113259.47</v>
      </c>
      <c r="I22" s="156">
        <v>275560.37</v>
      </c>
      <c r="J22" s="156">
        <v>4967.93</v>
      </c>
      <c r="K22" s="156">
        <v>447.56</v>
      </c>
      <c r="L22" s="156">
        <v>70.900000000000006</v>
      </c>
      <c r="M22" s="203">
        <v>42.83</v>
      </c>
    </row>
    <row r="23" spans="1:13" x14ac:dyDescent="0.3">
      <c r="A23" s="154" t="s">
        <v>152</v>
      </c>
      <c r="B23" s="206">
        <v>230293.88000000003</v>
      </c>
      <c r="C23" s="156">
        <v>345630.47000000003</v>
      </c>
      <c r="D23" s="156">
        <v>380888.15</v>
      </c>
      <c r="E23" s="156">
        <v>474282</v>
      </c>
      <c r="F23" s="156">
        <v>171533.69999999998</v>
      </c>
      <c r="G23" s="203">
        <v>121169.19999999998</v>
      </c>
      <c r="H23" s="156">
        <v>15223.640000000001</v>
      </c>
      <c r="I23" s="156">
        <v>47748.37999999999</v>
      </c>
      <c r="J23" s="156">
        <v>11771.5</v>
      </c>
      <c r="K23" s="156">
        <v>12295.55</v>
      </c>
      <c r="L23" s="156">
        <v>25506.909999999996</v>
      </c>
      <c r="M23" s="203">
        <v>8623.2200000000012</v>
      </c>
    </row>
    <row r="24" spans="1:13" x14ac:dyDescent="0.3">
      <c r="A24" s="154" t="s">
        <v>153</v>
      </c>
      <c r="B24" s="206">
        <v>121620.6</v>
      </c>
      <c r="C24" s="156">
        <v>287923.17</v>
      </c>
      <c r="D24" s="156">
        <v>131318.99</v>
      </c>
      <c r="E24" s="156">
        <v>93856.890000000014</v>
      </c>
      <c r="F24" s="156">
        <v>779.98</v>
      </c>
      <c r="G24" s="203">
        <v>77879.5</v>
      </c>
      <c r="H24" s="156">
        <v>7801.0400000000036</v>
      </c>
      <c r="I24" s="156">
        <v>13501.4</v>
      </c>
      <c r="J24" s="156">
        <v>23006.109999999997</v>
      </c>
      <c r="K24" s="156">
        <v>6124.4299999999985</v>
      </c>
      <c r="L24" s="156">
        <v>7816.0400000000018</v>
      </c>
      <c r="M24" s="203">
        <v>19630.480000000003</v>
      </c>
    </row>
    <row r="25" spans="1:13" x14ac:dyDescent="0.3">
      <c r="A25" s="154" t="s">
        <v>154</v>
      </c>
      <c r="B25" s="206">
        <v>1999700.3699999999</v>
      </c>
      <c r="C25" s="156">
        <v>2327839.3000000003</v>
      </c>
      <c r="D25" s="156">
        <v>2666023.2699999996</v>
      </c>
      <c r="E25" s="156">
        <v>2297606.84</v>
      </c>
      <c r="F25" s="156">
        <v>3105891.1599999997</v>
      </c>
      <c r="G25" s="203">
        <v>2526910.3100000005</v>
      </c>
      <c r="H25" s="156">
        <v>747269.53000000061</v>
      </c>
      <c r="I25" s="156">
        <v>433782.91000000003</v>
      </c>
      <c r="J25" s="156">
        <v>534267.09000000008</v>
      </c>
      <c r="K25" s="156">
        <v>445987.40000000014</v>
      </c>
      <c r="L25" s="156">
        <v>189511.07999999996</v>
      </c>
      <c r="M25" s="203">
        <v>176092.30000000002</v>
      </c>
    </row>
    <row r="26" spans="1:13" x14ac:dyDescent="0.3">
      <c r="A26" s="154" t="s">
        <v>155</v>
      </c>
      <c r="B26" s="206">
        <v>397679.85000000003</v>
      </c>
      <c r="C26" s="156">
        <v>346250.69000000006</v>
      </c>
      <c r="D26" s="156">
        <v>79998.7</v>
      </c>
      <c r="E26" s="156">
        <v>41966.780000000006</v>
      </c>
      <c r="F26" s="156">
        <v>1729.95</v>
      </c>
      <c r="G26" s="203">
        <v>19992.09</v>
      </c>
      <c r="H26" s="156">
        <v>0</v>
      </c>
      <c r="I26" s="156">
        <v>660.37</v>
      </c>
      <c r="J26" s="156">
        <v>17090.82</v>
      </c>
      <c r="K26" s="156">
        <v>343.54</v>
      </c>
      <c r="L26" s="156">
        <v>1897.36</v>
      </c>
      <c r="M26" s="203"/>
    </row>
    <row r="27" spans="1:13" x14ac:dyDescent="0.3">
      <c r="A27" s="154" t="s">
        <v>156</v>
      </c>
      <c r="B27" s="206">
        <v>295937.24999999994</v>
      </c>
      <c r="C27" s="156">
        <v>467053.52999999997</v>
      </c>
      <c r="D27" s="156">
        <v>484991.65000000008</v>
      </c>
      <c r="E27" s="156">
        <v>397162.08</v>
      </c>
      <c r="F27" s="156">
        <v>38891.339999999997</v>
      </c>
      <c r="G27" s="203">
        <v>208174.9200000001</v>
      </c>
      <c r="H27" s="156">
        <v>20250.019999999997</v>
      </c>
      <c r="I27" s="156">
        <v>43014.840000000004</v>
      </c>
      <c r="J27" s="156">
        <v>9842.619999999999</v>
      </c>
      <c r="K27" s="156">
        <v>34496.5</v>
      </c>
      <c r="L27" s="156">
        <v>64338.480000000069</v>
      </c>
      <c r="M27" s="203">
        <v>36232.460000000006</v>
      </c>
    </row>
    <row r="28" spans="1:13" x14ac:dyDescent="0.3">
      <c r="A28" s="154" t="s">
        <v>157</v>
      </c>
      <c r="B28" s="206">
        <v>84811.57</v>
      </c>
      <c r="C28" s="156">
        <v>170763.6</v>
      </c>
      <c r="D28" s="156">
        <v>148131.21</v>
      </c>
      <c r="E28" s="156">
        <v>52839.17</v>
      </c>
      <c r="F28" s="156">
        <v>98335</v>
      </c>
      <c r="G28" s="203">
        <v>68640.95</v>
      </c>
      <c r="H28" s="156">
        <v>4584.1400000000003</v>
      </c>
      <c r="I28" s="156">
        <v>12077.46</v>
      </c>
      <c r="J28" s="156">
        <v>4388.25</v>
      </c>
      <c r="K28" s="156">
        <v>1130.4100000000001</v>
      </c>
      <c r="L28" s="156">
        <v>9296.4699999999993</v>
      </c>
      <c r="M28" s="203">
        <v>37164.22</v>
      </c>
    </row>
    <row r="29" spans="1:13" x14ac:dyDescent="0.3">
      <c r="A29" s="154" t="s">
        <v>158</v>
      </c>
      <c r="B29" s="206">
        <v>464699.43</v>
      </c>
      <c r="C29" s="156">
        <v>1309603.8700000001</v>
      </c>
      <c r="D29" s="156">
        <v>238880.90999999997</v>
      </c>
      <c r="E29" s="156">
        <v>208407.53000000003</v>
      </c>
      <c r="F29" s="156">
        <v>277711.19</v>
      </c>
      <c r="G29" s="203">
        <v>173368.63000000003</v>
      </c>
      <c r="H29" s="156">
        <v>31472.430000000004</v>
      </c>
      <c r="I29" s="156">
        <v>902.99</v>
      </c>
      <c r="J29" s="156">
        <v>68043.320000000007</v>
      </c>
      <c r="K29" s="156">
        <v>18691.519999999997</v>
      </c>
      <c r="L29" s="156">
        <v>21769.83</v>
      </c>
      <c r="M29" s="203">
        <v>32488.54</v>
      </c>
    </row>
    <row r="30" spans="1:13" x14ac:dyDescent="0.3">
      <c r="A30" s="154" t="s">
        <v>159</v>
      </c>
      <c r="B30" s="206">
        <v>159657.79999999996</v>
      </c>
      <c r="C30" s="156">
        <v>318577.86999999994</v>
      </c>
      <c r="D30" s="156">
        <v>88581.22</v>
      </c>
      <c r="E30" s="156">
        <v>246065.88000000003</v>
      </c>
      <c r="F30" s="156">
        <v>783433.9600000002</v>
      </c>
      <c r="G30" s="203">
        <v>349366.31</v>
      </c>
      <c r="H30" s="156">
        <v>83209.399999999965</v>
      </c>
      <c r="I30" s="156">
        <v>76526.990000000005</v>
      </c>
      <c r="J30" s="156">
        <v>82515.02</v>
      </c>
      <c r="K30" s="156">
        <v>81456.320000000007</v>
      </c>
      <c r="L30" s="156">
        <v>18524.799999999996</v>
      </c>
      <c r="M30" s="203">
        <v>7133.7800000000007</v>
      </c>
    </row>
    <row r="31" spans="1:13" x14ac:dyDescent="0.3">
      <c r="A31" s="154" t="s">
        <v>160</v>
      </c>
      <c r="B31" s="206">
        <v>43199.460000000006</v>
      </c>
      <c r="C31" s="156">
        <v>111899.59</v>
      </c>
      <c r="D31" s="156">
        <v>44026.799999999996</v>
      </c>
      <c r="E31" s="156">
        <v>19852.55</v>
      </c>
      <c r="F31" s="156">
        <v>85946.5</v>
      </c>
      <c r="G31" s="203">
        <v>45509.9</v>
      </c>
      <c r="H31" s="156">
        <v>3227.58</v>
      </c>
      <c r="I31" s="156">
        <v>10388.030000000001</v>
      </c>
      <c r="J31" s="156">
        <v>6908</v>
      </c>
      <c r="K31" s="156">
        <v>3708.0299999999997</v>
      </c>
      <c r="L31" s="156">
        <v>3671.75</v>
      </c>
      <c r="M31" s="203">
        <v>17606.510000000002</v>
      </c>
    </row>
    <row r="32" spans="1:13" x14ac:dyDescent="0.3">
      <c r="A32" s="154" t="s">
        <v>161</v>
      </c>
      <c r="B32" s="206">
        <v>1817778.1960000005</v>
      </c>
      <c r="C32" s="156">
        <v>4730797.1800000016</v>
      </c>
      <c r="D32" s="156">
        <v>9708887.6799999997</v>
      </c>
      <c r="E32" s="156">
        <v>3683845.3399999994</v>
      </c>
      <c r="F32" s="156">
        <v>3700783.3399999989</v>
      </c>
      <c r="G32" s="203">
        <v>2580527.08</v>
      </c>
      <c r="H32" s="156">
        <v>310163.94999999995</v>
      </c>
      <c r="I32" s="156">
        <v>1399632.3900000001</v>
      </c>
      <c r="J32" s="156">
        <v>356159.72000000003</v>
      </c>
      <c r="K32" s="156">
        <v>190463.75000000006</v>
      </c>
      <c r="L32" s="156">
        <v>120994.37000000001</v>
      </c>
      <c r="M32" s="203">
        <v>203112.9</v>
      </c>
    </row>
    <row r="33" spans="1:13" x14ac:dyDescent="0.3">
      <c r="A33" s="154" t="s">
        <v>162</v>
      </c>
      <c r="B33" s="206">
        <v>926158.3600000001</v>
      </c>
      <c r="C33" s="156">
        <v>1630009.8499999999</v>
      </c>
      <c r="D33" s="156">
        <v>3016709.9699999997</v>
      </c>
      <c r="E33" s="156">
        <v>2644489.5200000009</v>
      </c>
      <c r="F33" s="156">
        <v>3657637.9400000004</v>
      </c>
      <c r="G33" s="203">
        <v>5868826.0299999993</v>
      </c>
      <c r="H33" s="156">
        <v>951235.19</v>
      </c>
      <c r="I33" s="156">
        <v>668121.06000000006</v>
      </c>
      <c r="J33" s="156">
        <v>328952.92000000004</v>
      </c>
      <c r="K33" s="156">
        <v>157046.92000000001</v>
      </c>
      <c r="L33" s="156">
        <v>78512.570000000036</v>
      </c>
      <c r="M33" s="203">
        <v>3684957.3699999992</v>
      </c>
    </row>
    <row r="34" spans="1:13" x14ac:dyDescent="0.3">
      <c r="A34" s="154" t="s">
        <v>163</v>
      </c>
      <c r="B34" s="206">
        <v>1797244.2309999997</v>
      </c>
      <c r="C34" s="156">
        <v>3747983.5100000002</v>
      </c>
      <c r="D34" s="156">
        <v>1997800.1699999997</v>
      </c>
      <c r="E34" s="156">
        <v>1668883.66</v>
      </c>
      <c r="F34" s="156">
        <v>2534946.9700000002</v>
      </c>
      <c r="G34" s="203">
        <v>931419.52999999991</v>
      </c>
      <c r="H34" s="156">
        <v>251017.24000000002</v>
      </c>
      <c r="I34" s="156">
        <v>86998.36</v>
      </c>
      <c r="J34" s="156">
        <v>29881.1</v>
      </c>
      <c r="K34" s="156">
        <v>141774.11000000002</v>
      </c>
      <c r="L34" s="156">
        <v>391062.86999999994</v>
      </c>
      <c r="M34" s="203">
        <v>30685.85</v>
      </c>
    </row>
    <row r="35" spans="1:13" x14ac:dyDescent="0.3">
      <c r="A35" s="154" t="s">
        <v>164</v>
      </c>
      <c r="B35" s="206">
        <v>1040.56</v>
      </c>
      <c r="C35" s="156">
        <v>31624.11</v>
      </c>
      <c r="D35" s="156">
        <v>158881.14999999997</v>
      </c>
      <c r="E35" s="156">
        <v>87652.739999999991</v>
      </c>
      <c r="F35" s="156">
        <v>40635.919999999998</v>
      </c>
      <c r="G35" s="203">
        <v>207723.56999999998</v>
      </c>
      <c r="H35" s="156">
        <v>78.179999999999993</v>
      </c>
      <c r="I35" s="156">
        <v>0</v>
      </c>
      <c r="J35" s="156">
        <v>1291.8599999999999</v>
      </c>
      <c r="K35" s="156"/>
      <c r="L35" s="156">
        <v>239.73</v>
      </c>
      <c r="M35" s="203">
        <v>206113.8</v>
      </c>
    </row>
    <row r="36" spans="1:13" x14ac:dyDescent="0.3">
      <c r="A36" s="154" t="s">
        <v>165</v>
      </c>
      <c r="B36" s="206">
        <v>330386.26000000007</v>
      </c>
      <c r="C36" s="156">
        <v>644713.73999999987</v>
      </c>
      <c r="D36" s="156">
        <v>277624.28999999998</v>
      </c>
      <c r="E36" s="156">
        <v>723357.36</v>
      </c>
      <c r="F36" s="156">
        <v>546595.94999999995</v>
      </c>
      <c r="G36" s="203">
        <v>582423.29</v>
      </c>
      <c r="H36" s="156">
        <v>20276.759999999995</v>
      </c>
      <c r="I36" s="156">
        <v>250252.36000000004</v>
      </c>
      <c r="J36" s="156">
        <v>32715.73</v>
      </c>
      <c r="K36" s="156">
        <v>184971.4</v>
      </c>
      <c r="L36" s="156">
        <v>48552.77</v>
      </c>
      <c r="M36" s="203">
        <v>45654.26999999999</v>
      </c>
    </row>
    <row r="37" spans="1:13" x14ac:dyDescent="0.3">
      <c r="A37" s="154" t="s">
        <v>166</v>
      </c>
      <c r="B37" s="206">
        <v>7760349.6199999973</v>
      </c>
      <c r="C37" s="156">
        <v>9326804.3400000036</v>
      </c>
      <c r="D37" s="156">
        <v>10896036.910000004</v>
      </c>
      <c r="E37" s="156">
        <v>13095910.99</v>
      </c>
      <c r="F37" s="156">
        <v>15350493.82</v>
      </c>
      <c r="G37" s="203">
        <v>7607896.3200000003</v>
      </c>
      <c r="H37" s="156">
        <v>1337716.2600000007</v>
      </c>
      <c r="I37" s="156">
        <v>1737579.7800000019</v>
      </c>
      <c r="J37" s="156">
        <v>1170877.0999999987</v>
      </c>
      <c r="K37" s="156">
        <v>1133349.7899999993</v>
      </c>
      <c r="L37" s="156">
        <v>1734326.3699999989</v>
      </c>
      <c r="M37" s="203">
        <v>494047.02000000037</v>
      </c>
    </row>
    <row r="38" spans="1:13" x14ac:dyDescent="0.3">
      <c r="A38" s="159" t="s">
        <v>167</v>
      </c>
      <c r="B38" s="207">
        <v>34017895.202</v>
      </c>
      <c r="C38" s="161">
        <v>46851620.899999999</v>
      </c>
      <c r="D38" s="161">
        <v>49162814.970000006</v>
      </c>
      <c r="E38" s="161">
        <v>45478827.420000002</v>
      </c>
      <c r="F38" s="161">
        <v>48599426.716999993</v>
      </c>
      <c r="G38" s="204">
        <v>36497958.140000001</v>
      </c>
      <c r="H38" s="161">
        <v>6870419.1400000015</v>
      </c>
      <c r="I38" s="161">
        <v>6201710.9200000027</v>
      </c>
      <c r="J38" s="161">
        <v>5063338.4099999983</v>
      </c>
      <c r="K38" s="161">
        <v>5884847.96</v>
      </c>
      <c r="L38" s="161">
        <v>5410140.6199999992</v>
      </c>
      <c r="M38" s="204">
        <v>7067501.089999998</v>
      </c>
    </row>
  </sheetData>
  <mergeCells count="3">
    <mergeCell ref="A2:A3"/>
    <mergeCell ref="B2:G2"/>
    <mergeCell ref="H2:M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AZ61"/>
  <sheetViews>
    <sheetView zoomScale="99" zoomScaleNormal="99" workbookViewId="0">
      <pane xSplit="2" ySplit="5" topLeftCell="C3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3.2" x14ac:dyDescent="0.25"/>
  <cols>
    <col min="1" max="1" width="17.77734375" style="67" customWidth="1"/>
    <col min="2" max="2" width="27.44140625" style="66" customWidth="1"/>
    <col min="3" max="7" width="10.5546875" style="66" bestFit="1" customWidth="1"/>
    <col min="8" max="8" width="10.6640625" style="66" bestFit="1" customWidth="1"/>
    <col min="9" max="9" width="10.5546875" style="66" bestFit="1" customWidth="1"/>
    <col min="10" max="10" width="11" style="66" customWidth="1"/>
    <col min="11" max="11" width="10.5546875" style="66" bestFit="1" customWidth="1"/>
    <col min="12" max="13" width="10.6640625" style="66" bestFit="1" customWidth="1"/>
    <col min="14" max="14" width="10.77734375" style="66" bestFit="1" customWidth="1"/>
    <col min="15" max="16" width="11.44140625" style="66" bestFit="1" customWidth="1"/>
    <col min="17" max="19" width="9.5546875" style="5" hidden="1" customWidth="1"/>
    <col min="20" max="20" width="13.21875" style="5" hidden="1" customWidth="1"/>
    <col min="21" max="28" width="9.5546875" style="5" hidden="1" customWidth="1"/>
    <col min="29" max="34" width="9.5546875" style="5" customWidth="1"/>
    <col min="35" max="35" width="9.5546875" style="5" bestFit="1" customWidth="1"/>
    <col min="36" max="36" width="11.6640625" style="5" bestFit="1" customWidth="1"/>
    <col min="37" max="40" width="9.5546875" style="5" bestFit="1" customWidth="1"/>
    <col min="41" max="41" width="11.6640625" style="5" bestFit="1" customWidth="1"/>
    <col min="42" max="46" width="9.5546875" style="5" bestFit="1" customWidth="1"/>
    <col min="47" max="49" width="12.6640625" style="5" bestFit="1" customWidth="1"/>
    <col min="50" max="50" width="10.33203125" style="5" bestFit="1" customWidth="1"/>
    <col min="51" max="51" width="11" style="5" bestFit="1" customWidth="1"/>
    <col min="52" max="52" width="10.33203125" style="5" bestFit="1" customWidth="1"/>
    <col min="53" max="171" width="9.33203125" style="5"/>
    <col min="172" max="172" width="16.6640625" style="5" customWidth="1"/>
    <col min="173" max="196" width="9.33203125" style="5" customWidth="1"/>
    <col min="197" max="197" width="9.6640625" style="5" customWidth="1"/>
    <col min="198" max="198" width="10.33203125" style="5" customWidth="1"/>
    <col min="199" max="199" width="10.6640625" style="5" customWidth="1"/>
    <col min="200" max="200" width="10" style="5" customWidth="1"/>
    <col min="201" max="201" width="10.33203125" style="5" customWidth="1"/>
    <col min="202" max="202" width="12" style="5" customWidth="1"/>
    <col min="203" max="204" width="9.33203125" style="5" customWidth="1"/>
    <col min="205" max="206" width="9.33203125" style="5"/>
    <col min="207" max="207" width="10.44140625" style="5" customWidth="1"/>
    <col min="208" max="427" width="9.33203125" style="5"/>
    <col min="428" max="428" width="16.6640625" style="5" customWidth="1"/>
    <col min="429" max="452" width="9.33203125" style="5" customWidth="1"/>
    <col min="453" max="453" width="9.6640625" style="5" customWidth="1"/>
    <col min="454" max="454" width="10.33203125" style="5" customWidth="1"/>
    <col min="455" max="455" width="10.6640625" style="5" customWidth="1"/>
    <col min="456" max="456" width="10" style="5" customWidth="1"/>
    <col min="457" max="457" width="10.33203125" style="5" customWidth="1"/>
    <col min="458" max="458" width="12" style="5" customWidth="1"/>
    <col min="459" max="460" width="9.33203125" style="5" customWidth="1"/>
    <col min="461" max="462" width="9.33203125" style="5"/>
    <col min="463" max="463" width="10.44140625" style="5" customWidth="1"/>
    <col min="464" max="683" width="9.33203125" style="5"/>
    <col min="684" max="684" width="16.6640625" style="5" customWidth="1"/>
    <col min="685" max="708" width="9.33203125" style="5" customWidth="1"/>
    <col min="709" max="709" width="9.6640625" style="5" customWidth="1"/>
    <col min="710" max="710" width="10.33203125" style="5" customWidth="1"/>
    <col min="711" max="711" width="10.6640625" style="5" customWidth="1"/>
    <col min="712" max="712" width="10" style="5" customWidth="1"/>
    <col min="713" max="713" width="10.33203125" style="5" customWidth="1"/>
    <col min="714" max="714" width="12" style="5" customWidth="1"/>
    <col min="715" max="716" width="9.33203125" style="5" customWidth="1"/>
    <col min="717" max="718" width="9.33203125" style="5"/>
    <col min="719" max="719" width="10.44140625" style="5" customWidth="1"/>
    <col min="720" max="939" width="9.33203125" style="5"/>
    <col min="940" max="940" width="16.6640625" style="5" customWidth="1"/>
    <col min="941" max="964" width="9.33203125" style="5" customWidth="1"/>
    <col min="965" max="965" width="9.6640625" style="5" customWidth="1"/>
    <col min="966" max="966" width="10.33203125" style="5" customWidth="1"/>
    <col min="967" max="967" width="10.6640625" style="5" customWidth="1"/>
    <col min="968" max="968" width="10" style="5" customWidth="1"/>
    <col min="969" max="969" width="10.33203125" style="5" customWidth="1"/>
    <col min="970" max="970" width="12" style="5" customWidth="1"/>
    <col min="971" max="972" width="9.33203125" style="5" customWidth="1"/>
    <col min="973" max="974" width="9.33203125" style="5"/>
    <col min="975" max="975" width="10.44140625" style="5" customWidth="1"/>
    <col min="976" max="1195" width="9.33203125" style="5"/>
    <col min="1196" max="1196" width="16.6640625" style="5" customWidth="1"/>
    <col min="1197" max="1220" width="9.33203125" style="5" customWidth="1"/>
    <col min="1221" max="1221" width="9.6640625" style="5" customWidth="1"/>
    <col min="1222" max="1222" width="10.33203125" style="5" customWidth="1"/>
    <col min="1223" max="1223" width="10.6640625" style="5" customWidth="1"/>
    <col min="1224" max="1224" width="10" style="5" customWidth="1"/>
    <col min="1225" max="1225" width="10.33203125" style="5" customWidth="1"/>
    <col min="1226" max="1226" width="12" style="5" customWidth="1"/>
    <col min="1227" max="1228" width="9.33203125" style="5" customWidth="1"/>
    <col min="1229" max="1230" width="9.33203125" style="5"/>
    <col min="1231" max="1231" width="10.44140625" style="5" customWidth="1"/>
    <col min="1232" max="1451" width="9.33203125" style="5"/>
    <col min="1452" max="1452" width="16.6640625" style="5" customWidth="1"/>
    <col min="1453" max="1476" width="9.33203125" style="5" customWidth="1"/>
    <col min="1477" max="1477" width="9.6640625" style="5" customWidth="1"/>
    <col min="1478" max="1478" width="10.33203125" style="5" customWidth="1"/>
    <col min="1479" max="1479" width="10.6640625" style="5" customWidth="1"/>
    <col min="1480" max="1480" width="10" style="5" customWidth="1"/>
    <col min="1481" max="1481" width="10.33203125" style="5" customWidth="1"/>
    <col min="1482" max="1482" width="12" style="5" customWidth="1"/>
    <col min="1483" max="1484" width="9.33203125" style="5" customWidth="1"/>
    <col min="1485" max="1486" width="9.33203125" style="5"/>
    <col min="1487" max="1487" width="10.44140625" style="5" customWidth="1"/>
    <col min="1488" max="1707" width="9.33203125" style="5"/>
    <col min="1708" max="1708" width="16.6640625" style="5" customWidth="1"/>
    <col min="1709" max="1732" width="9.33203125" style="5" customWidth="1"/>
    <col min="1733" max="1733" width="9.6640625" style="5" customWidth="1"/>
    <col min="1734" max="1734" width="10.33203125" style="5" customWidth="1"/>
    <col min="1735" max="1735" width="10.6640625" style="5" customWidth="1"/>
    <col min="1736" max="1736" width="10" style="5" customWidth="1"/>
    <col min="1737" max="1737" width="10.33203125" style="5" customWidth="1"/>
    <col min="1738" max="1738" width="12" style="5" customWidth="1"/>
    <col min="1739" max="1740" width="9.33203125" style="5" customWidth="1"/>
    <col min="1741" max="1742" width="9.33203125" style="5"/>
    <col min="1743" max="1743" width="10.44140625" style="5" customWidth="1"/>
    <col min="1744" max="1963" width="9.33203125" style="5"/>
    <col min="1964" max="1964" width="16.6640625" style="5" customWidth="1"/>
    <col min="1965" max="1988" width="9.33203125" style="5" customWidth="1"/>
    <col min="1989" max="1989" width="9.6640625" style="5" customWidth="1"/>
    <col min="1990" max="1990" width="10.33203125" style="5" customWidth="1"/>
    <col min="1991" max="1991" width="10.6640625" style="5" customWidth="1"/>
    <col min="1992" max="1992" width="10" style="5" customWidth="1"/>
    <col min="1993" max="1993" width="10.33203125" style="5" customWidth="1"/>
    <col min="1994" max="1994" width="12" style="5" customWidth="1"/>
    <col min="1995" max="1996" width="9.33203125" style="5" customWidth="1"/>
    <col min="1997" max="1998" width="9.33203125" style="5"/>
    <col min="1999" max="1999" width="10.44140625" style="5" customWidth="1"/>
    <col min="2000" max="2219" width="9.33203125" style="5"/>
    <col min="2220" max="2220" width="16.6640625" style="5" customWidth="1"/>
    <col min="2221" max="2244" width="9.33203125" style="5" customWidth="1"/>
    <col min="2245" max="2245" width="9.6640625" style="5" customWidth="1"/>
    <col min="2246" max="2246" width="10.33203125" style="5" customWidth="1"/>
    <col min="2247" max="2247" width="10.6640625" style="5" customWidth="1"/>
    <col min="2248" max="2248" width="10" style="5" customWidth="1"/>
    <col min="2249" max="2249" width="10.33203125" style="5" customWidth="1"/>
    <col min="2250" max="2250" width="12" style="5" customWidth="1"/>
    <col min="2251" max="2252" width="9.33203125" style="5" customWidth="1"/>
    <col min="2253" max="2254" width="9.33203125" style="5"/>
    <col min="2255" max="2255" width="10.44140625" style="5" customWidth="1"/>
    <col min="2256" max="2475" width="9.33203125" style="5"/>
    <col min="2476" max="2476" width="16.6640625" style="5" customWidth="1"/>
    <col min="2477" max="2500" width="9.33203125" style="5" customWidth="1"/>
    <col min="2501" max="2501" width="9.6640625" style="5" customWidth="1"/>
    <col min="2502" max="2502" width="10.33203125" style="5" customWidth="1"/>
    <col min="2503" max="2503" width="10.6640625" style="5" customWidth="1"/>
    <col min="2504" max="2504" width="10" style="5" customWidth="1"/>
    <col min="2505" max="2505" width="10.33203125" style="5" customWidth="1"/>
    <col min="2506" max="2506" width="12" style="5" customWidth="1"/>
    <col min="2507" max="2508" width="9.33203125" style="5" customWidth="1"/>
    <col min="2509" max="2510" width="9.33203125" style="5"/>
    <col min="2511" max="2511" width="10.44140625" style="5" customWidth="1"/>
    <col min="2512" max="2731" width="9.33203125" style="5"/>
    <col min="2732" max="2732" width="16.6640625" style="5" customWidth="1"/>
    <col min="2733" max="2756" width="9.33203125" style="5" customWidth="1"/>
    <col min="2757" max="2757" width="9.6640625" style="5" customWidth="1"/>
    <col min="2758" max="2758" width="10.33203125" style="5" customWidth="1"/>
    <col min="2759" max="2759" width="10.6640625" style="5" customWidth="1"/>
    <col min="2760" max="2760" width="10" style="5" customWidth="1"/>
    <col min="2761" max="2761" width="10.33203125" style="5" customWidth="1"/>
    <col min="2762" max="2762" width="12" style="5" customWidth="1"/>
    <col min="2763" max="2764" width="9.33203125" style="5" customWidth="1"/>
    <col min="2765" max="2766" width="9.33203125" style="5"/>
    <col min="2767" max="2767" width="10.44140625" style="5" customWidth="1"/>
    <col min="2768" max="2987" width="9.33203125" style="5"/>
    <col min="2988" max="2988" width="16.6640625" style="5" customWidth="1"/>
    <col min="2989" max="3012" width="9.33203125" style="5" customWidth="1"/>
    <col min="3013" max="3013" width="9.6640625" style="5" customWidth="1"/>
    <col min="3014" max="3014" width="10.33203125" style="5" customWidth="1"/>
    <col min="3015" max="3015" width="10.6640625" style="5" customWidth="1"/>
    <col min="3016" max="3016" width="10" style="5" customWidth="1"/>
    <col min="3017" max="3017" width="10.33203125" style="5" customWidth="1"/>
    <col min="3018" max="3018" width="12" style="5" customWidth="1"/>
    <col min="3019" max="3020" width="9.33203125" style="5" customWidth="1"/>
    <col min="3021" max="3022" width="9.33203125" style="5"/>
    <col min="3023" max="3023" width="10.44140625" style="5" customWidth="1"/>
    <col min="3024" max="3243" width="9.33203125" style="5"/>
    <col min="3244" max="3244" width="16.6640625" style="5" customWidth="1"/>
    <col min="3245" max="3268" width="9.33203125" style="5" customWidth="1"/>
    <col min="3269" max="3269" width="9.6640625" style="5" customWidth="1"/>
    <col min="3270" max="3270" width="10.33203125" style="5" customWidth="1"/>
    <col min="3271" max="3271" width="10.6640625" style="5" customWidth="1"/>
    <col min="3272" max="3272" width="10" style="5" customWidth="1"/>
    <col min="3273" max="3273" width="10.33203125" style="5" customWidth="1"/>
    <col min="3274" max="3274" width="12" style="5" customWidth="1"/>
    <col min="3275" max="3276" width="9.33203125" style="5" customWidth="1"/>
    <col min="3277" max="3278" width="9.33203125" style="5"/>
    <col min="3279" max="3279" width="10.44140625" style="5" customWidth="1"/>
    <col min="3280" max="3499" width="9.33203125" style="5"/>
    <col min="3500" max="3500" width="16.6640625" style="5" customWidth="1"/>
    <col min="3501" max="3524" width="9.33203125" style="5" customWidth="1"/>
    <col min="3525" max="3525" width="9.6640625" style="5" customWidth="1"/>
    <col min="3526" max="3526" width="10.33203125" style="5" customWidth="1"/>
    <col min="3527" max="3527" width="10.6640625" style="5" customWidth="1"/>
    <col min="3528" max="3528" width="10" style="5" customWidth="1"/>
    <col min="3529" max="3529" width="10.33203125" style="5" customWidth="1"/>
    <col min="3530" max="3530" width="12" style="5" customWidth="1"/>
    <col min="3531" max="3532" width="9.33203125" style="5" customWidth="1"/>
    <col min="3533" max="3534" width="9.33203125" style="5"/>
    <col min="3535" max="3535" width="10.44140625" style="5" customWidth="1"/>
    <col min="3536" max="3755" width="9.33203125" style="5"/>
    <col min="3756" max="3756" width="16.6640625" style="5" customWidth="1"/>
    <col min="3757" max="3780" width="9.33203125" style="5" customWidth="1"/>
    <col min="3781" max="3781" width="9.6640625" style="5" customWidth="1"/>
    <col min="3782" max="3782" width="10.33203125" style="5" customWidth="1"/>
    <col min="3783" max="3783" width="10.6640625" style="5" customWidth="1"/>
    <col min="3784" max="3784" width="10" style="5" customWidth="1"/>
    <col min="3785" max="3785" width="10.33203125" style="5" customWidth="1"/>
    <col min="3786" max="3786" width="12" style="5" customWidth="1"/>
    <col min="3787" max="3788" width="9.33203125" style="5" customWidth="1"/>
    <col min="3789" max="3790" width="9.33203125" style="5"/>
    <col min="3791" max="3791" width="10.44140625" style="5" customWidth="1"/>
    <col min="3792" max="4011" width="9.33203125" style="5"/>
    <col min="4012" max="4012" width="16.6640625" style="5" customWidth="1"/>
    <col min="4013" max="4036" width="9.33203125" style="5" customWidth="1"/>
    <col min="4037" max="4037" width="9.6640625" style="5" customWidth="1"/>
    <col min="4038" max="4038" width="10.33203125" style="5" customWidth="1"/>
    <col min="4039" max="4039" width="10.6640625" style="5" customWidth="1"/>
    <col min="4040" max="4040" width="10" style="5" customWidth="1"/>
    <col min="4041" max="4041" width="10.33203125" style="5" customWidth="1"/>
    <col min="4042" max="4042" width="12" style="5" customWidth="1"/>
    <col min="4043" max="4044" width="9.33203125" style="5" customWidth="1"/>
    <col min="4045" max="4046" width="9.33203125" style="5"/>
    <col min="4047" max="4047" width="10.44140625" style="5" customWidth="1"/>
    <col min="4048" max="4267" width="9.33203125" style="5"/>
    <col min="4268" max="4268" width="16.6640625" style="5" customWidth="1"/>
    <col min="4269" max="4292" width="9.33203125" style="5" customWidth="1"/>
    <col min="4293" max="4293" width="9.6640625" style="5" customWidth="1"/>
    <col min="4294" max="4294" width="10.33203125" style="5" customWidth="1"/>
    <col min="4295" max="4295" width="10.6640625" style="5" customWidth="1"/>
    <col min="4296" max="4296" width="10" style="5" customWidth="1"/>
    <col min="4297" max="4297" width="10.33203125" style="5" customWidth="1"/>
    <col min="4298" max="4298" width="12" style="5" customWidth="1"/>
    <col min="4299" max="4300" width="9.33203125" style="5" customWidth="1"/>
    <col min="4301" max="4302" width="9.33203125" style="5"/>
    <col min="4303" max="4303" width="10.44140625" style="5" customWidth="1"/>
    <col min="4304" max="4523" width="9.33203125" style="5"/>
    <col min="4524" max="4524" width="16.6640625" style="5" customWidth="1"/>
    <col min="4525" max="4548" width="9.33203125" style="5" customWidth="1"/>
    <col min="4549" max="4549" width="9.6640625" style="5" customWidth="1"/>
    <col min="4550" max="4550" width="10.33203125" style="5" customWidth="1"/>
    <col min="4551" max="4551" width="10.6640625" style="5" customWidth="1"/>
    <col min="4552" max="4552" width="10" style="5" customWidth="1"/>
    <col min="4553" max="4553" width="10.33203125" style="5" customWidth="1"/>
    <col min="4554" max="4554" width="12" style="5" customWidth="1"/>
    <col min="4555" max="4556" width="9.33203125" style="5" customWidth="1"/>
    <col min="4557" max="4558" width="9.33203125" style="5"/>
    <col min="4559" max="4559" width="10.44140625" style="5" customWidth="1"/>
    <col min="4560" max="4779" width="9.33203125" style="5"/>
    <col min="4780" max="4780" width="16.6640625" style="5" customWidth="1"/>
    <col min="4781" max="4804" width="9.33203125" style="5" customWidth="1"/>
    <col min="4805" max="4805" width="9.6640625" style="5" customWidth="1"/>
    <col min="4806" max="4806" width="10.33203125" style="5" customWidth="1"/>
    <col min="4807" max="4807" width="10.6640625" style="5" customWidth="1"/>
    <col min="4808" max="4808" width="10" style="5" customWidth="1"/>
    <col min="4809" max="4809" width="10.33203125" style="5" customWidth="1"/>
    <col min="4810" max="4810" width="12" style="5" customWidth="1"/>
    <col min="4811" max="4812" width="9.33203125" style="5" customWidth="1"/>
    <col min="4813" max="4814" width="9.33203125" style="5"/>
    <col min="4815" max="4815" width="10.44140625" style="5" customWidth="1"/>
    <col min="4816" max="5035" width="9.33203125" style="5"/>
    <col min="5036" max="5036" width="16.6640625" style="5" customWidth="1"/>
    <col min="5037" max="5060" width="9.33203125" style="5" customWidth="1"/>
    <col min="5061" max="5061" width="9.6640625" style="5" customWidth="1"/>
    <col min="5062" max="5062" width="10.33203125" style="5" customWidth="1"/>
    <col min="5063" max="5063" width="10.6640625" style="5" customWidth="1"/>
    <col min="5064" max="5064" width="10" style="5" customWidth="1"/>
    <col min="5065" max="5065" width="10.33203125" style="5" customWidth="1"/>
    <col min="5066" max="5066" width="12" style="5" customWidth="1"/>
    <col min="5067" max="5068" width="9.33203125" style="5" customWidth="1"/>
    <col min="5069" max="5070" width="9.33203125" style="5"/>
    <col min="5071" max="5071" width="10.44140625" style="5" customWidth="1"/>
    <col min="5072" max="5291" width="9.33203125" style="5"/>
    <col min="5292" max="5292" width="16.6640625" style="5" customWidth="1"/>
    <col min="5293" max="5316" width="9.33203125" style="5" customWidth="1"/>
    <col min="5317" max="5317" width="9.6640625" style="5" customWidth="1"/>
    <col min="5318" max="5318" width="10.33203125" style="5" customWidth="1"/>
    <col min="5319" max="5319" width="10.6640625" style="5" customWidth="1"/>
    <col min="5320" max="5320" width="10" style="5" customWidth="1"/>
    <col min="5321" max="5321" width="10.33203125" style="5" customWidth="1"/>
    <col min="5322" max="5322" width="12" style="5" customWidth="1"/>
    <col min="5323" max="5324" width="9.33203125" style="5" customWidth="1"/>
    <col min="5325" max="5326" width="9.33203125" style="5"/>
    <col min="5327" max="5327" width="10.44140625" style="5" customWidth="1"/>
    <col min="5328" max="5547" width="9.33203125" style="5"/>
    <col min="5548" max="5548" width="16.6640625" style="5" customWidth="1"/>
    <col min="5549" max="5572" width="9.33203125" style="5" customWidth="1"/>
    <col min="5573" max="5573" width="9.6640625" style="5" customWidth="1"/>
    <col min="5574" max="5574" width="10.33203125" style="5" customWidth="1"/>
    <col min="5575" max="5575" width="10.6640625" style="5" customWidth="1"/>
    <col min="5576" max="5576" width="10" style="5" customWidth="1"/>
    <col min="5577" max="5577" width="10.33203125" style="5" customWidth="1"/>
    <col min="5578" max="5578" width="12" style="5" customWidth="1"/>
    <col min="5579" max="5580" width="9.33203125" style="5" customWidth="1"/>
    <col min="5581" max="5582" width="9.33203125" style="5"/>
    <col min="5583" max="5583" width="10.44140625" style="5" customWidth="1"/>
    <col min="5584" max="5803" width="9.33203125" style="5"/>
    <col min="5804" max="5804" width="16.6640625" style="5" customWidth="1"/>
    <col min="5805" max="5828" width="9.33203125" style="5" customWidth="1"/>
    <col min="5829" max="5829" width="9.6640625" style="5" customWidth="1"/>
    <col min="5830" max="5830" width="10.33203125" style="5" customWidth="1"/>
    <col min="5831" max="5831" width="10.6640625" style="5" customWidth="1"/>
    <col min="5832" max="5832" width="10" style="5" customWidth="1"/>
    <col min="5833" max="5833" width="10.33203125" style="5" customWidth="1"/>
    <col min="5834" max="5834" width="12" style="5" customWidth="1"/>
    <col min="5835" max="5836" width="9.33203125" style="5" customWidth="1"/>
    <col min="5837" max="5838" width="9.33203125" style="5"/>
    <col min="5839" max="5839" width="10.44140625" style="5" customWidth="1"/>
    <col min="5840" max="6059" width="9.33203125" style="5"/>
    <col min="6060" max="6060" width="16.6640625" style="5" customWidth="1"/>
    <col min="6061" max="6084" width="9.33203125" style="5" customWidth="1"/>
    <col min="6085" max="6085" width="9.6640625" style="5" customWidth="1"/>
    <col min="6086" max="6086" width="10.33203125" style="5" customWidth="1"/>
    <col min="6087" max="6087" width="10.6640625" style="5" customWidth="1"/>
    <col min="6088" max="6088" width="10" style="5" customWidth="1"/>
    <col min="6089" max="6089" width="10.33203125" style="5" customWidth="1"/>
    <col min="6090" max="6090" width="12" style="5" customWidth="1"/>
    <col min="6091" max="6092" width="9.33203125" style="5" customWidth="1"/>
    <col min="6093" max="6094" width="9.33203125" style="5"/>
    <col min="6095" max="6095" width="10.44140625" style="5" customWidth="1"/>
    <col min="6096" max="6315" width="9.33203125" style="5"/>
    <col min="6316" max="6316" width="16.6640625" style="5" customWidth="1"/>
    <col min="6317" max="6340" width="9.33203125" style="5" customWidth="1"/>
    <col min="6341" max="6341" width="9.6640625" style="5" customWidth="1"/>
    <col min="6342" max="6342" width="10.33203125" style="5" customWidth="1"/>
    <col min="6343" max="6343" width="10.6640625" style="5" customWidth="1"/>
    <col min="6344" max="6344" width="10" style="5" customWidth="1"/>
    <col min="6345" max="6345" width="10.33203125" style="5" customWidth="1"/>
    <col min="6346" max="6346" width="12" style="5" customWidth="1"/>
    <col min="6347" max="6348" width="9.33203125" style="5" customWidth="1"/>
    <col min="6349" max="6350" width="9.33203125" style="5"/>
    <col min="6351" max="6351" width="10.44140625" style="5" customWidth="1"/>
    <col min="6352" max="6571" width="9.33203125" style="5"/>
    <col min="6572" max="6572" width="16.6640625" style="5" customWidth="1"/>
    <col min="6573" max="6596" width="9.33203125" style="5" customWidth="1"/>
    <col min="6597" max="6597" width="9.6640625" style="5" customWidth="1"/>
    <col min="6598" max="6598" width="10.33203125" style="5" customWidth="1"/>
    <col min="6599" max="6599" width="10.6640625" style="5" customWidth="1"/>
    <col min="6600" max="6600" width="10" style="5" customWidth="1"/>
    <col min="6601" max="6601" width="10.33203125" style="5" customWidth="1"/>
    <col min="6602" max="6602" width="12" style="5" customWidth="1"/>
    <col min="6603" max="6604" width="9.33203125" style="5" customWidth="1"/>
    <col min="6605" max="6606" width="9.33203125" style="5"/>
    <col min="6607" max="6607" width="10.44140625" style="5" customWidth="1"/>
    <col min="6608" max="6827" width="9.33203125" style="5"/>
    <col min="6828" max="6828" width="16.6640625" style="5" customWidth="1"/>
    <col min="6829" max="6852" width="9.33203125" style="5" customWidth="1"/>
    <col min="6853" max="6853" width="9.6640625" style="5" customWidth="1"/>
    <col min="6854" max="6854" width="10.33203125" style="5" customWidth="1"/>
    <col min="6855" max="6855" width="10.6640625" style="5" customWidth="1"/>
    <col min="6856" max="6856" width="10" style="5" customWidth="1"/>
    <col min="6857" max="6857" width="10.33203125" style="5" customWidth="1"/>
    <col min="6858" max="6858" width="12" style="5" customWidth="1"/>
    <col min="6859" max="6860" width="9.33203125" style="5" customWidth="1"/>
    <col min="6861" max="6862" width="9.33203125" style="5"/>
    <col min="6863" max="6863" width="10.44140625" style="5" customWidth="1"/>
    <col min="6864" max="7083" width="9.33203125" style="5"/>
    <col min="7084" max="7084" width="16.6640625" style="5" customWidth="1"/>
    <col min="7085" max="7108" width="9.33203125" style="5" customWidth="1"/>
    <col min="7109" max="7109" width="9.6640625" style="5" customWidth="1"/>
    <col min="7110" max="7110" width="10.33203125" style="5" customWidth="1"/>
    <col min="7111" max="7111" width="10.6640625" style="5" customWidth="1"/>
    <col min="7112" max="7112" width="10" style="5" customWidth="1"/>
    <col min="7113" max="7113" width="10.33203125" style="5" customWidth="1"/>
    <col min="7114" max="7114" width="12" style="5" customWidth="1"/>
    <col min="7115" max="7116" width="9.33203125" style="5" customWidth="1"/>
    <col min="7117" max="7118" width="9.33203125" style="5"/>
    <col min="7119" max="7119" width="10.44140625" style="5" customWidth="1"/>
    <col min="7120" max="7339" width="9.33203125" style="5"/>
    <col min="7340" max="7340" width="16.6640625" style="5" customWidth="1"/>
    <col min="7341" max="7364" width="9.33203125" style="5" customWidth="1"/>
    <col min="7365" max="7365" width="9.6640625" style="5" customWidth="1"/>
    <col min="7366" max="7366" width="10.33203125" style="5" customWidth="1"/>
    <col min="7367" max="7367" width="10.6640625" style="5" customWidth="1"/>
    <col min="7368" max="7368" width="10" style="5" customWidth="1"/>
    <col min="7369" max="7369" width="10.33203125" style="5" customWidth="1"/>
    <col min="7370" max="7370" width="12" style="5" customWidth="1"/>
    <col min="7371" max="7372" width="9.33203125" style="5" customWidth="1"/>
    <col min="7373" max="7374" width="9.33203125" style="5"/>
    <col min="7375" max="7375" width="10.44140625" style="5" customWidth="1"/>
    <col min="7376" max="7595" width="9.33203125" style="5"/>
    <col min="7596" max="7596" width="16.6640625" style="5" customWidth="1"/>
    <col min="7597" max="7620" width="9.33203125" style="5" customWidth="1"/>
    <col min="7621" max="7621" width="9.6640625" style="5" customWidth="1"/>
    <col min="7622" max="7622" width="10.33203125" style="5" customWidth="1"/>
    <col min="7623" max="7623" width="10.6640625" style="5" customWidth="1"/>
    <col min="7624" max="7624" width="10" style="5" customWidth="1"/>
    <col min="7625" max="7625" width="10.33203125" style="5" customWidth="1"/>
    <col min="7626" max="7626" width="12" style="5" customWidth="1"/>
    <col min="7627" max="7628" width="9.33203125" style="5" customWidth="1"/>
    <col min="7629" max="7630" width="9.33203125" style="5"/>
    <col min="7631" max="7631" width="10.44140625" style="5" customWidth="1"/>
    <col min="7632" max="7851" width="9.33203125" style="5"/>
    <col min="7852" max="7852" width="16.6640625" style="5" customWidth="1"/>
    <col min="7853" max="7876" width="9.33203125" style="5" customWidth="1"/>
    <col min="7877" max="7877" width="9.6640625" style="5" customWidth="1"/>
    <col min="7878" max="7878" width="10.33203125" style="5" customWidth="1"/>
    <col min="7879" max="7879" width="10.6640625" style="5" customWidth="1"/>
    <col min="7880" max="7880" width="10" style="5" customWidth="1"/>
    <col min="7881" max="7881" width="10.33203125" style="5" customWidth="1"/>
    <col min="7882" max="7882" width="12" style="5" customWidth="1"/>
    <col min="7883" max="7884" width="9.33203125" style="5" customWidth="1"/>
    <col min="7885" max="7886" width="9.33203125" style="5"/>
    <col min="7887" max="7887" width="10.44140625" style="5" customWidth="1"/>
    <col min="7888" max="8107" width="9.33203125" style="5"/>
    <col min="8108" max="8108" width="16.6640625" style="5" customWidth="1"/>
    <col min="8109" max="8132" width="9.33203125" style="5" customWidth="1"/>
    <col min="8133" max="8133" width="9.6640625" style="5" customWidth="1"/>
    <col min="8134" max="8134" width="10.33203125" style="5" customWidth="1"/>
    <col min="8135" max="8135" width="10.6640625" style="5" customWidth="1"/>
    <col min="8136" max="8136" width="10" style="5" customWidth="1"/>
    <col min="8137" max="8137" width="10.33203125" style="5" customWidth="1"/>
    <col min="8138" max="8138" width="12" style="5" customWidth="1"/>
    <col min="8139" max="8140" width="9.33203125" style="5" customWidth="1"/>
    <col min="8141" max="8142" width="9.33203125" style="5"/>
    <col min="8143" max="8143" width="10.44140625" style="5" customWidth="1"/>
    <col min="8144" max="8363" width="9.33203125" style="5"/>
    <col min="8364" max="8364" width="16.6640625" style="5" customWidth="1"/>
    <col min="8365" max="8388" width="9.33203125" style="5" customWidth="1"/>
    <col min="8389" max="8389" width="9.6640625" style="5" customWidth="1"/>
    <col min="8390" max="8390" width="10.33203125" style="5" customWidth="1"/>
    <col min="8391" max="8391" width="10.6640625" style="5" customWidth="1"/>
    <col min="8392" max="8392" width="10" style="5" customWidth="1"/>
    <col min="8393" max="8393" width="10.33203125" style="5" customWidth="1"/>
    <col min="8394" max="8394" width="12" style="5" customWidth="1"/>
    <col min="8395" max="8396" width="9.33203125" style="5" customWidth="1"/>
    <col min="8397" max="8398" width="9.33203125" style="5"/>
    <col min="8399" max="8399" width="10.44140625" style="5" customWidth="1"/>
    <col min="8400" max="8619" width="9.33203125" style="5"/>
    <col min="8620" max="8620" width="16.6640625" style="5" customWidth="1"/>
    <col min="8621" max="8644" width="9.33203125" style="5" customWidth="1"/>
    <col min="8645" max="8645" width="9.6640625" style="5" customWidth="1"/>
    <col min="8646" max="8646" width="10.33203125" style="5" customWidth="1"/>
    <col min="8647" max="8647" width="10.6640625" style="5" customWidth="1"/>
    <col min="8648" max="8648" width="10" style="5" customWidth="1"/>
    <col min="8649" max="8649" width="10.33203125" style="5" customWidth="1"/>
    <col min="8650" max="8650" width="12" style="5" customWidth="1"/>
    <col min="8651" max="8652" width="9.33203125" style="5" customWidth="1"/>
    <col min="8653" max="8654" width="9.33203125" style="5"/>
    <col min="8655" max="8655" width="10.44140625" style="5" customWidth="1"/>
    <col min="8656" max="8875" width="9.33203125" style="5"/>
    <col min="8876" max="8876" width="16.6640625" style="5" customWidth="1"/>
    <col min="8877" max="8900" width="9.33203125" style="5" customWidth="1"/>
    <col min="8901" max="8901" width="9.6640625" style="5" customWidth="1"/>
    <col min="8902" max="8902" width="10.33203125" style="5" customWidth="1"/>
    <col min="8903" max="8903" width="10.6640625" style="5" customWidth="1"/>
    <col min="8904" max="8904" width="10" style="5" customWidth="1"/>
    <col min="8905" max="8905" width="10.33203125" style="5" customWidth="1"/>
    <col min="8906" max="8906" width="12" style="5" customWidth="1"/>
    <col min="8907" max="8908" width="9.33203125" style="5" customWidth="1"/>
    <col min="8909" max="8910" width="9.33203125" style="5"/>
    <col min="8911" max="8911" width="10.44140625" style="5" customWidth="1"/>
    <col min="8912" max="9131" width="9.33203125" style="5"/>
    <col min="9132" max="9132" width="16.6640625" style="5" customWidth="1"/>
    <col min="9133" max="9156" width="9.33203125" style="5" customWidth="1"/>
    <col min="9157" max="9157" width="9.6640625" style="5" customWidth="1"/>
    <col min="9158" max="9158" width="10.33203125" style="5" customWidth="1"/>
    <col min="9159" max="9159" width="10.6640625" style="5" customWidth="1"/>
    <col min="9160" max="9160" width="10" style="5" customWidth="1"/>
    <col min="9161" max="9161" width="10.33203125" style="5" customWidth="1"/>
    <col min="9162" max="9162" width="12" style="5" customWidth="1"/>
    <col min="9163" max="9164" width="9.33203125" style="5" customWidth="1"/>
    <col min="9165" max="9166" width="9.33203125" style="5"/>
    <col min="9167" max="9167" width="10.44140625" style="5" customWidth="1"/>
    <col min="9168" max="9387" width="9.33203125" style="5"/>
    <col min="9388" max="9388" width="16.6640625" style="5" customWidth="1"/>
    <col min="9389" max="9412" width="9.33203125" style="5" customWidth="1"/>
    <col min="9413" max="9413" width="9.6640625" style="5" customWidth="1"/>
    <col min="9414" max="9414" width="10.33203125" style="5" customWidth="1"/>
    <col min="9415" max="9415" width="10.6640625" style="5" customWidth="1"/>
    <col min="9416" max="9416" width="10" style="5" customWidth="1"/>
    <col min="9417" max="9417" width="10.33203125" style="5" customWidth="1"/>
    <col min="9418" max="9418" width="12" style="5" customWidth="1"/>
    <col min="9419" max="9420" width="9.33203125" style="5" customWidth="1"/>
    <col min="9421" max="9422" width="9.33203125" style="5"/>
    <col min="9423" max="9423" width="10.44140625" style="5" customWidth="1"/>
    <col min="9424" max="9643" width="9.33203125" style="5"/>
    <col min="9644" max="9644" width="16.6640625" style="5" customWidth="1"/>
    <col min="9645" max="9668" width="9.33203125" style="5" customWidth="1"/>
    <col min="9669" max="9669" width="9.6640625" style="5" customWidth="1"/>
    <col min="9670" max="9670" width="10.33203125" style="5" customWidth="1"/>
    <col min="9671" max="9671" width="10.6640625" style="5" customWidth="1"/>
    <col min="9672" max="9672" width="10" style="5" customWidth="1"/>
    <col min="9673" max="9673" width="10.33203125" style="5" customWidth="1"/>
    <col min="9674" max="9674" width="12" style="5" customWidth="1"/>
    <col min="9675" max="9676" width="9.33203125" style="5" customWidth="1"/>
    <col min="9677" max="9678" width="9.33203125" style="5"/>
    <col min="9679" max="9679" width="10.44140625" style="5" customWidth="1"/>
    <col min="9680" max="9899" width="9.33203125" style="5"/>
    <col min="9900" max="9900" width="16.6640625" style="5" customWidth="1"/>
    <col min="9901" max="9924" width="9.33203125" style="5" customWidth="1"/>
    <col min="9925" max="9925" width="9.6640625" style="5" customWidth="1"/>
    <col min="9926" max="9926" width="10.33203125" style="5" customWidth="1"/>
    <col min="9927" max="9927" width="10.6640625" style="5" customWidth="1"/>
    <col min="9928" max="9928" width="10" style="5" customWidth="1"/>
    <col min="9929" max="9929" width="10.33203125" style="5" customWidth="1"/>
    <col min="9930" max="9930" width="12" style="5" customWidth="1"/>
    <col min="9931" max="9932" width="9.33203125" style="5" customWidth="1"/>
    <col min="9933" max="9934" width="9.33203125" style="5"/>
    <col min="9935" max="9935" width="10.44140625" style="5" customWidth="1"/>
    <col min="9936" max="10155" width="9.33203125" style="5"/>
    <col min="10156" max="10156" width="16.6640625" style="5" customWidth="1"/>
    <col min="10157" max="10180" width="9.33203125" style="5" customWidth="1"/>
    <col min="10181" max="10181" width="9.6640625" style="5" customWidth="1"/>
    <col min="10182" max="10182" width="10.33203125" style="5" customWidth="1"/>
    <col min="10183" max="10183" width="10.6640625" style="5" customWidth="1"/>
    <col min="10184" max="10184" width="10" style="5" customWidth="1"/>
    <col min="10185" max="10185" width="10.33203125" style="5" customWidth="1"/>
    <col min="10186" max="10186" width="12" style="5" customWidth="1"/>
    <col min="10187" max="10188" width="9.33203125" style="5" customWidth="1"/>
    <col min="10189" max="10190" width="9.33203125" style="5"/>
    <col min="10191" max="10191" width="10.44140625" style="5" customWidth="1"/>
    <col min="10192" max="10411" width="9.33203125" style="5"/>
    <col min="10412" max="10412" width="16.6640625" style="5" customWidth="1"/>
    <col min="10413" max="10436" width="9.33203125" style="5" customWidth="1"/>
    <col min="10437" max="10437" width="9.6640625" style="5" customWidth="1"/>
    <col min="10438" max="10438" width="10.33203125" style="5" customWidth="1"/>
    <col min="10439" max="10439" width="10.6640625" style="5" customWidth="1"/>
    <col min="10440" max="10440" width="10" style="5" customWidth="1"/>
    <col min="10441" max="10441" width="10.33203125" style="5" customWidth="1"/>
    <col min="10442" max="10442" width="12" style="5" customWidth="1"/>
    <col min="10443" max="10444" width="9.33203125" style="5" customWidth="1"/>
    <col min="10445" max="10446" width="9.33203125" style="5"/>
    <col min="10447" max="10447" width="10.44140625" style="5" customWidth="1"/>
    <col min="10448" max="10667" width="9.33203125" style="5"/>
    <col min="10668" max="10668" width="16.6640625" style="5" customWidth="1"/>
    <col min="10669" max="10692" width="9.33203125" style="5" customWidth="1"/>
    <col min="10693" max="10693" width="9.6640625" style="5" customWidth="1"/>
    <col min="10694" max="10694" width="10.33203125" style="5" customWidth="1"/>
    <col min="10695" max="10695" width="10.6640625" style="5" customWidth="1"/>
    <col min="10696" max="10696" width="10" style="5" customWidth="1"/>
    <col min="10697" max="10697" width="10.33203125" style="5" customWidth="1"/>
    <col min="10698" max="10698" width="12" style="5" customWidth="1"/>
    <col min="10699" max="10700" width="9.33203125" style="5" customWidth="1"/>
    <col min="10701" max="10702" width="9.33203125" style="5"/>
    <col min="10703" max="10703" width="10.44140625" style="5" customWidth="1"/>
    <col min="10704" max="10923" width="9.33203125" style="5"/>
    <col min="10924" max="10924" width="16.6640625" style="5" customWidth="1"/>
    <col min="10925" max="10948" width="9.33203125" style="5" customWidth="1"/>
    <col min="10949" max="10949" width="9.6640625" style="5" customWidth="1"/>
    <col min="10950" max="10950" width="10.33203125" style="5" customWidth="1"/>
    <col min="10951" max="10951" width="10.6640625" style="5" customWidth="1"/>
    <col min="10952" max="10952" width="10" style="5" customWidth="1"/>
    <col min="10953" max="10953" width="10.33203125" style="5" customWidth="1"/>
    <col min="10954" max="10954" width="12" style="5" customWidth="1"/>
    <col min="10955" max="10956" width="9.33203125" style="5" customWidth="1"/>
    <col min="10957" max="10958" width="9.33203125" style="5"/>
    <col min="10959" max="10959" width="10.44140625" style="5" customWidth="1"/>
    <col min="10960" max="11179" width="9.33203125" style="5"/>
    <col min="11180" max="11180" width="16.6640625" style="5" customWidth="1"/>
    <col min="11181" max="11204" width="9.33203125" style="5" customWidth="1"/>
    <col min="11205" max="11205" width="9.6640625" style="5" customWidth="1"/>
    <col min="11206" max="11206" width="10.33203125" style="5" customWidth="1"/>
    <col min="11207" max="11207" width="10.6640625" style="5" customWidth="1"/>
    <col min="11208" max="11208" width="10" style="5" customWidth="1"/>
    <col min="11209" max="11209" width="10.33203125" style="5" customWidth="1"/>
    <col min="11210" max="11210" width="12" style="5" customWidth="1"/>
    <col min="11211" max="11212" width="9.33203125" style="5" customWidth="1"/>
    <col min="11213" max="11214" width="9.33203125" style="5"/>
    <col min="11215" max="11215" width="10.44140625" style="5" customWidth="1"/>
    <col min="11216" max="11435" width="9.33203125" style="5"/>
    <col min="11436" max="11436" width="16.6640625" style="5" customWidth="1"/>
    <col min="11437" max="11460" width="9.33203125" style="5" customWidth="1"/>
    <col min="11461" max="11461" width="9.6640625" style="5" customWidth="1"/>
    <col min="11462" max="11462" width="10.33203125" style="5" customWidth="1"/>
    <col min="11463" max="11463" width="10.6640625" style="5" customWidth="1"/>
    <col min="11464" max="11464" width="10" style="5" customWidth="1"/>
    <col min="11465" max="11465" width="10.33203125" style="5" customWidth="1"/>
    <col min="11466" max="11466" width="12" style="5" customWidth="1"/>
    <col min="11467" max="11468" width="9.33203125" style="5" customWidth="1"/>
    <col min="11469" max="11470" width="9.33203125" style="5"/>
    <col min="11471" max="11471" width="10.44140625" style="5" customWidth="1"/>
    <col min="11472" max="11691" width="9.33203125" style="5"/>
    <col min="11692" max="11692" width="16.6640625" style="5" customWidth="1"/>
    <col min="11693" max="11716" width="9.33203125" style="5" customWidth="1"/>
    <col min="11717" max="11717" width="9.6640625" style="5" customWidth="1"/>
    <col min="11718" max="11718" width="10.33203125" style="5" customWidth="1"/>
    <col min="11719" max="11719" width="10.6640625" style="5" customWidth="1"/>
    <col min="11720" max="11720" width="10" style="5" customWidth="1"/>
    <col min="11721" max="11721" width="10.33203125" style="5" customWidth="1"/>
    <col min="11722" max="11722" width="12" style="5" customWidth="1"/>
    <col min="11723" max="11724" width="9.33203125" style="5" customWidth="1"/>
    <col min="11725" max="11726" width="9.33203125" style="5"/>
    <col min="11727" max="11727" width="10.44140625" style="5" customWidth="1"/>
    <col min="11728" max="11947" width="9.33203125" style="5"/>
    <col min="11948" max="11948" width="16.6640625" style="5" customWidth="1"/>
    <col min="11949" max="11972" width="9.33203125" style="5" customWidth="1"/>
    <col min="11973" max="11973" width="9.6640625" style="5" customWidth="1"/>
    <col min="11974" max="11974" width="10.33203125" style="5" customWidth="1"/>
    <col min="11975" max="11975" width="10.6640625" style="5" customWidth="1"/>
    <col min="11976" max="11976" width="10" style="5" customWidth="1"/>
    <col min="11977" max="11977" width="10.33203125" style="5" customWidth="1"/>
    <col min="11978" max="11978" width="12" style="5" customWidth="1"/>
    <col min="11979" max="11980" width="9.33203125" style="5" customWidth="1"/>
    <col min="11981" max="11982" width="9.33203125" style="5"/>
    <col min="11983" max="11983" width="10.44140625" style="5" customWidth="1"/>
    <col min="11984" max="12203" width="9.33203125" style="5"/>
    <col min="12204" max="12204" width="16.6640625" style="5" customWidth="1"/>
    <col min="12205" max="12228" width="9.33203125" style="5" customWidth="1"/>
    <col min="12229" max="12229" width="9.6640625" style="5" customWidth="1"/>
    <col min="12230" max="12230" width="10.33203125" style="5" customWidth="1"/>
    <col min="12231" max="12231" width="10.6640625" style="5" customWidth="1"/>
    <col min="12232" max="12232" width="10" style="5" customWidth="1"/>
    <col min="12233" max="12233" width="10.33203125" style="5" customWidth="1"/>
    <col min="12234" max="12234" width="12" style="5" customWidth="1"/>
    <col min="12235" max="12236" width="9.33203125" style="5" customWidth="1"/>
    <col min="12237" max="12238" width="9.33203125" style="5"/>
    <col min="12239" max="12239" width="10.44140625" style="5" customWidth="1"/>
    <col min="12240" max="12459" width="9.33203125" style="5"/>
    <col min="12460" max="12460" width="16.6640625" style="5" customWidth="1"/>
    <col min="12461" max="12484" width="9.33203125" style="5" customWidth="1"/>
    <col min="12485" max="12485" width="9.6640625" style="5" customWidth="1"/>
    <col min="12486" max="12486" width="10.33203125" style="5" customWidth="1"/>
    <col min="12487" max="12487" width="10.6640625" style="5" customWidth="1"/>
    <col min="12488" max="12488" width="10" style="5" customWidth="1"/>
    <col min="12489" max="12489" width="10.33203125" style="5" customWidth="1"/>
    <col min="12490" max="12490" width="12" style="5" customWidth="1"/>
    <col min="12491" max="12492" width="9.33203125" style="5" customWidth="1"/>
    <col min="12493" max="12494" width="9.33203125" style="5"/>
    <col min="12495" max="12495" width="10.44140625" style="5" customWidth="1"/>
    <col min="12496" max="12715" width="9.33203125" style="5"/>
    <col min="12716" max="12716" width="16.6640625" style="5" customWidth="1"/>
    <col min="12717" max="12740" width="9.33203125" style="5" customWidth="1"/>
    <col min="12741" max="12741" width="9.6640625" style="5" customWidth="1"/>
    <col min="12742" max="12742" width="10.33203125" style="5" customWidth="1"/>
    <col min="12743" max="12743" width="10.6640625" style="5" customWidth="1"/>
    <col min="12744" max="12744" width="10" style="5" customWidth="1"/>
    <col min="12745" max="12745" width="10.33203125" style="5" customWidth="1"/>
    <col min="12746" max="12746" width="12" style="5" customWidth="1"/>
    <col min="12747" max="12748" width="9.33203125" style="5" customWidth="1"/>
    <col min="12749" max="12750" width="9.33203125" style="5"/>
    <col min="12751" max="12751" width="10.44140625" style="5" customWidth="1"/>
    <col min="12752" max="12971" width="9.33203125" style="5"/>
    <col min="12972" max="12972" width="16.6640625" style="5" customWidth="1"/>
    <col min="12973" max="12996" width="9.33203125" style="5" customWidth="1"/>
    <col min="12997" max="12997" width="9.6640625" style="5" customWidth="1"/>
    <col min="12998" max="12998" width="10.33203125" style="5" customWidth="1"/>
    <col min="12999" max="12999" width="10.6640625" style="5" customWidth="1"/>
    <col min="13000" max="13000" width="10" style="5" customWidth="1"/>
    <col min="13001" max="13001" width="10.33203125" style="5" customWidth="1"/>
    <col min="13002" max="13002" width="12" style="5" customWidth="1"/>
    <col min="13003" max="13004" width="9.33203125" style="5" customWidth="1"/>
    <col min="13005" max="13006" width="9.33203125" style="5"/>
    <col min="13007" max="13007" width="10.44140625" style="5" customWidth="1"/>
    <col min="13008" max="13227" width="9.33203125" style="5"/>
    <col min="13228" max="13228" width="16.6640625" style="5" customWidth="1"/>
    <col min="13229" max="13252" width="9.33203125" style="5" customWidth="1"/>
    <col min="13253" max="13253" width="9.6640625" style="5" customWidth="1"/>
    <col min="13254" max="13254" width="10.33203125" style="5" customWidth="1"/>
    <col min="13255" max="13255" width="10.6640625" style="5" customWidth="1"/>
    <col min="13256" max="13256" width="10" style="5" customWidth="1"/>
    <col min="13257" max="13257" width="10.33203125" style="5" customWidth="1"/>
    <col min="13258" max="13258" width="12" style="5" customWidth="1"/>
    <col min="13259" max="13260" width="9.33203125" style="5" customWidth="1"/>
    <col min="13261" max="13262" width="9.33203125" style="5"/>
    <col min="13263" max="13263" width="10.44140625" style="5" customWidth="1"/>
    <col min="13264" max="13483" width="9.33203125" style="5"/>
    <col min="13484" max="13484" width="16.6640625" style="5" customWidth="1"/>
    <col min="13485" max="13508" width="9.33203125" style="5" customWidth="1"/>
    <col min="13509" max="13509" width="9.6640625" style="5" customWidth="1"/>
    <col min="13510" max="13510" width="10.33203125" style="5" customWidth="1"/>
    <col min="13511" max="13511" width="10.6640625" style="5" customWidth="1"/>
    <col min="13512" max="13512" width="10" style="5" customWidth="1"/>
    <col min="13513" max="13513" width="10.33203125" style="5" customWidth="1"/>
    <col min="13514" max="13514" width="12" style="5" customWidth="1"/>
    <col min="13515" max="13516" width="9.33203125" style="5" customWidth="1"/>
    <col min="13517" max="13518" width="9.33203125" style="5"/>
    <col min="13519" max="13519" width="10.44140625" style="5" customWidth="1"/>
    <col min="13520" max="13739" width="9.33203125" style="5"/>
    <col min="13740" max="13740" width="16.6640625" style="5" customWidth="1"/>
    <col min="13741" max="13764" width="9.33203125" style="5" customWidth="1"/>
    <col min="13765" max="13765" width="9.6640625" style="5" customWidth="1"/>
    <col min="13766" max="13766" width="10.33203125" style="5" customWidth="1"/>
    <col min="13767" max="13767" width="10.6640625" style="5" customWidth="1"/>
    <col min="13768" max="13768" width="10" style="5" customWidth="1"/>
    <col min="13769" max="13769" width="10.33203125" style="5" customWidth="1"/>
    <col min="13770" max="13770" width="12" style="5" customWidth="1"/>
    <col min="13771" max="13772" width="9.33203125" style="5" customWidth="1"/>
    <col min="13773" max="13774" width="9.33203125" style="5"/>
    <col min="13775" max="13775" width="10.44140625" style="5" customWidth="1"/>
    <col min="13776" max="13995" width="9.33203125" style="5"/>
    <col min="13996" max="13996" width="16.6640625" style="5" customWidth="1"/>
    <col min="13997" max="14020" width="9.33203125" style="5" customWidth="1"/>
    <col min="14021" max="14021" width="9.6640625" style="5" customWidth="1"/>
    <col min="14022" max="14022" width="10.33203125" style="5" customWidth="1"/>
    <col min="14023" max="14023" width="10.6640625" style="5" customWidth="1"/>
    <col min="14024" max="14024" width="10" style="5" customWidth="1"/>
    <col min="14025" max="14025" width="10.33203125" style="5" customWidth="1"/>
    <col min="14026" max="14026" width="12" style="5" customWidth="1"/>
    <col min="14027" max="14028" width="9.33203125" style="5" customWidth="1"/>
    <col min="14029" max="14030" width="9.33203125" style="5"/>
    <col min="14031" max="14031" width="10.44140625" style="5" customWidth="1"/>
    <col min="14032" max="14251" width="9.33203125" style="5"/>
    <col min="14252" max="14252" width="16.6640625" style="5" customWidth="1"/>
    <col min="14253" max="14276" width="9.33203125" style="5" customWidth="1"/>
    <col min="14277" max="14277" width="9.6640625" style="5" customWidth="1"/>
    <col min="14278" max="14278" width="10.33203125" style="5" customWidth="1"/>
    <col min="14279" max="14279" width="10.6640625" style="5" customWidth="1"/>
    <col min="14280" max="14280" width="10" style="5" customWidth="1"/>
    <col min="14281" max="14281" width="10.33203125" style="5" customWidth="1"/>
    <col min="14282" max="14282" width="12" style="5" customWidth="1"/>
    <col min="14283" max="14284" width="9.33203125" style="5" customWidth="1"/>
    <col min="14285" max="14286" width="9.33203125" style="5"/>
    <col min="14287" max="14287" width="10.44140625" style="5" customWidth="1"/>
    <col min="14288" max="14507" width="9.33203125" style="5"/>
    <col min="14508" max="14508" width="16.6640625" style="5" customWidth="1"/>
    <col min="14509" max="14532" width="9.33203125" style="5" customWidth="1"/>
    <col min="14533" max="14533" width="9.6640625" style="5" customWidth="1"/>
    <col min="14534" max="14534" width="10.33203125" style="5" customWidth="1"/>
    <col min="14535" max="14535" width="10.6640625" style="5" customWidth="1"/>
    <col min="14536" max="14536" width="10" style="5" customWidth="1"/>
    <col min="14537" max="14537" width="10.33203125" style="5" customWidth="1"/>
    <col min="14538" max="14538" width="12" style="5" customWidth="1"/>
    <col min="14539" max="14540" width="9.33203125" style="5" customWidth="1"/>
    <col min="14541" max="14542" width="9.33203125" style="5"/>
    <col min="14543" max="14543" width="10.44140625" style="5" customWidth="1"/>
    <col min="14544" max="14763" width="9.33203125" style="5"/>
    <col min="14764" max="14764" width="16.6640625" style="5" customWidth="1"/>
    <col min="14765" max="14788" width="9.33203125" style="5" customWidth="1"/>
    <col min="14789" max="14789" width="9.6640625" style="5" customWidth="1"/>
    <col min="14790" max="14790" width="10.33203125" style="5" customWidth="1"/>
    <col min="14791" max="14791" width="10.6640625" style="5" customWidth="1"/>
    <col min="14792" max="14792" width="10" style="5" customWidth="1"/>
    <col min="14793" max="14793" width="10.33203125" style="5" customWidth="1"/>
    <col min="14794" max="14794" width="12" style="5" customWidth="1"/>
    <col min="14795" max="14796" width="9.33203125" style="5" customWidth="1"/>
    <col min="14797" max="14798" width="9.33203125" style="5"/>
    <col min="14799" max="14799" width="10.44140625" style="5" customWidth="1"/>
    <col min="14800" max="15019" width="9.33203125" style="5"/>
    <col min="15020" max="15020" width="16.6640625" style="5" customWidth="1"/>
    <col min="15021" max="15044" width="9.33203125" style="5" customWidth="1"/>
    <col min="15045" max="15045" width="9.6640625" style="5" customWidth="1"/>
    <col min="15046" max="15046" width="10.33203125" style="5" customWidth="1"/>
    <col min="15047" max="15047" width="10.6640625" style="5" customWidth="1"/>
    <col min="15048" max="15048" width="10" style="5" customWidth="1"/>
    <col min="15049" max="15049" width="10.33203125" style="5" customWidth="1"/>
    <col min="15050" max="15050" width="12" style="5" customWidth="1"/>
    <col min="15051" max="15052" width="9.33203125" style="5" customWidth="1"/>
    <col min="15053" max="15054" width="9.33203125" style="5"/>
    <col min="15055" max="15055" width="10.44140625" style="5" customWidth="1"/>
    <col min="15056" max="15275" width="9.33203125" style="5"/>
    <col min="15276" max="15276" width="16.6640625" style="5" customWidth="1"/>
    <col min="15277" max="15300" width="9.33203125" style="5" customWidth="1"/>
    <col min="15301" max="15301" width="9.6640625" style="5" customWidth="1"/>
    <col min="15302" max="15302" width="10.33203125" style="5" customWidth="1"/>
    <col min="15303" max="15303" width="10.6640625" style="5" customWidth="1"/>
    <col min="15304" max="15304" width="10" style="5" customWidth="1"/>
    <col min="15305" max="15305" width="10.33203125" style="5" customWidth="1"/>
    <col min="15306" max="15306" width="12" style="5" customWidth="1"/>
    <col min="15307" max="15308" width="9.33203125" style="5" customWidth="1"/>
    <col min="15309" max="15310" width="9.33203125" style="5"/>
    <col min="15311" max="15311" width="10.44140625" style="5" customWidth="1"/>
    <col min="15312" max="15531" width="9.33203125" style="5"/>
    <col min="15532" max="15532" width="16.6640625" style="5" customWidth="1"/>
    <col min="15533" max="15556" width="9.33203125" style="5" customWidth="1"/>
    <col min="15557" max="15557" width="9.6640625" style="5" customWidth="1"/>
    <col min="15558" max="15558" width="10.33203125" style="5" customWidth="1"/>
    <col min="15559" max="15559" width="10.6640625" style="5" customWidth="1"/>
    <col min="15560" max="15560" width="10" style="5" customWidth="1"/>
    <col min="15561" max="15561" width="10.33203125" style="5" customWidth="1"/>
    <col min="15562" max="15562" width="12" style="5" customWidth="1"/>
    <col min="15563" max="15564" width="9.33203125" style="5" customWidth="1"/>
    <col min="15565" max="15566" width="9.33203125" style="5"/>
    <col min="15567" max="15567" width="10.44140625" style="5" customWidth="1"/>
    <col min="15568" max="15787" width="9.33203125" style="5"/>
    <col min="15788" max="15788" width="16.6640625" style="5" customWidth="1"/>
    <col min="15789" max="15812" width="9.33203125" style="5" customWidth="1"/>
    <col min="15813" max="15813" width="9.6640625" style="5" customWidth="1"/>
    <col min="15814" max="15814" width="10.33203125" style="5" customWidth="1"/>
    <col min="15815" max="15815" width="10.6640625" style="5" customWidth="1"/>
    <col min="15816" max="15816" width="10" style="5" customWidth="1"/>
    <col min="15817" max="15817" width="10.33203125" style="5" customWidth="1"/>
    <col min="15818" max="15818" width="12" style="5" customWidth="1"/>
    <col min="15819" max="15820" width="9.33203125" style="5" customWidth="1"/>
    <col min="15821" max="15822" width="9.33203125" style="5"/>
    <col min="15823" max="15823" width="10.44140625" style="5" customWidth="1"/>
    <col min="15824" max="16043" width="9.33203125" style="5"/>
    <col min="16044" max="16044" width="16.6640625" style="5" customWidth="1"/>
    <col min="16045" max="16068" width="9.33203125" style="5" customWidth="1"/>
    <col min="16069" max="16069" width="9.6640625" style="5" customWidth="1"/>
    <col min="16070" max="16070" width="10.33203125" style="5" customWidth="1"/>
    <col min="16071" max="16071" width="10.6640625" style="5" customWidth="1"/>
    <col min="16072" max="16072" width="10" style="5" customWidth="1"/>
    <col min="16073" max="16073" width="10.33203125" style="5" customWidth="1"/>
    <col min="16074" max="16074" width="12" style="5" customWidth="1"/>
    <col min="16075" max="16076" width="9.33203125" style="5" customWidth="1"/>
    <col min="16077" max="16078" width="9.33203125" style="5"/>
    <col min="16079" max="16079" width="10.44140625" style="5" customWidth="1"/>
    <col min="16080" max="16348" width="9.33203125" style="5"/>
    <col min="16349" max="16384" width="9.33203125" style="5" customWidth="1"/>
  </cols>
  <sheetData>
    <row r="1" spans="1:52" s="63" customFormat="1" ht="36.75" customHeight="1" x14ac:dyDescent="0.3">
      <c r="A1" s="321" t="s">
        <v>168</v>
      </c>
      <c r="B1" s="325" t="s">
        <v>169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4"/>
    </row>
    <row r="2" spans="1:52" s="63" customFormat="1" ht="17.399999999999999" x14ac:dyDescent="0.3">
      <c r="A2" s="321"/>
      <c r="B2" s="325" t="s">
        <v>2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4"/>
      <c r="AO2" s="247">
        <f>O46-AC46-AD46-AE46-AF46-AG46-AH46-AI46-AK46-AL46-AM46-AN46</f>
        <v>70487.839999999764</v>
      </c>
      <c r="AP2" s="247"/>
    </row>
    <row r="3" spans="1:52" s="63" customFormat="1" ht="17.399999999999999" x14ac:dyDescent="0.3">
      <c r="A3" s="332" t="s">
        <v>171</v>
      </c>
      <c r="B3" s="322" t="s">
        <v>170</v>
      </c>
      <c r="C3" s="326" t="s">
        <v>11</v>
      </c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8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4"/>
    </row>
    <row r="4" spans="1:52" s="63" customFormat="1" ht="17.399999999999999" x14ac:dyDescent="0.3">
      <c r="A4" s="333"/>
      <c r="B4" s="392"/>
      <c r="C4" s="329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1"/>
      <c r="Q4" s="325">
        <v>2021</v>
      </c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4"/>
      <c r="AC4" s="323">
        <v>2022</v>
      </c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4"/>
      <c r="AO4" s="323" t="s">
        <v>220</v>
      </c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4"/>
    </row>
    <row r="5" spans="1:52" s="1" customFormat="1" ht="22.8" customHeight="1" x14ac:dyDescent="0.3">
      <c r="A5" s="334"/>
      <c r="B5" s="392"/>
      <c r="C5" s="2">
        <v>2010</v>
      </c>
      <c r="D5" s="2">
        <v>2011</v>
      </c>
      <c r="E5" s="64">
        <v>2012</v>
      </c>
      <c r="F5" s="64">
        <v>2013</v>
      </c>
      <c r="G5" s="64">
        <v>2014</v>
      </c>
      <c r="H5" s="64">
        <v>2015</v>
      </c>
      <c r="I5" s="64">
        <v>2016</v>
      </c>
      <c r="J5" s="64">
        <v>2017</v>
      </c>
      <c r="K5" s="64">
        <v>2018</v>
      </c>
      <c r="L5" s="64">
        <v>2019</v>
      </c>
      <c r="M5" s="65" t="s">
        <v>172</v>
      </c>
      <c r="N5" s="65" t="s">
        <v>216</v>
      </c>
      <c r="O5" s="393">
        <v>2022</v>
      </c>
      <c r="P5" s="393" t="s">
        <v>220</v>
      </c>
      <c r="Q5" s="1" t="s">
        <v>112</v>
      </c>
      <c r="R5" s="1" t="s">
        <v>113</v>
      </c>
      <c r="S5" s="1" t="s">
        <v>114</v>
      </c>
      <c r="T5" s="1" t="s">
        <v>115</v>
      </c>
      <c r="U5" s="1" t="s">
        <v>17</v>
      </c>
      <c r="V5" s="1" t="s">
        <v>18</v>
      </c>
      <c r="W5" s="1" t="s">
        <v>19</v>
      </c>
      <c r="X5" s="1" t="s">
        <v>20</v>
      </c>
      <c r="Y5" s="1" t="s">
        <v>116</v>
      </c>
      <c r="Z5" s="1" t="s">
        <v>117</v>
      </c>
      <c r="AA5" s="1" t="s">
        <v>118</v>
      </c>
      <c r="AB5" s="1" t="s">
        <v>119</v>
      </c>
      <c r="AC5" s="1" t="s">
        <v>112</v>
      </c>
      <c r="AD5" s="1" t="s">
        <v>113</v>
      </c>
      <c r="AE5" s="1" t="s">
        <v>114</v>
      </c>
      <c r="AF5" s="1" t="s">
        <v>115</v>
      </c>
      <c r="AG5" s="1" t="s">
        <v>17</v>
      </c>
      <c r="AH5" s="1" t="s">
        <v>18</v>
      </c>
      <c r="AI5" s="1" t="s">
        <v>19</v>
      </c>
      <c r="AJ5" s="1" t="s">
        <v>20</v>
      </c>
      <c r="AK5" s="1" t="s">
        <v>116</v>
      </c>
      <c r="AL5" s="1" t="s">
        <v>117</v>
      </c>
      <c r="AM5" s="1" t="s">
        <v>118</v>
      </c>
      <c r="AN5" s="1" t="s">
        <v>119</v>
      </c>
      <c r="AO5" s="1" t="s">
        <v>112</v>
      </c>
      <c r="AP5" s="1" t="s">
        <v>113</v>
      </c>
      <c r="AQ5" s="1" t="s">
        <v>114</v>
      </c>
      <c r="AR5" s="1" t="s">
        <v>115</v>
      </c>
      <c r="AS5" s="1" t="s">
        <v>17</v>
      </c>
      <c r="AT5" s="1" t="s">
        <v>18</v>
      </c>
      <c r="AU5" s="1" t="s">
        <v>19</v>
      </c>
      <c r="AV5" s="1" t="s">
        <v>20</v>
      </c>
      <c r="AW5" s="1" t="s">
        <v>116</v>
      </c>
      <c r="AX5" s="1" t="s">
        <v>117</v>
      </c>
      <c r="AY5" s="1" t="s">
        <v>118</v>
      </c>
      <c r="AZ5" s="1" t="s">
        <v>119</v>
      </c>
    </row>
    <row r="6" spans="1:52" s="38" customFormat="1" x14ac:dyDescent="0.25">
      <c r="A6" s="338" t="s">
        <v>173</v>
      </c>
      <c r="B6" s="66" t="s">
        <v>120</v>
      </c>
      <c r="C6" s="4">
        <v>69991</v>
      </c>
      <c r="D6" s="4">
        <v>20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1000</v>
      </c>
      <c r="K6" s="4">
        <v>200</v>
      </c>
      <c r="L6" s="4">
        <v>0</v>
      </c>
      <c r="M6" s="4">
        <v>0</v>
      </c>
      <c r="N6" s="4">
        <f t="shared" ref="N6:N50" si="0">SUM(Q6:AB6)</f>
        <v>0</v>
      </c>
      <c r="O6" s="246">
        <f>SUM(AC6:AN6)</f>
        <v>0</v>
      </c>
      <c r="P6" s="394">
        <f>SUM(AO6:AT6)</f>
        <v>0</v>
      </c>
      <c r="Q6" s="114">
        <v>0</v>
      </c>
      <c r="R6" s="114">
        <v>0</v>
      </c>
      <c r="S6" s="114">
        <v>0</v>
      </c>
      <c r="T6" s="114">
        <v>0</v>
      </c>
      <c r="U6" s="114">
        <v>0</v>
      </c>
      <c r="V6" s="114">
        <v>0</v>
      </c>
      <c r="W6" s="114">
        <v>0</v>
      </c>
      <c r="X6" s="114">
        <v>0</v>
      </c>
      <c r="Y6" s="114">
        <v>0</v>
      </c>
      <c r="Z6" s="114">
        <v>0</v>
      </c>
      <c r="AA6" s="114">
        <v>0</v>
      </c>
      <c r="AB6" s="114">
        <v>0</v>
      </c>
      <c r="AC6" s="114">
        <v>0</v>
      </c>
      <c r="AD6" s="114">
        <v>0</v>
      </c>
      <c r="AE6" s="114">
        <v>0</v>
      </c>
      <c r="AF6" s="114">
        <v>0</v>
      </c>
      <c r="AG6" s="114">
        <v>0</v>
      </c>
      <c r="AH6" s="114">
        <v>0</v>
      </c>
      <c r="AI6" s="114">
        <v>0</v>
      </c>
      <c r="AJ6" s="114">
        <v>0</v>
      </c>
      <c r="AK6" s="114">
        <v>0</v>
      </c>
      <c r="AL6" s="114">
        <v>0</v>
      </c>
      <c r="AM6" s="114">
        <v>0</v>
      </c>
      <c r="AN6" s="114">
        <v>0</v>
      </c>
      <c r="AO6" s="114">
        <v>0</v>
      </c>
      <c r="AP6" s="114">
        <v>0</v>
      </c>
      <c r="AQ6" s="114">
        <v>0</v>
      </c>
      <c r="AR6" s="114">
        <v>0</v>
      </c>
      <c r="AS6" s="114">
        <v>0</v>
      </c>
      <c r="AT6" s="114">
        <v>0</v>
      </c>
      <c r="AU6" s="245"/>
      <c r="AV6" s="245"/>
      <c r="AW6" s="245"/>
      <c r="AX6" s="43"/>
      <c r="AY6" s="43"/>
      <c r="AZ6" s="131"/>
    </row>
    <row r="7" spans="1:52" s="38" customFormat="1" ht="14.4" x14ac:dyDescent="0.3">
      <c r="A7" s="339"/>
      <c r="B7" s="66" t="s">
        <v>174</v>
      </c>
      <c r="C7" s="4">
        <v>3045393.429999996</v>
      </c>
      <c r="D7" s="4">
        <v>2917629.53</v>
      </c>
      <c r="E7" s="4">
        <v>3554457.950000003</v>
      </c>
      <c r="F7" s="4">
        <v>3390319.6399999899</v>
      </c>
      <c r="G7" s="4">
        <v>2843616.4600000014</v>
      </c>
      <c r="H7" s="4">
        <v>4698886.7400000067</v>
      </c>
      <c r="I7" s="4">
        <v>7841984.3600000087</v>
      </c>
      <c r="J7" s="4">
        <v>6408038.3900000062</v>
      </c>
      <c r="K7" s="4">
        <v>8490209.6670000013</v>
      </c>
      <c r="L7" s="4">
        <v>13072506.650000002</v>
      </c>
      <c r="M7" s="4">
        <v>11414390.159999998</v>
      </c>
      <c r="N7" s="4">
        <f t="shared" si="0"/>
        <v>10607083.559999997</v>
      </c>
      <c r="O7" s="246">
        <v>14860169</v>
      </c>
      <c r="P7" s="394">
        <f t="shared" ref="P7:P50" si="1">SUM(AO7:AT7)</f>
        <v>17114989.469999999</v>
      </c>
      <c r="Q7" s="115">
        <v>333400.26000000013</v>
      </c>
      <c r="R7" s="115">
        <v>866962.3399999988</v>
      </c>
      <c r="S7" s="115">
        <v>602462.95000000054</v>
      </c>
      <c r="T7" s="115">
        <v>1261410.9599999988</v>
      </c>
      <c r="U7" s="115">
        <v>1215504.5800000008</v>
      </c>
      <c r="V7" s="115">
        <v>735555.08000000007</v>
      </c>
      <c r="W7" s="115">
        <v>107243.8</v>
      </c>
      <c r="X7" s="115">
        <v>971266.5299999998</v>
      </c>
      <c r="Y7" s="115">
        <v>1912650.9600000014</v>
      </c>
      <c r="Z7" s="115">
        <v>912312.45999999985</v>
      </c>
      <c r="AA7" s="115">
        <v>1438464.8299999991</v>
      </c>
      <c r="AB7" s="115">
        <v>249848.80999999994</v>
      </c>
      <c r="AC7" s="395">
        <v>189545.06</v>
      </c>
      <c r="AD7" s="395">
        <v>1749352.44</v>
      </c>
      <c r="AE7" s="396">
        <v>491969.72000000015</v>
      </c>
      <c r="AF7" s="245">
        <v>226979.62</v>
      </c>
      <c r="AG7" s="245">
        <v>630841.15000000026</v>
      </c>
      <c r="AH7" s="245">
        <v>611198.16999999993</v>
      </c>
      <c r="AI7" s="245">
        <v>3302435.939999999</v>
      </c>
      <c r="AJ7" s="68">
        <f>P7-AC7-AD7-AE7-AF7-AG7-AH7-AI7-AK7-AL7-AM7-AN7</f>
        <v>4369472.88</v>
      </c>
      <c r="AK7" s="245">
        <v>131416.72</v>
      </c>
      <c r="AL7" s="245">
        <v>1221987.4700000004</v>
      </c>
      <c r="AM7" s="245">
        <v>2109288.65</v>
      </c>
      <c r="AN7" s="245">
        <v>2080501.6499999992</v>
      </c>
      <c r="AO7" s="395">
        <v>2589809.6599999997</v>
      </c>
      <c r="AP7" s="395">
        <v>3302485.4400000018</v>
      </c>
      <c r="AQ7" s="396">
        <v>2287843.8299999996</v>
      </c>
      <c r="AR7" s="245">
        <v>2585343.7899999996</v>
      </c>
      <c r="AS7" s="245">
        <v>2459080.1799999992</v>
      </c>
      <c r="AT7" s="245">
        <v>3890426.569999997</v>
      </c>
      <c r="AU7" s="245"/>
      <c r="AV7" s="245"/>
      <c r="AW7" s="245"/>
      <c r="AX7" s="245"/>
      <c r="AY7" s="245"/>
      <c r="AZ7" s="132"/>
    </row>
    <row r="8" spans="1:52" s="38" customFormat="1" x14ac:dyDescent="0.25">
      <c r="A8" s="340"/>
      <c r="B8" s="37" t="s">
        <v>175</v>
      </c>
      <c r="C8" s="68">
        <v>-2975402.429999996</v>
      </c>
      <c r="D8" s="68">
        <v>-2917609.53</v>
      </c>
      <c r="E8" s="68">
        <v>-3554457.950000003</v>
      </c>
      <c r="F8" s="68">
        <v>-3390319.6399999899</v>
      </c>
      <c r="G8" s="68">
        <v>-2843616.4600000014</v>
      </c>
      <c r="H8" s="68">
        <v>-4698886.7400000067</v>
      </c>
      <c r="I8" s="68">
        <v>-7841984.3600000087</v>
      </c>
      <c r="J8" s="68">
        <v>-6407038.3900000062</v>
      </c>
      <c r="K8" s="68">
        <v>-8490009.6670000013</v>
      </c>
      <c r="L8" s="68">
        <v>-13072506.650000002</v>
      </c>
      <c r="M8" s="68">
        <v>-11414390.159999998</v>
      </c>
      <c r="N8" s="68">
        <f t="shared" si="0"/>
        <v>-10607083.559999997</v>
      </c>
      <c r="O8" s="394">
        <f>O6-O7</f>
        <v>-14860169</v>
      </c>
      <c r="P8" s="394">
        <f t="shared" si="1"/>
        <v>-17114989.469999999</v>
      </c>
      <c r="Q8" s="116">
        <f t="shared" ref="Q8:Y8" si="2">Q6-Q7</f>
        <v>-333400.26000000013</v>
      </c>
      <c r="R8" s="116">
        <f t="shared" si="2"/>
        <v>-866962.3399999988</v>
      </c>
      <c r="S8" s="116">
        <f t="shared" si="2"/>
        <v>-602462.95000000054</v>
      </c>
      <c r="T8" s="116">
        <f t="shared" si="2"/>
        <v>-1261410.9599999988</v>
      </c>
      <c r="U8" s="116">
        <f t="shared" si="2"/>
        <v>-1215504.5800000008</v>
      </c>
      <c r="V8" s="116">
        <f t="shared" si="2"/>
        <v>-735555.08000000007</v>
      </c>
      <c r="W8" s="116">
        <f t="shared" si="2"/>
        <v>-107243.8</v>
      </c>
      <c r="X8" s="116">
        <f t="shared" si="2"/>
        <v>-971266.5299999998</v>
      </c>
      <c r="Y8" s="116">
        <f t="shared" si="2"/>
        <v>-1912650.9600000014</v>
      </c>
      <c r="Z8" s="117">
        <v>-912312.45999999985</v>
      </c>
      <c r="AA8" s="117">
        <v>-1438464.8299999991</v>
      </c>
      <c r="AB8" s="117">
        <v>-249848.80999999994</v>
      </c>
      <c r="AC8" s="117">
        <f>AC6-AC7</f>
        <v>-189545.06</v>
      </c>
      <c r="AD8" s="117">
        <f t="shared" ref="AD8:AT8" si="3">AD6-AD7</f>
        <v>-1749352.44</v>
      </c>
      <c r="AE8" s="117">
        <f t="shared" si="3"/>
        <v>-491969.72000000015</v>
      </c>
      <c r="AF8" s="117">
        <f t="shared" si="3"/>
        <v>-226979.62</v>
      </c>
      <c r="AG8" s="117">
        <f t="shared" si="3"/>
        <v>-630841.15000000026</v>
      </c>
      <c r="AH8" s="117">
        <f t="shared" si="3"/>
        <v>-611198.16999999993</v>
      </c>
      <c r="AI8" s="117">
        <f t="shared" si="3"/>
        <v>-3302435.939999999</v>
      </c>
      <c r="AJ8" s="68">
        <f>P8-AC8-AD8-AE8-AF8-AG8-AH8-AI8-AK8-AL8-AM8-AN8</f>
        <v>-4369472.88</v>
      </c>
      <c r="AK8" s="117">
        <f t="shared" si="3"/>
        <v>-131416.72</v>
      </c>
      <c r="AL8" s="117">
        <f t="shared" si="3"/>
        <v>-1221987.4700000004</v>
      </c>
      <c r="AM8" s="117">
        <f t="shared" si="3"/>
        <v>-2109288.65</v>
      </c>
      <c r="AN8" s="117">
        <f t="shared" si="3"/>
        <v>-2080501.6499999992</v>
      </c>
      <c r="AO8" s="117">
        <f t="shared" si="3"/>
        <v>-2589809.6599999997</v>
      </c>
      <c r="AP8" s="117">
        <f t="shared" si="3"/>
        <v>-3302485.4400000018</v>
      </c>
      <c r="AQ8" s="117">
        <f t="shared" si="3"/>
        <v>-2287843.8299999996</v>
      </c>
      <c r="AR8" s="117">
        <f t="shared" si="3"/>
        <v>-2585343.7899999996</v>
      </c>
      <c r="AS8" s="117">
        <f t="shared" si="3"/>
        <v>-2459080.1799999992</v>
      </c>
      <c r="AT8" s="117">
        <f t="shared" si="3"/>
        <v>-3890426.569999997</v>
      </c>
      <c r="AU8" s="117"/>
      <c r="AV8" s="117"/>
      <c r="AW8" s="117"/>
      <c r="AX8" s="117"/>
      <c r="AY8" s="117"/>
      <c r="AZ8" s="135"/>
    </row>
    <row r="9" spans="1:52" s="38" customFormat="1" x14ac:dyDescent="0.25">
      <c r="A9" s="318" t="s">
        <v>176</v>
      </c>
      <c r="B9" s="66" t="s">
        <v>120</v>
      </c>
      <c r="C9" s="4">
        <v>0</v>
      </c>
      <c r="D9" s="4">
        <v>50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f t="shared" si="0"/>
        <v>0</v>
      </c>
      <c r="O9" s="246">
        <f>SUM(AC9:AN9)</f>
        <v>0</v>
      </c>
      <c r="P9" s="394">
        <f t="shared" si="1"/>
        <v>0</v>
      </c>
      <c r="Q9" s="114">
        <v>0</v>
      </c>
      <c r="R9" s="114">
        <v>0</v>
      </c>
      <c r="S9" s="114">
        <v>0</v>
      </c>
      <c r="T9" s="114">
        <v>0</v>
      </c>
      <c r="U9" s="114">
        <v>0</v>
      </c>
      <c r="V9" s="114">
        <v>0</v>
      </c>
      <c r="W9" s="114">
        <v>0</v>
      </c>
      <c r="X9" s="114">
        <v>0</v>
      </c>
      <c r="Y9" s="114">
        <v>0</v>
      </c>
      <c r="Z9" s="114">
        <v>0</v>
      </c>
      <c r="AA9" s="114">
        <v>0</v>
      </c>
      <c r="AB9" s="114">
        <v>0</v>
      </c>
      <c r="AC9" s="114">
        <v>0</v>
      </c>
      <c r="AD9" s="114">
        <v>0</v>
      </c>
      <c r="AE9" s="114">
        <v>0</v>
      </c>
      <c r="AF9" s="114">
        <v>0</v>
      </c>
      <c r="AG9" s="114">
        <v>0</v>
      </c>
      <c r="AH9" s="114">
        <v>0</v>
      </c>
      <c r="AI9" s="114">
        <v>0</v>
      </c>
      <c r="AJ9" s="68">
        <f>P9-AC9-AD9-AE9-AF9-AG9-AH9-AI9-AK9-AL9-AM9-AN9</f>
        <v>0</v>
      </c>
      <c r="AK9" s="114">
        <v>0</v>
      </c>
      <c r="AL9" s="114">
        <v>0</v>
      </c>
      <c r="AM9" s="114">
        <v>0</v>
      </c>
      <c r="AN9" s="114">
        <v>0</v>
      </c>
      <c r="AO9" s="114">
        <v>0</v>
      </c>
      <c r="AP9" s="114">
        <v>0</v>
      </c>
      <c r="AQ9" s="114">
        <v>0</v>
      </c>
      <c r="AR9" s="114">
        <v>0</v>
      </c>
      <c r="AS9" s="114">
        <v>0</v>
      </c>
      <c r="AT9" s="114">
        <v>0</v>
      </c>
      <c r="AU9" s="245"/>
      <c r="AV9" s="245"/>
      <c r="AW9" s="245"/>
      <c r="AX9" s="43"/>
      <c r="AY9" s="43"/>
      <c r="AZ9" s="131"/>
    </row>
    <row r="10" spans="1:52" s="38" customFormat="1" ht="14.4" x14ac:dyDescent="0.3">
      <c r="A10" s="319"/>
      <c r="B10" s="66" t="s">
        <v>174</v>
      </c>
      <c r="C10" s="4">
        <v>1831905.5699999998</v>
      </c>
      <c r="D10" s="4">
        <v>1765910.8999999985</v>
      </c>
      <c r="E10" s="4">
        <v>1778986.2799999982</v>
      </c>
      <c r="F10" s="4">
        <v>1692668.8799999985</v>
      </c>
      <c r="G10" s="4">
        <v>2127794.06</v>
      </c>
      <c r="H10" s="4">
        <v>2537360.3499999926</v>
      </c>
      <c r="I10" s="4">
        <v>2368844.15</v>
      </c>
      <c r="J10" s="4">
        <v>2895604.7800000082</v>
      </c>
      <c r="K10" s="4">
        <v>3491846.5300000003</v>
      </c>
      <c r="L10" s="4">
        <v>4720759.59</v>
      </c>
      <c r="M10" s="4">
        <v>4237901.709999999</v>
      </c>
      <c r="N10" s="4">
        <f t="shared" si="0"/>
        <v>3738645.4900000007</v>
      </c>
      <c r="O10" s="246">
        <v>6288564</v>
      </c>
      <c r="P10" s="394">
        <f t="shared" si="1"/>
        <v>1856941.83</v>
      </c>
      <c r="Q10" s="115">
        <v>134508.58000000002</v>
      </c>
      <c r="R10" s="115">
        <v>516567.31000000052</v>
      </c>
      <c r="S10" s="115">
        <v>99061.520000000077</v>
      </c>
      <c r="T10" s="115">
        <v>173345.06000000011</v>
      </c>
      <c r="U10" s="115">
        <v>164421.18999999992</v>
      </c>
      <c r="V10" s="115">
        <v>364026.72000000032</v>
      </c>
      <c r="W10" s="115">
        <v>23965.780000000006</v>
      </c>
      <c r="X10" s="115">
        <v>291876.64999999973</v>
      </c>
      <c r="Y10" s="115">
        <v>653294.51000000013</v>
      </c>
      <c r="Z10" s="115">
        <v>892548.0900000002</v>
      </c>
      <c r="AA10" s="115">
        <v>110563.4299999998</v>
      </c>
      <c r="AB10" s="115">
        <v>314466.65000000008</v>
      </c>
      <c r="AC10" s="395">
        <v>382433.45</v>
      </c>
      <c r="AD10" s="395">
        <v>616976.14000000013</v>
      </c>
      <c r="AE10" s="396">
        <v>324877.77000000037</v>
      </c>
      <c r="AF10" s="245">
        <v>127117.01000000001</v>
      </c>
      <c r="AG10" s="245">
        <v>68031.95</v>
      </c>
      <c r="AH10" s="245">
        <v>141551.97</v>
      </c>
      <c r="AI10" s="245">
        <v>1205160.7700000023</v>
      </c>
      <c r="AJ10" s="68">
        <v>1304518</v>
      </c>
      <c r="AK10" s="245">
        <v>334509.57999999978</v>
      </c>
      <c r="AL10" s="245">
        <v>719847.1</v>
      </c>
      <c r="AM10" s="245">
        <v>846324.86999999976</v>
      </c>
      <c r="AN10" s="245">
        <v>217215.1999999999</v>
      </c>
      <c r="AO10" s="395">
        <v>378449.62</v>
      </c>
      <c r="AP10" s="395">
        <v>349243.98</v>
      </c>
      <c r="AQ10" s="396">
        <v>310476.97000000003</v>
      </c>
      <c r="AR10" s="245">
        <v>202019.79</v>
      </c>
      <c r="AS10" s="245">
        <v>221795.55999999959</v>
      </c>
      <c r="AT10" s="245">
        <v>394955.91000000027</v>
      </c>
      <c r="AU10" s="245"/>
      <c r="AV10" s="245"/>
      <c r="AW10" s="245"/>
      <c r="AX10" s="245"/>
      <c r="AY10" s="245"/>
      <c r="AZ10" s="132"/>
    </row>
    <row r="11" spans="1:52" s="38" customFormat="1" x14ac:dyDescent="0.25">
      <c r="A11" s="320"/>
      <c r="B11" s="37" t="s">
        <v>175</v>
      </c>
      <c r="C11" s="68">
        <v>-1831905.5699999998</v>
      </c>
      <c r="D11" s="68">
        <v>-1765860.8999999985</v>
      </c>
      <c r="E11" s="68">
        <v>-1778986.2799999982</v>
      </c>
      <c r="F11" s="68">
        <v>-1692668.8799999985</v>
      </c>
      <c r="G11" s="68">
        <v>-2127794.06</v>
      </c>
      <c r="H11" s="68">
        <v>-2537360.3499999926</v>
      </c>
      <c r="I11" s="68">
        <v>-2368844.15</v>
      </c>
      <c r="J11" s="68">
        <v>-2895604.7800000082</v>
      </c>
      <c r="K11" s="68">
        <v>-3491846.5300000003</v>
      </c>
      <c r="L11" s="68">
        <v>-4720759.59</v>
      </c>
      <c r="M11" s="68">
        <v>-4237901.709999999</v>
      </c>
      <c r="N11" s="68">
        <f t="shared" si="0"/>
        <v>-3738645.4900000007</v>
      </c>
      <c r="O11" s="394">
        <f>SUM(AC11:AN11)</f>
        <v>-6288563.8100000024</v>
      </c>
      <c r="P11" s="394">
        <f t="shared" si="1"/>
        <v>-1856941.83</v>
      </c>
      <c r="Q11" s="116">
        <f t="shared" ref="Q11:U11" si="4">Q9-Q10</f>
        <v>-134508.58000000002</v>
      </c>
      <c r="R11" s="116">
        <f t="shared" si="4"/>
        <v>-516567.31000000052</v>
      </c>
      <c r="S11" s="116">
        <f t="shared" si="4"/>
        <v>-99061.520000000077</v>
      </c>
      <c r="T11" s="116">
        <f t="shared" si="4"/>
        <v>-173345.06000000011</v>
      </c>
      <c r="U11" s="116">
        <f t="shared" si="4"/>
        <v>-164421.18999999992</v>
      </c>
      <c r="V11" s="116">
        <f>V9-V10</f>
        <v>-364026.72000000032</v>
      </c>
      <c r="W11" s="116">
        <f>W9-W10</f>
        <v>-23965.780000000006</v>
      </c>
      <c r="X11" s="116">
        <f>X9-X10</f>
        <v>-291876.64999999973</v>
      </c>
      <c r="Y11" s="116">
        <f>Y9-Y10</f>
        <v>-653294.51000000013</v>
      </c>
      <c r="Z11" s="117">
        <v>-892548.0900000002</v>
      </c>
      <c r="AA11" s="117">
        <v>-110563.4299999998</v>
      </c>
      <c r="AB11" s="117">
        <v>-314466.65000000008</v>
      </c>
      <c r="AC11" s="117">
        <f>AC9-AC10</f>
        <v>-382433.45</v>
      </c>
      <c r="AD11" s="117">
        <f t="shared" ref="AD11:AT11" si="5">AD9-AD10</f>
        <v>-616976.14000000013</v>
      </c>
      <c r="AE11" s="117">
        <f t="shared" si="5"/>
        <v>-324877.77000000037</v>
      </c>
      <c r="AF11" s="117">
        <f t="shared" si="5"/>
        <v>-127117.01000000001</v>
      </c>
      <c r="AG11" s="117">
        <f t="shared" si="5"/>
        <v>-68031.95</v>
      </c>
      <c r="AH11" s="117">
        <f t="shared" si="5"/>
        <v>-141551.97</v>
      </c>
      <c r="AI11" s="117">
        <f t="shared" si="5"/>
        <v>-1205160.7700000023</v>
      </c>
      <c r="AJ11" s="68">
        <f>AJ9-AJ10</f>
        <v>-1304518</v>
      </c>
      <c r="AK11" s="117">
        <f t="shared" si="5"/>
        <v>-334509.57999999978</v>
      </c>
      <c r="AL11" s="117">
        <f t="shared" si="5"/>
        <v>-719847.1</v>
      </c>
      <c r="AM11" s="117">
        <f t="shared" si="5"/>
        <v>-846324.86999999976</v>
      </c>
      <c r="AN11" s="117">
        <f t="shared" si="5"/>
        <v>-217215.1999999999</v>
      </c>
      <c r="AO11" s="117">
        <f t="shared" si="5"/>
        <v>-378449.62</v>
      </c>
      <c r="AP11" s="117">
        <f t="shared" si="5"/>
        <v>-349243.98</v>
      </c>
      <c r="AQ11" s="117">
        <f t="shared" si="5"/>
        <v>-310476.97000000003</v>
      </c>
      <c r="AR11" s="117">
        <f t="shared" si="5"/>
        <v>-202019.79</v>
      </c>
      <c r="AS11" s="117">
        <f t="shared" si="5"/>
        <v>-221795.55999999959</v>
      </c>
      <c r="AT11" s="117">
        <f t="shared" si="5"/>
        <v>-394955.91000000027</v>
      </c>
      <c r="AU11" s="117"/>
      <c r="AV11" s="117"/>
      <c r="AW11" s="117"/>
      <c r="AX11" s="117"/>
      <c r="AY11" s="117"/>
      <c r="AZ11" s="135"/>
    </row>
    <row r="12" spans="1:52" s="38" customFormat="1" ht="13.8" x14ac:dyDescent="0.25">
      <c r="A12" s="338" t="s">
        <v>177</v>
      </c>
      <c r="B12" s="66" t="s">
        <v>120</v>
      </c>
      <c r="C12" s="4">
        <v>39951</v>
      </c>
      <c r="D12" s="4">
        <v>83310.559999999998</v>
      </c>
      <c r="E12" s="4">
        <v>39539</v>
      </c>
      <c r="F12" s="4">
        <v>44256</v>
      </c>
      <c r="G12" s="4">
        <v>267711</v>
      </c>
      <c r="H12" s="4">
        <v>215297.95000000004</v>
      </c>
      <c r="I12" s="4">
        <v>124206.36053999999</v>
      </c>
      <c r="J12" s="4">
        <v>248394.36124653748</v>
      </c>
      <c r="K12" s="4">
        <v>246037.56</v>
      </c>
      <c r="L12" s="4">
        <v>398879.12</v>
      </c>
      <c r="M12" s="4">
        <v>55383.68</v>
      </c>
      <c r="N12" s="4">
        <f t="shared" si="0"/>
        <v>393287.72000000003</v>
      </c>
      <c r="O12" s="246">
        <v>48036</v>
      </c>
      <c r="P12" s="394">
        <f t="shared" si="1"/>
        <v>19443.88</v>
      </c>
      <c r="Q12" s="397">
        <v>5185</v>
      </c>
      <c r="R12" s="115">
        <v>1870</v>
      </c>
      <c r="S12" s="115">
        <v>2309</v>
      </c>
      <c r="T12" s="114">
        <v>1094</v>
      </c>
      <c r="U12" s="114">
        <v>0</v>
      </c>
      <c r="V12" s="114">
        <v>1940</v>
      </c>
      <c r="W12" s="115"/>
      <c r="X12" s="115">
        <v>431</v>
      </c>
      <c r="Y12" s="115">
        <v>350050</v>
      </c>
      <c r="Z12" s="115">
        <v>400</v>
      </c>
      <c r="AA12" s="115">
        <v>11029.28</v>
      </c>
      <c r="AB12" s="115">
        <v>18979.439999999999</v>
      </c>
      <c r="AC12" s="245">
        <v>959.6400000000001</v>
      </c>
      <c r="AD12" s="245">
        <v>0</v>
      </c>
      <c r="AE12" s="245">
        <v>2046</v>
      </c>
      <c r="AF12" s="245">
        <v>2708.6400000000003</v>
      </c>
      <c r="AG12" s="245">
        <v>1726.5600000000002</v>
      </c>
      <c r="AH12" s="245">
        <v>3928.32</v>
      </c>
      <c r="AI12" s="245">
        <v>4406.16</v>
      </c>
      <c r="AJ12" s="68">
        <v>3668</v>
      </c>
      <c r="AK12" s="245">
        <v>2119.92</v>
      </c>
      <c r="AL12" s="245">
        <v>3395.04</v>
      </c>
      <c r="AM12" s="245">
        <v>6126.12</v>
      </c>
      <c r="AN12" s="245">
        <v>16951.439999999999</v>
      </c>
      <c r="AO12" s="245">
        <v>5171.76</v>
      </c>
      <c r="AP12" s="245">
        <v>9080.2800000000007</v>
      </c>
      <c r="AQ12" s="245">
        <v>0</v>
      </c>
      <c r="AR12" s="245">
        <v>5154.55</v>
      </c>
      <c r="AS12" s="68"/>
      <c r="AT12" s="245">
        <v>37.29</v>
      </c>
      <c r="AU12" s="245"/>
      <c r="AV12" s="246"/>
      <c r="AW12" s="245"/>
      <c r="AX12" s="245"/>
      <c r="AY12" s="245"/>
      <c r="AZ12" s="132"/>
    </row>
    <row r="13" spans="1:52" s="38" customFormat="1" ht="14.4" x14ac:dyDescent="0.3">
      <c r="A13" s="339"/>
      <c r="B13" s="66" t="s">
        <v>174</v>
      </c>
      <c r="C13" s="4">
        <v>7355527.0900000092</v>
      </c>
      <c r="D13" s="4">
        <v>7223947.6200000215</v>
      </c>
      <c r="E13" s="4">
        <v>5124076.2300000107</v>
      </c>
      <c r="F13" s="4">
        <v>4993031.5199999772</v>
      </c>
      <c r="G13" s="4">
        <v>6309471.5099999877</v>
      </c>
      <c r="H13" s="4">
        <v>9697805.6830000971</v>
      </c>
      <c r="I13" s="4">
        <v>9498107.119999947</v>
      </c>
      <c r="J13" s="4">
        <v>10569794.830000037</v>
      </c>
      <c r="K13" s="4">
        <v>9265004.2330000009</v>
      </c>
      <c r="L13" s="4">
        <v>11522389.529999999</v>
      </c>
      <c r="M13" s="4">
        <v>13873036.289999997</v>
      </c>
      <c r="N13" s="4">
        <f t="shared" si="0"/>
        <v>13506292.410000008</v>
      </c>
      <c r="O13" s="246">
        <v>10856800</v>
      </c>
      <c r="P13" s="394">
        <f t="shared" si="1"/>
        <v>6621657.3599999985</v>
      </c>
      <c r="Q13" s="115">
        <v>906695.75999999873</v>
      </c>
      <c r="R13" s="115">
        <v>1068064.5000000002</v>
      </c>
      <c r="S13" s="115">
        <v>625361.4300000004</v>
      </c>
      <c r="T13" s="115">
        <v>1322124.4400000023</v>
      </c>
      <c r="U13" s="115">
        <v>1054114.9899999986</v>
      </c>
      <c r="V13" s="115">
        <v>1173886.420000003</v>
      </c>
      <c r="W13" s="115">
        <v>380890.21000000014</v>
      </c>
      <c r="X13" s="115">
        <v>1311744.4599999969</v>
      </c>
      <c r="Y13" s="115">
        <v>2023987.8700000022</v>
      </c>
      <c r="Z13" s="115">
        <v>1572127.9700000037</v>
      </c>
      <c r="AA13" s="115">
        <v>1616686.7900000003</v>
      </c>
      <c r="AB13" s="115">
        <v>450607.5700000003</v>
      </c>
      <c r="AC13" s="395">
        <v>344927.05</v>
      </c>
      <c r="AD13" s="395">
        <v>631790.11700000078</v>
      </c>
      <c r="AE13" s="396">
        <v>1285752.9800000004</v>
      </c>
      <c r="AF13" s="245">
        <v>783791.07</v>
      </c>
      <c r="AG13" s="245">
        <v>542788.32000000053</v>
      </c>
      <c r="AH13" s="245">
        <v>578409.52000000025</v>
      </c>
      <c r="AI13" s="245">
        <v>1217493.2900000007</v>
      </c>
      <c r="AJ13" s="68">
        <v>2036778</v>
      </c>
      <c r="AK13" s="245">
        <v>769091.04999999981</v>
      </c>
      <c r="AL13" s="245">
        <v>864165.9599999995</v>
      </c>
      <c r="AM13" s="245">
        <v>1034460.6200000014</v>
      </c>
      <c r="AN13" s="245">
        <v>767351.72000000044</v>
      </c>
      <c r="AO13" s="395">
        <v>1491787.55</v>
      </c>
      <c r="AP13" s="395">
        <v>1066993.6999999997</v>
      </c>
      <c r="AQ13" s="396">
        <v>744762.06000000041</v>
      </c>
      <c r="AR13" s="245">
        <v>1412704.4499999969</v>
      </c>
      <c r="AS13" s="245">
        <v>988368.91000000061</v>
      </c>
      <c r="AT13" s="245">
        <v>917040.69000000029</v>
      </c>
      <c r="AU13" s="245"/>
      <c r="AV13" s="245"/>
      <c r="AW13" s="245"/>
      <c r="AX13" s="245"/>
      <c r="AY13" s="245"/>
      <c r="AZ13" s="132"/>
    </row>
    <row r="14" spans="1:52" s="38" customFormat="1" x14ac:dyDescent="0.25">
      <c r="A14" s="340"/>
      <c r="B14" s="37" t="s">
        <v>175</v>
      </c>
      <c r="C14" s="68">
        <v>-7315576.0900000092</v>
      </c>
      <c r="D14" s="68">
        <v>-7140637.0600000219</v>
      </c>
      <c r="E14" s="68">
        <v>-5084537.2300000107</v>
      </c>
      <c r="F14" s="68">
        <v>-4948775.5199999772</v>
      </c>
      <c r="G14" s="68">
        <v>-6041760.5099999877</v>
      </c>
      <c r="H14" s="68">
        <v>-9482507.7330000978</v>
      </c>
      <c r="I14" s="68">
        <v>-9373900.7594599463</v>
      </c>
      <c r="J14" s="68">
        <v>-10321400.4687535</v>
      </c>
      <c r="K14" s="68">
        <v>-9018966.6730000023</v>
      </c>
      <c r="L14" s="68">
        <v>-11123510.410000002</v>
      </c>
      <c r="M14" s="68">
        <v>-13817652.609999999</v>
      </c>
      <c r="N14" s="68">
        <f t="shared" si="0"/>
        <v>-13113004.690000007</v>
      </c>
      <c r="O14" s="394">
        <f>O12-O13</f>
        <v>-10808764</v>
      </c>
      <c r="P14" s="394">
        <f t="shared" si="1"/>
        <v>-6602213.4799999977</v>
      </c>
      <c r="Q14" s="116">
        <f t="shared" ref="Q14:Y14" si="6">Q12-Q13</f>
        <v>-901510.75999999873</v>
      </c>
      <c r="R14" s="116">
        <f t="shared" si="6"/>
        <v>-1066194.5000000002</v>
      </c>
      <c r="S14" s="116">
        <f t="shared" si="6"/>
        <v>-623052.4300000004</v>
      </c>
      <c r="T14" s="116">
        <f t="shared" si="6"/>
        <v>-1321030.4400000023</v>
      </c>
      <c r="U14" s="116">
        <f t="shared" si="6"/>
        <v>-1054114.9899999986</v>
      </c>
      <c r="V14" s="116">
        <f t="shared" si="6"/>
        <v>-1171946.420000003</v>
      </c>
      <c r="W14" s="116">
        <f t="shared" si="6"/>
        <v>-380890.21000000014</v>
      </c>
      <c r="X14" s="116">
        <f t="shared" si="6"/>
        <v>-1311313.4599999969</v>
      </c>
      <c r="Y14" s="116">
        <f t="shared" si="6"/>
        <v>-1673937.8700000022</v>
      </c>
      <c r="Z14" s="117">
        <v>-1571727.9700000037</v>
      </c>
      <c r="AA14" s="117">
        <v>-1605657.5100000002</v>
      </c>
      <c r="AB14" s="117">
        <v>-431628.1300000003</v>
      </c>
      <c r="AC14" s="117">
        <f>AC12-AC13</f>
        <v>-343967.41</v>
      </c>
      <c r="AD14" s="117">
        <f t="shared" ref="AD14:AR14" si="7">AD12-AD13</f>
        <v>-631790.11700000078</v>
      </c>
      <c r="AE14" s="117">
        <f t="shared" si="7"/>
        <v>-1283706.9800000004</v>
      </c>
      <c r="AF14" s="117">
        <f t="shared" si="7"/>
        <v>-781082.42999999993</v>
      </c>
      <c r="AG14" s="117">
        <f t="shared" si="7"/>
        <v>-541061.76000000047</v>
      </c>
      <c r="AH14" s="117">
        <f t="shared" si="7"/>
        <v>-574481.2000000003</v>
      </c>
      <c r="AI14" s="117">
        <f t="shared" si="7"/>
        <v>-1213087.1300000008</v>
      </c>
      <c r="AJ14" s="68">
        <f>AJ12-AJ13</f>
        <v>-2033110</v>
      </c>
      <c r="AK14" s="117">
        <f t="shared" si="7"/>
        <v>-766971.12999999977</v>
      </c>
      <c r="AL14" s="117">
        <f t="shared" si="7"/>
        <v>-860770.91999999946</v>
      </c>
      <c r="AM14" s="117">
        <f t="shared" si="7"/>
        <v>-1028334.5000000014</v>
      </c>
      <c r="AN14" s="117">
        <f t="shared" si="7"/>
        <v>-750400.28000000049</v>
      </c>
      <c r="AO14" s="117">
        <f t="shared" si="7"/>
        <v>-1486615.79</v>
      </c>
      <c r="AP14" s="117">
        <f t="shared" si="7"/>
        <v>-1057913.4199999997</v>
      </c>
      <c r="AQ14" s="117">
        <f t="shared" si="7"/>
        <v>-744762.06000000041</v>
      </c>
      <c r="AR14" s="117">
        <f t="shared" si="7"/>
        <v>-1407549.8999999969</v>
      </c>
      <c r="AS14" s="117">
        <f>AT12-AS13</f>
        <v>-988331.62000000058</v>
      </c>
      <c r="AT14" s="117">
        <f>AU12-AT13</f>
        <v>-917040.69000000029</v>
      </c>
      <c r="AU14" s="117"/>
      <c r="AV14" s="117"/>
      <c r="AW14" s="117"/>
      <c r="AX14" s="117"/>
      <c r="AY14" s="117"/>
      <c r="AZ14" s="135"/>
    </row>
    <row r="15" spans="1:52" s="38" customFormat="1" x14ac:dyDescent="0.25">
      <c r="A15" s="318" t="s">
        <v>178</v>
      </c>
      <c r="B15" s="66" t="s">
        <v>120</v>
      </c>
      <c r="C15" s="4">
        <v>319480.17000000004</v>
      </c>
      <c r="D15" s="4">
        <v>0</v>
      </c>
      <c r="E15" s="4">
        <v>0</v>
      </c>
      <c r="F15" s="4">
        <v>0</v>
      </c>
      <c r="G15" s="4">
        <v>0</v>
      </c>
      <c r="H15" s="4">
        <v>50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f t="shared" si="0"/>
        <v>0</v>
      </c>
      <c r="O15" s="246">
        <f>SUM(AC15:AN15)</f>
        <v>0</v>
      </c>
      <c r="P15" s="394">
        <f t="shared" si="1"/>
        <v>0</v>
      </c>
      <c r="Q15" s="114">
        <v>0</v>
      </c>
      <c r="R15" s="114">
        <v>0</v>
      </c>
      <c r="S15" s="114">
        <v>0</v>
      </c>
      <c r="T15" s="114">
        <v>0</v>
      </c>
      <c r="U15" s="114">
        <v>0</v>
      </c>
      <c r="V15" s="114">
        <v>0</v>
      </c>
      <c r="W15" s="114">
        <v>0</v>
      </c>
      <c r="X15" s="114">
        <v>0</v>
      </c>
      <c r="Y15" s="114">
        <v>0</v>
      </c>
      <c r="Z15" s="114">
        <v>0</v>
      </c>
      <c r="AA15" s="114">
        <v>0</v>
      </c>
      <c r="AB15" s="114">
        <v>0</v>
      </c>
      <c r="AC15" s="114">
        <v>0</v>
      </c>
      <c r="AD15" s="114">
        <v>0</v>
      </c>
      <c r="AE15" s="114">
        <v>0</v>
      </c>
      <c r="AF15" s="114">
        <v>0</v>
      </c>
      <c r="AG15" s="114">
        <v>0</v>
      </c>
      <c r="AH15" s="114">
        <v>0</v>
      </c>
      <c r="AI15" s="114">
        <v>0</v>
      </c>
      <c r="AJ15" s="68">
        <v>0</v>
      </c>
      <c r="AK15" s="114">
        <v>0</v>
      </c>
      <c r="AL15" s="114">
        <v>0</v>
      </c>
      <c r="AM15" s="114">
        <v>0</v>
      </c>
      <c r="AN15" s="114">
        <v>0</v>
      </c>
      <c r="AO15" s="114">
        <v>0</v>
      </c>
      <c r="AP15" s="114">
        <v>0</v>
      </c>
      <c r="AQ15" s="114">
        <v>0</v>
      </c>
      <c r="AR15" s="114">
        <v>0</v>
      </c>
      <c r="AS15" s="114">
        <v>0</v>
      </c>
      <c r="AT15" s="114">
        <v>0</v>
      </c>
      <c r="AU15" s="245"/>
      <c r="AV15" s="245"/>
      <c r="AW15" s="245"/>
      <c r="AX15" s="245"/>
      <c r="AY15" s="245"/>
      <c r="AZ15" s="132"/>
    </row>
    <row r="16" spans="1:52" s="38" customFormat="1" ht="14.4" x14ac:dyDescent="0.3">
      <c r="A16" s="319"/>
      <c r="B16" s="66" t="s">
        <v>174</v>
      </c>
      <c r="C16" s="4">
        <v>453650.78</v>
      </c>
      <c r="D16" s="4">
        <v>184513.47</v>
      </c>
      <c r="E16" s="4">
        <v>276191.59999999974</v>
      </c>
      <c r="F16" s="4">
        <v>222512.93000000017</v>
      </c>
      <c r="G16" s="4">
        <v>217471.98000000004</v>
      </c>
      <c r="H16" s="4">
        <v>135907.35999999996</v>
      </c>
      <c r="I16" s="4">
        <v>111115.07999999994</v>
      </c>
      <c r="J16" s="4">
        <v>251848.28000000017</v>
      </c>
      <c r="K16" s="4">
        <v>287932.49000000005</v>
      </c>
      <c r="L16" s="4">
        <v>1651405.93</v>
      </c>
      <c r="M16" s="4">
        <v>1002716.5599999999</v>
      </c>
      <c r="N16" s="4">
        <f t="shared" si="0"/>
        <v>600848.47</v>
      </c>
      <c r="O16" s="246">
        <v>225540</v>
      </c>
      <c r="P16" s="394">
        <f t="shared" si="1"/>
        <v>101915.86</v>
      </c>
      <c r="Q16" s="115">
        <v>8910.0400000000009</v>
      </c>
      <c r="R16" s="115">
        <v>14481.029999999999</v>
      </c>
      <c r="S16" s="115">
        <v>141819.46000000002</v>
      </c>
      <c r="T16" s="115">
        <v>1065.03</v>
      </c>
      <c r="U16" s="115">
        <v>56097.689999999988</v>
      </c>
      <c r="V16" s="115">
        <v>116313.70000000003</v>
      </c>
      <c r="W16" s="115"/>
      <c r="X16" s="115">
        <v>80601.450000000012</v>
      </c>
      <c r="Y16" s="115">
        <v>51804.729999999996</v>
      </c>
      <c r="Z16" s="115">
        <v>125981.14</v>
      </c>
      <c r="AA16" s="115"/>
      <c r="AB16" s="115">
        <v>3774.2</v>
      </c>
      <c r="AC16" s="395">
        <v>3031.87</v>
      </c>
      <c r="AD16" s="395">
        <v>113268</v>
      </c>
      <c r="AE16" s="114">
        <v>0</v>
      </c>
      <c r="AF16" s="245">
        <v>335.05</v>
      </c>
      <c r="AG16" s="114">
        <v>0</v>
      </c>
      <c r="AH16" s="245">
        <v>1433.56</v>
      </c>
      <c r="AI16" s="245">
        <v>38161.829999999994</v>
      </c>
      <c r="AJ16" s="68">
        <v>39171</v>
      </c>
      <c r="AK16" s="245">
        <v>1934.79</v>
      </c>
      <c r="AL16" s="245">
        <v>28203.780000000002</v>
      </c>
      <c r="AM16" s="114">
        <v>0</v>
      </c>
      <c r="AN16" s="114">
        <v>0</v>
      </c>
      <c r="AO16" s="395">
        <v>95597.200000000012</v>
      </c>
      <c r="AP16" s="395">
        <v>4742.1499999999996</v>
      </c>
      <c r="AQ16" s="395">
        <v>0</v>
      </c>
      <c r="AR16" s="245"/>
      <c r="AS16" s="245">
        <v>540.48</v>
      </c>
      <c r="AT16" s="245">
        <v>1036.03</v>
      </c>
      <c r="AU16" s="245"/>
      <c r="AV16" s="245"/>
      <c r="AW16" s="245"/>
      <c r="AX16" s="245"/>
      <c r="AY16" s="245"/>
      <c r="AZ16" s="132"/>
    </row>
    <row r="17" spans="1:52" s="38" customFormat="1" x14ac:dyDescent="0.25">
      <c r="A17" s="320"/>
      <c r="B17" s="37" t="s">
        <v>175</v>
      </c>
      <c r="C17" s="68">
        <v>-134170.60999999999</v>
      </c>
      <c r="D17" s="68">
        <v>-184513.47</v>
      </c>
      <c r="E17" s="68">
        <v>-276191.59999999974</v>
      </c>
      <c r="F17" s="68">
        <v>-222512.93000000017</v>
      </c>
      <c r="G17" s="68">
        <v>-217471.98000000004</v>
      </c>
      <c r="H17" s="68">
        <v>-135857.35999999996</v>
      </c>
      <c r="I17" s="68">
        <v>-111115.07999999994</v>
      </c>
      <c r="J17" s="68">
        <v>-251848.28000000017</v>
      </c>
      <c r="K17" s="68">
        <v>-287932.49000000005</v>
      </c>
      <c r="L17" s="68">
        <v>-1651405.93</v>
      </c>
      <c r="M17" s="68">
        <v>-1002716.5599999999</v>
      </c>
      <c r="N17" s="68">
        <f t="shared" si="0"/>
        <v>-600848.47</v>
      </c>
      <c r="O17" s="394">
        <f>O15-O16</f>
        <v>-225540</v>
      </c>
      <c r="P17" s="394">
        <f t="shared" si="1"/>
        <v>-101915.86</v>
      </c>
      <c r="Q17" s="116">
        <f t="shared" ref="Q17:Y17" si="8">Q15-Q16</f>
        <v>-8910.0400000000009</v>
      </c>
      <c r="R17" s="116">
        <f t="shared" si="8"/>
        <v>-14481.029999999999</v>
      </c>
      <c r="S17" s="116">
        <f>S15-S16</f>
        <v>-141819.46000000002</v>
      </c>
      <c r="T17" s="116">
        <f t="shared" si="8"/>
        <v>-1065.03</v>
      </c>
      <c r="U17" s="116">
        <f t="shared" si="8"/>
        <v>-56097.689999999988</v>
      </c>
      <c r="V17" s="116">
        <f t="shared" si="8"/>
        <v>-116313.70000000003</v>
      </c>
      <c r="W17" s="116">
        <f t="shared" si="8"/>
        <v>0</v>
      </c>
      <c r="X17" s="116">
        <f t="shared" si="8"/>
        <v>-80601.450000000012</v>
      </c>
      <c r="Y17" s="116">
        <f t="shared" si="8"/>
        <v>-51804.729999999996</v>
      </c>
      <c r="Z17" s="117">
        <v>-125981.14</v>
      </c>
      <c r="AA17" s="117">
        <v>0</v>
      </c>
      <c r="AB17" s="117">
        <v>-3774.2</v>
      </c>
      <c r="AC17" s="117">
        <f>AC15-AC16</f>
        <v>-3031.87</v>
      </c>
      <c r="AD17" s="117">
        <f t="shared" ref="AD17:AT17" si="9">AD15-AD16</f>
        <v>-113268</v>
      </c>
      <c r="AE17" s="117">
        <f t="shared" si="9"/>
        <v>0</v>
      </c>
      <c r="AF17" s="117">
        <f t="shared" si="9"/>
        <v>-335.05</v>
      </c>
      <c r="AG17" s="117">
        <f t="shared" si="9"/>
        <v>0</v>
      </c>
      <c r="AH17" s="117">
        <f t="shared" si="9"/>
        <v>-1433.56</v>
      </c>
      <c r="AI17" s="117">
        <f t="shared" si="9"/>
        <v>-38161.829999999994</v>
      </c>
      <c r="AJ17" s="68">
        <f>AJ15-AJ16</f>
        <v>-39171</v>
      </c>
      <c r="AK17" s="117">
        <f t="shared" si="9"/>
        <v>-1934.79</v>
      </c>
      <c r="AL17" s="117">
        <f t="shared" si="9"/>
        <v>-28203.780000000002</v>
      </c>
      <c r="AM17" s="117">
        <f t="shared" si="9"/>
        <v>0</v>
      </c>
      <c r="AN17" s="117">
        <f t="shared" si="9"/>
        <v>0</v>
      </c>
      <c r="AO17" s="117">
        <f t="shared" si="9"/>
        <v>-95597.200000000012</v>
      </c>
      <c r="AP17" s="117">
        <f t="shared" si="9"/>
        <v>-4742.1499999999996</v>
      </c>
      <c r="AQ17" s="117">
        <f t="shared" si="9"/>
        <v>0</v>
      </c>
      <c r="AR17" s="117">
        <f t="shared" si="9"/>
        <v>0</v>
      </c>
      <c r="AS17" s="117">
        <f t="shared" si="9"/>
        <v>-540.48</v>
      </c>
      <c r="AT17" s="117">
        <f t="shared" si="9"/>
        <v>-1036.03</v>
      </c>
      <c r="AU17" s="117"/>
      <c r="AV17" s="117"/>
      <c r="AW17" s="117"/>
      <c r="AX17" s="117"/>
      <c r="AY17" s="117"/>
      <c r="AZ17" s="135"/>
    </row>
    <row r="18" spans="1:52" s="38" customFormat="1" x14ac:dyDescent="0.25">
      <c r="A18" s="318" t="s">
        <v>179</v>
      </c>
      <c r="B18" s="66" t="s">
        <v>120</v>
      </c>
      <c r="C18" s="4">
        <v>2201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f t="shared" si="0"/>
        <v>0</v>
      </c>
      <c r="O18" s="246">
        <f>SUM(AC18:AN18)</f>
        <v>0</v>
      </c>
      <c r="P18" s="394">
        <f t="shared" si="1"/>
        <v>0</v>
      </c>
      <c r="Q18" s="114">
        <v>0</v>
      </c>
      <c r="R18" s="114">
        <v>0</v>
      </c>
      <c r="S18" s="114">
        <v>0</v>
      </c>
      <c r="T18" s="114">
        <v>0</v>
      </c>
      <c r="U18" s="114">
        <v>0</v>
      </c>
      <c r="V18" s="114">
        <v>0</v>
      </c>
      <c r="W18" s="114">
        <v>0</v>
      </c>
      <c r="X18" s="114">
        <v>0</v>
      </c>
      <c r="Y18" s="114">
        <v>0</v>
      </c>
      <c r="Z18" s="114">
        <v>0</v>
      </c>
      <c r="AA18" s="114">
        <v>0</v>
      </c>
      <c r="AB18" s="114">
        <v>0</v>
      </c>
      <c r="AC18" s="114">
        <v>0</v>
      </c>
      <c r="AD18" s="114">
        <v>0</v>
      </c>
      <c r="AE18" s="114">
        <v>0</v>
      </c>
      <c r="AF18" s="114">
        <v>0</v>
      </c>
      <c r="AG18" s="114">
        <v>0</v>
      </c>
      <c r="AH18" s="114">
        <v>0</v>
      </c>
      <c r="AI18" s="114">
        <v>0</v>
      </c>
      <c r="AJ18" s="68">
        <v>0</v>
      </c>
      <c r="AK18" s="114">
        <v>0</v>
      </c>
      <c r="AL18" s="114">
        <v>0</v>
      </c>
      <c r="AM18" s="114">
        <v>0</v>
      </c>
      <c r="AN18" s="114">
        <v>0</v>
      </c>
      <c r="AO18" s="114">
        <v>0</v>
      </c>
      <c r="AP18" s="114">
        <v>0</v>
      </c>
      <c r="AQ18" s="114">
        <v>0</v>
      </c>
      <c r="AR18" s="114">
        <v>0</v>
      </c>
      <c r="AS18" s="114">
        <v>0</v>
      </c>
      <c r="AT18" s="114">
        <v>0</v>
      </c>
      <c r="AU18" s="245"/>
      <c r="AV18" s="245"/>
      <c r="AW18" s="245"/>
      <c r="AX18" s="245"/>
      <c r="AY18" s="245"/>
      <c r="AZ18" s="132"/>
    </row>
    <row r="19" spans="1:52" s="38" customFormat="1" ht="14.4" x14ac:dyDescent="0.3">
      <c r="A19" s="319"/>
      <c r="B19" s="66" t="s">
        <v>174</v>
      </c>
      <c r="C19" s="4">
        <v>782484.02000000025</v>
      </c>
      <c r="D19" s="4">
        <v>6261618.8599999761</v>
      </c>
      <c r="E19" s="4">
        <v>615810.21</v>
      </c>
      <c r="F19" s="4">
        <v>1577057.2100000025</v>
      </c>
      <c r="G19" s="4">
        <v>1575985.2999999982</v>
      </c>
      <c r="H19" s="68">
        <v>18355230.929999985</v>
      </c>
      <c r="I19" s="4">
        <v>1972393.299999998</v>
      </c>
      <c r="J19" s="4">
        <v>1175699.19</v>
      </c>
      <c r="K19" s="4">
        <v>1339919.1000000001</v>
      </c>
      <c r="L19" s="4">
        <v>1523233.4999999998</v>
      </c>
      <c r="M19" s="4">
        <v>5720385.1699999999</v>
      </c>
      <c r="N19" s="4">
        <f t="shared" si="0"/>
        <v>750829.6599999998</v>
      </c>
      <c r="O19" s="246">
        <v>1511464</v>
      </c>
      <c r="P19" s="394">
        <f t="shared" si="1"/>
        <v>605937.90999999968</v>
      </c>
      <c r="Q19" s="115">
        <v>468.72</v>
      </c>
      <c r="R19" s="115">
        <v>135808.94</v>
      </c>
      <c r="S19" s="115"/>
      <c r="T19" s="115">
        <v>177082.36999999994</v>
      </c>
      <c r="U19" s="115">
        <v>14700.44</v>
      </c>
      <c r="V19" s="115">
        <v>62643.29</v>
      </c>
      <c r="W19" s="115"/>
      <c r="X19" s="115">
        <v>37234.83</v>
      </c>
      <c r="Y19" s="115">
        <v>214346.26</v>
      </c>
      <c r="Z19" s="115">
        <v>51207.869999999995</v>
      </c>
      <c r="AA19" s="115">
        <v>15299.380000000001</v>
      </c>
      <c r="AB19" s="115">
        <v>42037.559999999983</v>
      </c>
      <c r="AC19" s="395">
        <v>306035.52</v>
      </c>
      <c r="AD19" s="395">
        <v>12958.4</v>
      </c>
      <c r="AE19" s="396">
        <v>109438.48000000001</v>
      </c>
      <c r="AF19" s="245">
        <v>423029.27999999997</v>
      </c>
      <c r="AG19" s="245">
        <v>42414.89</v>
      </c>
      <c r="AH19" s="245">
        <v>106281.13999999998</v>
      </c>
      <c r="AI19" s="245">
        <v>15936.970000000001</v>
      </c>
      <c r="AJ19" s="68">
        <v>257397</v>
      </c>
      <c r="AK19" s="245">
        <v>55958.25</v>
      </c>
      <c r="AL19" s="245">
        <v>27958.400000000001</v>
      </c>
      <c r="AM19" s="245">
        <v>154056.27000000002</v>
      </c>
      <c r="AN19" s="114">
        <v>0</v>
      </c>
      <c r="AO19" s="395">
        <v>300545.78999999975</v>
      </c>
      <c r="AP19" s="395">
        <v>0</v>
      </c>
      <c r="AQ19" s="396">
        <v>0</v>
      </c>
      <c r="AR19" s="245">
        <v>80851.98</v>
      </c>
      <c r="AS19" s="245">
        <v>55027.93</v>
      </c>
      <c r="AT19" s="245">
        <v>169512.21</v>
      </c>
      <c r="AU19" s="245"/>
      <c r="AV19" s="245"/>
      <c r="AW19" s="245"/>
      <c r="AX19" s="245"/>
      <c r="AY19" s="245"/>
      <c r="AZ19" s="132"/>
    </row>
    <row r="20" spans="1:52" s="38" customFormat="1" x14ac:dyDescent="0.25">
      <c r="A20" s="320"/>
      <c r="B20" s="37" t="s">
        <v>175</v>
      </c>
      <c r="C20" s="68">
        <v>-780283.02000000025</v>
      </c>
      <c r="D20" s="68">
        <v>-6261618.8599999761</v>
      </c>
      <c r="E20" s="68">
        <v>-615810.21</v>
      </c>
      <c r="F20" s="68">
        <v>-1577057.2100000025</v>
      </c>
      <c r="G20" s="68">
        <v>-1575985.2999999982</v>
      </c>
      <c r="H20" s="68">
        <v>-18355230.929999985</v>
      </c>
      <c r="I20" s="68">
        <v>-1972393.299999998</v>
      </c>
      <c r="J20" s="68">
        <v>-1175699.19</v>
      </c>
      <c r="K20" s="68">
        <v>-1339919.1000000001</v>
      </c>
      <c r="L20" s="68">
        <v>-1523233.4999999998</v>
      </c>
      <c r="M20" s="68">
        <v>-5720385.1699999999</v>
      </c>
      <c r="N20" s="68">
        <f t="shared" si="0"/>
        <v>-750829.6599999998</v>
      </c>
      <c r="O20" s="394">
        <f>O18-O19</f>
        <v>-1511464</v>
      </c>
      <c r="P20" s="394">
        <f t="shared" si="1"/>
        <v>-605937.90999999968</v>
      </c>
      <c r="Q20" s="116">
        <f t="shared" ref="Q20:Y20" si="10">Q18-Q19</f>
        <v>-468.72</v>
      </c>
      <c r="R20" s="116">
        <f t="shared" si="10"/>
        <v>-135808.94</v>
      </c>
      <c r="S20" s="116">
        <f t="shared" si="10"/>
        <v>0</v>
      </c>
      <c r="T20" s="116">
        <f t="shared" si="10"/>
        <v>-177082.36999999994</v>
      </c>
      <c r="U20" s="116">
        <f t="shared" si="10"/>
        <v>-14700.44</v>
      </c>
      <c r="V20" s="116">
        <f t="shared" si="10"/>
        <v>-62643.29</v>
      </c>
      <c r="W20" s="116">
        <f t="shared" si="10"/>
        <v>0</v>
      </c>
      <c r="X20" s="116">
        <f t="shared" si="10"/>
        <v>-37234.83</v>
      </c>
      <c r="Y20" s="116">
        <f t="shared" si="10"/>
        <v>-214346.26</v>
      </c>
      <c r="Z20" s="117">
        <v>-51207.869999999995</v>
      </c>
      <c r="AA20" s="117">
        <v>-15299.380000000001</v>
      </c>
      <c r="AB20" s="117">
        <v>-42037.559999999983</v>
      </c>
      <c r="AC20" s="117">
        <f>AC18-AC19</f>
        <v>-306035.52</v>
      </c>
      <c r="AD20" s="117">
        <f t="shared" ref="AD20:AT20" si="11">AD18-AD19</f>
        <v>-12958.4</v>
      </c>
      <c r="AE20" s="117">
        <f t="shared" si="11"/>
        <v>-109438.48000000001</v>
      </c>
      <c r="AF20" s="117">
        <f t="shared" si="11"/>
        <v>-423029.27999999997</v>
      </c>
      <c r="AG20" s="117">
        <f t="shared" si="11"/>
        <v>-42414.89</v>
      </c>
      <c r="AH20" s="117">
        <f t="shared" si="11"/>
        <v>-106281.13999999998</v>
      </c>
      <c r="AI20" s="117">
        <f t="shared" si="11"/>
        <v>-15936.970000000001</v>
      </c>
      <c r="AJ20" s="68">
        <f>AJ18-AJ19</f>
        <v>-257397</v>
      </c>
      <c r="AK20" s="117">
        <f t="shared" si="11"/>
        <v>-55958.25</v>
      </c>
      <c r="AL20" s="117">
        <f t="shared" si="11"/>
        <v>-27958.400000000001</v>
      </c>
      <c r="AM20" s="117">
        <f t="shared" si="11"/>
        <v>-154056.27000000002</v>
      </c>
      <c r="AN20" s="117">
        <f t="shared" si="11"/>
        <v>0</v>
      </c>
      <c r="AO20" s="117">
        <f t="shared" si="11"/>
        <v>-300545.78999999975</v>
      </c>
      <c r="AP20" s="117">
        <f t="shared" si="11"/>
        <v>0</v>
      </c>
      <c r="AQ20" s="117">
        <f t="shared" si="11"/>
        <v>0</v>
      </c>
      <c r="AR20" s="117">
        <f t="shared" si="11"/>
        <v>-80851.98</v>
      </c>
      <c r="AS20" s="117">
        <f t="shared" si="11"/>
        <v>-55027.93</v>
      </c>
      <c r="AT20" s="117">
        <f t="shared" si="11"/>
        <v>-169512.21</v>
      </c>
      <c r="AU20" s="117"/>
      <c r="AV20" s="117"/>
      <c r="AW20" s="117"/>
      <c r="AX20" s="117"/>
      <c r="AY20" s="117"/>
      <c r="AZ20" s="135"/>
    </row>
    <row r="21" spans="1:52" s="38" customFormat="1" x14ac:dyDescent="0.25">
      <c r="A21" s="318" t="s">
        <v>180</v>
      </c>
      <c r="B21" s="66" t="s">
        <v>120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f t="shared" si="0"/>
        <v>0</v>
      </c>
      <c r="O21" s="246">
        <f>SUM(AC21:AN21)</f>
        <v>0</v>
      </c>
      <c r="P21" s="394">
        <f t="shared" si="1"/>
        <v>0</v>
      </c>
      <c r="Q21" s="114">
        <v>0</v>
      </c>
      <c r="R21" s="114">
        <v>0</v>
      </c>
      <c r="S21" s="114">
        <v>0</v>
      </c>
      <c r="T21" s="114">
        <v>0</v>
      </c>
      <c r="U21" s="114">
        <v>0</v>
      </c>
      <c r="V21" s="114">
        <v>0</v>
      </c>
      <c r="W21" s="114">
        <v>0</v>
      </c>
      <c r="X21" s="114">
        <v>0</v>
      </c>
      <c r="Y21" s="114">
        <v>0</v>
      </c>
      <c r="Z21" s="114">
        <v>0</v>
      </c>
      <c r="AA21" s="114">
        <v>0</v>
      </c>
      <c r="AB21" s="114">
        <v>0</v>
      </c>
      <c r="AC21" s="114">
        <v>0</v>
      </c>
      <c r="AD21" s="114">
        <v>0</v>
      </c>
      <c r="AE21" s="114">
        <v>0</v>
      </c>
      <c r="AF21" s="114">
        <v>0</v>
      </c>
      <c r="AG21" s="114">
        <v>0</v>
      </c>
      <c r="AH21" s="114">
        <v>0</v>
      </c>
      <c r="AI21" s="114">
        <v>0</v>
      </c>
      <c r="AJ21" s="68">
        <v>0</v>
      </c>
      <c r="AK21" s="114">
        <v>0</v>
      </c>
      <c r="AL21" s="114">
        <v>0</v>
      </c>
      <c r="AM21" s="114">
        <v>0</v>
      </c>
      <c r="AN21" s="114">
        <v>0</v>
      </c>
      <c r="AO21" s="114">
        <v>0</v>
      </c>
      <c r="AP21" s="114">
        <v>0</v>
      </c>
      <c r="AQ21" s="114">
        <v>0</v>
      </c>
      <c r="AR21" s="114">
        <v>0</v>
      </c>
      <c r="AS21" s="114">
        <v>0</v>
      </c>
      <c r="AT21" s="114">
        <v>0</v>
      </c>
      <c r="AU21" s="245"/>
      <c r="AV21" s="245"/>
      <c r="AW21" s="245"/>
      <c r="AX21" s="245"/>
      <c r="AY21" s="245"/>
      <c r="AZ21" s="132"/>
    </row>
    <row r="22" spans="1:52" s="38" customFormat="1" x14ac:dyDescent="0.25">
      <c r="A22" s="319"/>
      <c r="B22" s="66" t="s">
        <v>174</v>
      </c>
      <c r="C22" s="4">
        <v>182561.77000000008</v>
      </c>
      <c r="D22" s="4">
        <v>80299.539999999994</v>
      </c>
      <c r="E22" s="4">
        <v>207758.64</v>
      </c>
      <c r="F22" s="4">
        <v>174203.43999999997</v>
      </c>
      <c r="G22" s="4">
        <v>178611.35</v>
      </c>
      <c r="H22" s="4">
        <v>129952.11000000002</v>
      </c>
      <c r="I22" s="4">
        <v>2931516.9900000007</v>
      </c>
      <c r="J22" s="4">
        <v>4499716.37</v>
      </c>
      <c r="K22" s="4">
        <v>4212056.62</v>
      </c>
      <c r="L22" s="4">
        <v>198523.68000000002</v>
      </c>
      <c r="M22" s="4">
        <v>1780029.5499999996</v>
      </c>
      <c r="N22" s="4">
        <f t="shared" si="0"/>
        <v>1065645.99</v>
      </c>
      <c r="O22" s="246">
        <v>59039</v>
      </c>
      <c r="P22" s="394">
        <f t="shared" si="1"/>
        <v>59753.020000000004</v>
      </c>
      <c r="Q22" s="115">
        <v>729677.42</v>
      </c>
      <c r="R22" s="115">
        <v>335968.57</v>
      </c>
      <c r="S22" s="114">
        <v>0</v>
      </c>
      <c r="T22" s="114">
        <v>0</v>
      </c>
      <c r="U22" s="114">
        <v>0</v>
      </c>
      <c r="V22" s="114">
        <v>0</v>
      </c>
      <c r="W22" s="114">
        <v>0</v>
      </c>
      <c r="X22" s="114">
        <v>0</v>
      </c>
      <c r="Y22" s="114">
        <v>0</v>
      </c>
      <c r="Z22" s="114">
        <v>0</v>
      </c>
      <c r="AA22" s="114">
        <v>0</v>
      </c>
      <c r="AB22" s="114">
        <v>0</v>
      </c>
      <c r="AC22" s="114">
        <v>0</v>
      </c>
      <c r="AD22" s="114">
        <v>0</v>
      </c>
      <c r="AE22" s="114">
        <v>0</v>
      </c>
      <c r="AF22" s="114">
        <v>0</v>
      </c>
      <c r="AG22" s="114">
        <v>0</v>
      </c>
      <c r="AH22" s="114">
        <v>0</v>
      </c>
      <c r="AI22" s="114">
        <v>0</v>
      </c>
      <c r="AJ22" s="68">
        <v>59039</v>
      </c>
      <c r="AK22" s="114">
        <v>0</v>
      </c>
      <c r="AL22" s="114">
        <v>0</v>
      </c>
      <c r="AM22" s="245">
        <v>59038.62</v>
      </c>
      <c r="AN22" s="114">
        <v>0</v>
      </c>
      <c r="AO22" s="244">
        <v>59753.020000000004</v>
      </c>
      <c r="AP22" s="244">
        <v>0</v>
      </c>
      <c r="AQ22" s="244">
        <v>0</v>
      </c>
      <c r="AR22" s="114">
        <v>0</v>
      </c>
      <c r="AS22" s="114">
        <v>0</v>
      </c>
      <c r="AT22" s="114">
        <v>0</v>
      </c>
      <c r="AU22" s="245"/>
      <c r="AV22" s="245"/>
      <c r="AW22" s="245"/>
      <c r="AX22" s="245"/>
      <c r="AY22" s="245"/>
      <c r="AZ22" s="132"/>
    </row>
    <row r="23" spans="1:52" s="38" customFormat="1" x14ac:dyDescent="0.25">
      <c r="A23" s="320"/>
      <c r="B23" s="37" t="s">
        <v>175</v>
      </c>
      <c r="C23" s="68">
        <v>-182561.77000000008</v>
      </c>
      <c r="D23" s="68">
        <v>-80299.539999999994</v>
      </c>
      <c r="E23" s="68">
        <v>-207758.64</v>
      </c>
      <c r="F23" s="68">
        <v>-174203.43999999997</v>
      </c>
      <c r="G23" s="68">
        <v>-178611.35</v>
      </c>
      <c r="H23" s="68">
        <v>-129952.11000000002</v>
      </c>
      <c r="I23" s="68">
        <v>-2931516.9900000007</v>
      </c>
      <c r="J23" s="68">
        <v>-4499716.37</v>
      </c>
      <c r="K23" s="68">
        <v>-4212056.62</v>
      </c>
      <c r="L23" s="68">
        <v>-198523.68000000002</v>
      </c>
      <c r="M23" s="68">
        <v>-515687.79</v>
      </c>
      <c r="N23" s="68">
        <f t="shared" si="0"/>
        <v>-1065645.99</v>
      </c>
      <c r="O23" s="394">
        <f>O21-O22</f>
        <v>-59039</v>
      </c>
      <c r="P23" s="394">
        <f t="shared" si="1"/>
        <v>-59753.020000000004</v>
      </c>
      <c r="Q23" s="116">
        <f t="shared" ref="Q23:AB23" si="12">Q21-Q22</f>
        <v>-729677.42</v>
      </c>
      <c r="R23" s="116">
        <f t="shared" si="12"/>
        <v>-335968.57</v>
      </c>
      <c r="S23" s="116">
        <f t="shared" si="12"/>
        <v>0</v>
      </c>
      <c r="T23" s="116">
        <f t="shared" si="12"/>
        <v>0</v>
      </c>
      <c r="U23" s="116">
        <f t="shared" si="12"/>
        <v>0</v>
      </c>
      <c r="V23" s="116">
        <f t="shared" si="12"/>
        <v>0</v>
      </c>
      <c r="W23" s="116">
        <f t="shared" si="12"/>
        <v>0</v>
      </c>
      <c r="X23" s="116">
        <f t="shared" si="12"/>
        <v>0</v>
      </c>
      <c r="Y23" s="116">
        <f t="shared" si="12"/>
        <v>0</v>
      </c>
      <c r="Z23" s="116">
        <f t="shared" si="12"/>
        <v>0</v>
      </c>
      <c r="AA23" s="116">
        <f t="shared" si="12"/>
        <v>0</v>
      </c>
      <c r="AB23" s="116">
        <f t="shared" si="12"/>
        <v>0</v>
      </c>
      <c r="AC23" s="117">
        <f>AC21-AC22</f>
        <v>0</v>
      </c>
      <c r="AD23" s="117">
        <f t="shared" ref="AD23:AT23" si="13">AD21-AD22</f>
        <v>0</v>
      </c>
      <c r="AE23" s="117">
        <f t="shared" si="13"/>
        <v>0</v>
      </c>
      <c r="AF23" s="117">
        <f t="shared" si="13"/>
        <v>0</v>
      </c>
      <c r="AG23" s="117">
        <f t="shared" si="13"/>
        <v>0</v>
      </c>
      <c r="AH23" s="117">
        <f t="shared" si="13"/>
        <v>0</v>
      </c>
      <c r="AI23" s="117">
        <f t="shared" si="13"/>
        <v>0</v>
      </c>
      <c r="AJ23" s="68">
        <f>AJ21-AJ22</f>
        <v>-59039</v>
      </c>
      <c r="AK23" s="117">
        <f t="shared" si="13"/>
        <v>0</v>
      </c>
      <c r="AL23" s="117">
        <f t="shared" si="13"/>
        <v>0</v>
      </c>
      <c r="AM23" s="117">
        <f t="shared" si="13"/>
        <v>-59038.62</v>
      </c>
      <c r="AN23" s="117">
        <f t="shared" si="13"/>
        <v>0</v>
      </c>
      <c r="AO23" s="117">
        <f t="shared" si="13"/>
        <v>-59753.020000000004</v>
      </c>
      <c r="AP23" s="117">
        <f t="shared" si="13"/>
        <v>0</v>
      </c>
      <c r="AQ23" s="117">
        <f t="shared" si="13"/>
        <v>0</v>
      </c>
      <c r="AR23" s="117">
        <f t="shared" si="13"/>
        <v>0</v>
      </c>
      <c r="AS23" s="117">
        <f t="shared" si="13"/>
        <v>0</v>
      </c>
      <c r="AT23" s="117">
        <f t="shared" si="13"/>
        <v>0</v>
      </c>
      <c r="AU23" s="117"/>
      <c r="AV23" s="117"/>
      <c r="AW23" s="117"/>
      <c r="AX23" s="117"/>
      <c r="AY23" s="117"/>
      <c r="AZ23" s="135"/>
    </row>
    <row r="24" spans="1:52" s="38" customFormat="1" x14ac:dyDescent="0.25">
      <c r="A24" s="318" t="s">
        <v>181</v>
      </c>
      <c r="B24" s="66" t="s">
        <v>120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f t="shared" si="0"/>
        <v>0</v>
      </c>
      <c r="O24" s="246">
        <f>SUM(AC24:AN24)</f>
        <v>0</v>
      </c>
      <c r="P24" s="394">
        <f t="shared" si="1"/>
        <v>0</v>
      </c>
      <c r="Q24" s="114">
        <v>0</v>
      </c>
      <c r="R24" s="114">
        <v>0</v>
      </c>
      <c r="S24" s="114">
        <v>0</v>
      </c>
      <c r="T24" s="114">
        <v>0</v>
      </c>
      <c r="U24" s="114">
        <v>0</v>
      </c>
      <c r="V24" s="114">
        <v>0</v>
      </c>
      <c r="W24" s="114">
        <v>0</v>
      </c>
      <c r="X24" s="114">
        <v>0</v>
      </c>
      <c r="Y24" s="114">
        <v>0</v>
      </c>
      <c r="Z24" s="114">
        <v>0</v>
      </c>
      <c r="AA24" s="114">
        <v>0</v>
      </c>
      <c r="AB24" s="114">
        <v>0</v>
      </c>
      <c r="AC24" s="114">
        <v>0</v>
      </c>
      <c r="AD24" s="114">
        <v>0</v>
      </c>
      <c r="AE24" s="114">
        <v>0</v>
      </c>
      <c r="AF24" s="114">
        <v>0</v>
      </c>
      <c r="AG24" s="114">
        <v>0</v>
      </c>
      <c r="AH24" s="114">
        <v>0</v>
      </c>
      <c r="AI24" s="114">
        <v>0</v>
      </c>
      <c r="AJ24" s="68">
        <v>0</v>
      </c>
      <c r="AK24" s="114">
        <v>0</v>
      </c>
      <c r="AL24" s="114">
        <v>0</v>
      </c>
      <c r="AM24" s="114">
        <v>0</v>
      </c>
      <c r="AN24" s="114">
        <v>0</v>
      </c>
      <c r="AO24" s="114">
        <v>0</v>
      </c>
      <c r="AP24" s="114">
        <v>0</v>
      </c>
      <c r="AQ24" s="114">
        <v>0</v>
      </c>
      <c r="AR24" s="114">
        <v>0</v>
      </c>
      <c r="AS24" s="114">
        <v>0</v>
      </c>
      <c r="AT24" s="114">
        <v>0</v>
      </c>
      <c r="AU24" s="245"/>
      <c r="AV24" s="245"/>
      <c r="AW24" s="245"/>
      <c r="AX24" s="245"/>
      <c r="AY24" s="245"/>
      <c r="AZ24" s="132"/>
    </row>
    <row r="25" spans="1:52" s="38" customFormat="1" ht="14.4" x14ac:dyDescent="0.25">
      <c r="A25" s="319"/>
      <c r="B25" s="66" t="s">
        <v>174</v>
      </c>
      <c r="C25" s="4">
        <v>426305.82999999978</v>
      </c>
      <c r="D25" s="4">
        <v>191161.08000000013</v>
      </c>
      <c r="E25" s="4">
        <v>535548.65000000014</v>
      </c>
      <c r="F25" s="4">
        <v>1718356.139999998</v>
      </c>
      <c r="G25" s="4">
        <v>2659069.0299999984</v>
      </c>
      <c r="H25" s="4">
        <v>1020826.1500000001</v>
      </c>
      <c r="I25" s="4">
        <v>206684.10000000018</v>
      </c>
      <c r="J25" s="4">
        <v>391361.59000000067</v>
      </c>
      <c r="K25" s="4">
        <v>408962.01999999996</v>
      </c>
      <c r="L25" s="4">
        <v>446718.54</v>
      </c>
      <c r="M25" s="4">
        <v>225560.32000000004</v>
      </c>
      <c r="N25" s="4">
        <f t="shared" si="0"/>
        <v>196500.19999999998</v>
      </c>
      <c r="O25" s="246">
        <v>132185</v>
      </c>
      <c r="P25" s="394">
        <f t="shared" si="1"/>
        <v>29604.799999999996</v>
      </c>
      <c r="Q25" s="398">
        <v>34949.040000000001</v>
      </c>
      <c r="R25" s="398">
        <v>56235.79</v>
      </c>
      <c r="S25" s="398"/>
      <c r="T25" s="115">
        <v>7475.2599999999984</v>
      </c>
      <c r="U25" s="115">
        <v>5176.96</v>
      </c>
      <c r="V25" s="115">
        <v>7793.37</v>
      </c>
      <c r="W25" s="115"/>
      <c r="X25" s="115">
        <v>11209.18</v>
      </c>
      <c r="Y25" s="115">
        <v>4390.2199999999993</v>
      </c>
      <c r="Z25" s="115">
        <v>58353.789999999994</v>
      </c>
      <c r="AA25" s="115">
        <v>110.43</v>
      </c>
      <c r="AB25" s="115">
        <v>10806.16</v>
      </c>
      <c r="AC25" s="114">
        <v>0</v>
      </c>
      <c r="AD25" s="114">
        <v>0</v>
      </c>
      <c r="AE25" s="114">
        <v>0</v>
      </c>
      <c r="AF25" s="114">
        <v>0</v>
      </c>
      <c r="AG25" s="114">
        <v>0</v>
      </c>
      <c r="AH25" s="245">
        <v>31273.309999999998</v>
      </c>
      <c r="AI25" s="114">
        <v>0</v>
      </c>
      <c r="AJ25" s="68">
        <v>42511</v>
      </c>
      <c r="AK25" s="245">
        <v>52882.6</v>
      </c>
      <c r="AL25" s="245">
        <v>5517.33</v>
      </c>
      <c r="AM25" s="114">
        <v>0</v>
      </c>
      <c r="AN25" s="114">
        <v>0</v>
      </c>
      <c r="AO25" s="244">
        <v>29604.799999999996</v>
      </c>
      <c r="AP25" s="244">
        <v>0</v>
      </c>
      <c r="AQ25" s="244">
        <v>0</v>
      </c>
      <c r="AR25" s="114">
        <v>0</v>
      </c>
      <c r="AS25" s="114">
        <v>0</v>
      </c>
      <c r="AT25" s="114">
        <v>0</v>
      </c>
      <c r="AU25" s="245"/>
      <c r="AV25" s="245"/>
      <c r="AW25" s="245"/>
      <c r="AX25" s="245"/>
      <c r="AY25" s="245"/>
      <c r="AZ25" s="132"/>
    </row>
    <row r="26" spans="1:52" s="38" customFormat="1" x14ac:dyDescent="0.25">
      <c r="A26" s="320"/>
      <c r="B26" s="37" t="s">
        <v>175</v>
      </c>
      <c r="C26" s="68">
        <v>-426305.82999999978</v>
      </c>
      <c r="D26" s="68">
        <v>-191161.08000000013</v>
      </c>
      <c r="E26" s="68">
        <v>-535548.65000000014</v>
      </c>
      <c r="F26" s="68">
        <v>-1718356.139999998</v>
      </c>
      <c r="G26" s="68">
        <v>-2659069.0299999984</v>
      </c>
      <c r="H26" s="68">
        <v>-1020826.1500000001</v>
      </c>
      <c r="I26" s="68">
        <v>-206684.10000000018</v>
      </c>
      <c r="J26" s="68">
        <v>-391361.59000000067</v>
      </c>
      <c r="K26" s="68">
        <v>-408962.01999999996</v>
      </c>
      <c r="L26" s="68">
        <v>-446718.54</v>
      </c>
      <c r="M26" s="68">
        <v>-225560.32000000004</v>
      </c>
      <c r="N26" s="68">
        <f t="shared" si="0"/>
        <v>-196500.19999999998</v>
      </c>
      <c r="O26" s="394">
        <f>O24-O25</f>
        <v>-132185</v>
      </c>
      <c r="P26" s="394">
        <f t="shared" si="1"/>
        <v>-29604.799999999996</v>
      </c>
      <c r="Q26" s="116">
        <f t="shared" ref="Q26:Y26" si="14">Q24-Q25</f>
        <v>-34949.040000000001</v>
      </c>
      <c r="R26" s="116">
        <f t="shared" si="14"/>
        <v>-56235.79</v>
      </c>
      <c r="S26" s="116">
        <f t="shared" si="14"/>
        <v>0</v>
      </c>
      <c r="T26" s="116">
        <f t="shared" si="14"/>
        <v>-7475.2599999999984</v>
      </c>
      <c r="U26" s="116">
        <f t="shared" si="14"/>
        <v>-5176.96</v>
      </c>
      <c r="V26" s="116">
        <f t="shared" si="14"/>
        <v>-7793.37</v>
      </c>
      <c r="W26" s="116">
        <f t="shared" si="14"/>
        <v>0</v>
      </c>
      <c r="X26" s="116">
        <f t="shared" si="14"/>
        <v>-11209.18</v>
      </c>
      <c r="Y26" s="116">
        <f t="shared" si="14"/>
        <v>-4390.2199999999993</v>
      </c>
      <c r="Z26" s="117">
        <v>-58353.789999999994</v>
      </c>
      <c r="AA26" s="117">
        <v>-110.43</v>
      </c>
      <c r="AB26" s="117">
        <v>-10806.16</v>
      </c>
      <c r="AC26" s="117">
        <f>AC24-AC25</f>
        <v>0</v>
      </c>
      <c r="AD26" s="117">
        <f t="shared" ref="AD26:AT26" si="15">AD24-AD25</f>
        <v>0</v>
      </c>
      <c r="AE26" s="117">
        <f t="shared" si="15"/>
        <v>0</v>
      </c>
      <c r="AF26" s="117">
        <f t="shared" si="15"/>
        <v>0</v>
      </c>
      <c r="AG26" s="117">
        <f t="shared" si="15"/>
        <v>0</v>
      </c>
      <c r="AH26" s="117">
        <f t="shared" si="15"/>
        <v>-31273.309999999998</v>
      </c>
      <c r="AI26" s="117">
        <f t="shared" si="15"/>
        <v>0</v>
      </c>
      <c r="AJ26" s="68">
        <f>AJ24-AJ25</f>
        <v>-42511</v>
      </c>
      <c r="AK26" s="117">
        <f t="shared" si="15"/>
        <v>-52882.6</v>
      </c>
      <c r="AL26" s="117">
        <f t="shared" si="15"/>
        <v>-5517.33</v>
      </c>
      <c r="AM26" s="117">
        <f t="shared" si="15"/>
        <v>0</v>
      </c>
      <c r="AN26" s="117">
        <f t="shared" si="15"/>
        <v>0</v>
      </c>
      <c r="AO26" s="117">
        <f t="shared" si="15"/>
        <v>-29604.799999999996</v>
      </c>
      <c r="AP26" s="117">
        <f t="shared" si="15"/>
        <v>0</v>
      </c>
      <c r="AQ26" s="117">
        <f t="shared" si="15"/>
        <v>0</v>
      </c>
      <c r="AR26" s="117">
        <f t="shared" si="15"/>
        <v>0</v>
      </c>
      <c r="AS26" s="117">
        <f t="shared" si="15"/>
        <v>0</v>
      </c>
      <c r="AT26" s="117">
        <f t="shared" si="15"/>
        <v>0</v>
      </c>
      <c r="AU26" s="117"/>
      <c r="AV26" s="117"/>
      <c r="AW26" s="117"/>
      <c r="AX26" s="117"/>
      <c r="AY26" s="117"/>
      <c r="AZ26" s="135"/>
    </row>
    <row r="27" spans="1:52" s="38" customFormat="1" ht="18" customHeight="1" x14ac:dyDescent="0.25">
      <c r="A27" s="338" t="s">
        <v>182</v>
      </c>
      <c r="B27" s="66" t="s">
        <v>120</v>
      </c>
      <c r="C27" s="4">
        <v>30283</v>
      </c>
      <c r="D27" s="4">
        <v>159835.66</v>
      </c>
      <c r="E27" s="4">
        <v>0</v>
      </c>
      <c r="F27" s="4">
        <v>0</v>
      </c>
      <c r="G27" s="4">
        <v>0</v>
      </c>
      <c r="H27" s="4">
        <v>67327.5</v>
      </c>
      <c r="I27" s="4">
        <v>182120</v>
      </c>
      <c r="J27" s="4">
        <v>0</v>
      </c>
      <c r="K27" s="4">
        <v>2127</v>
      </c>
      <c r="L27" s="4">
        <v>600</v>
      </c>
      <c r="M27" s="4">
        <v>3440</v>
      </c>
      <c r="N27" s="4">
        <f t="shared" si="0"/>
        <v>0</v>
      </c>
      <c r="O27" s="246">
        <f>SUM(AC27:AN27)</f>
        <v>0</v>
      </c>
      <c r="P27" s="394">
        <f t="shared" si="1"/>
        <v>0</v>
      </c>
      <c r="Q27" s="114">
        <v>0</v>
      </c>
      <c r="R27" s="114">
        <v>0</v>
      </c>
      <c r="S27" s="114">
        <v>0</v>
      </c>
      <c r="T27" s="114">
        <v>0</v>
      </c>
      <c r="U27" s="114">
        <v>0</v>
      </c>
      <c r="V27" s="114">
        <v>0</v>
      </c>
      <c r="W27" s="114">
        <v>0</v>
      </c>
      <c r="X27" s="114">
        <v>0</v>
      </c>
      <c r="Y27" s="114">
        <v>0</v>
      </c>
      <c r="Z27" s="114">
        <v>0</v>
      </c>
      <c r="AA27" s="114">
        <v>0</v>
      </c>
      <c r="AB27" s="114">
        <v>0</v>
      </c>
      <c r="AC27" s="114">
        <v>0</v>
      </c>
      <c r="AD27" s="114">
        <v>0</v>
      </c>
      <c r="AE27" s="114">
        <v>0</v>
      </c>
      <c r="AF27" s="114">
        <v>0</v>
      </c>
      <c r="AG27" s="114">
        <v>0</v>
      </c>
      <c r="AH27" s="114">
        <v>0</v>
      </c>
      <c r="AI27" s="114">
        <v>0</v>
      </c>
      <c r="AJ27" s="68">
        <v>0</v>
      </c>
      <c r="AK27" s="114">
        <v>0</v>
      </c>
      <c r="AL27" s="114">
        <v>0</v>
      </c>
      <c r="AM27" s="114">
        <v>0</v>
      </c>
      <c r="AN27" s="114">
        <v>0</v>
      </c>
      <c r="AO27" s="114">
        <v>0</v>
      </c>
      <c r="AP27" s="114">
        <v>0</v>
      </c>
      <c r="AQ27" s="114">
        <v>0</v>
      </c>
      <c r="AR27" s="114">
        <v>0</v>
      </c>
      <c r="AS27" s="114">
        <v>0</v>
      </c>
      <c r="AT27" s="114">
        <v>0</v>
      </c>
      <c r="AU27" s="245"/>
      <c r="AV27" s="245"/>
      <c r="AW27" s="245"/>
      <c r="AX27" s="245"/>
      <c r="AY27" s="245"/>
      <c r="AZ27" s="132"/>
    </row>
    <row r="28" spans="1:52" s="38" customFormat="1" ht="14.4" x14ac:dyDescent="0.3">
      <c r="A28" s="339"/>
      <c r="B28" s="66" t="s">
        <v>174</v>
      </c>
      <c r="C28" s="4">
        <v>2930944.3899999969</v>
      </c>
      <c r="D28" s="4">
        <v>2526246.23</v>
      </c>
      <c r="E28" s="4">
        <v>2562900.2599999998</v>
      </c>
      <c r="F28" s="4">
        <v>1960347.0599999998</v>
      </c>
      <c r="G28" s="4">
        <v>3002560.2899999954</v>
      </c>
      <c r="H28" s="4">
        <v>6847208.2899999907</v>
      </c>
      <c r="I28" s="4">
        <v>3464308.9499999946</v>
      </c>
      <c r="J28" s="4">
        <v>4767471.6400000062</v>
      </c>
      <c r="K28" s="4">
        <v>2307498.83</v>
      </c>
      <c r="L28" s="4">
        <v>3621024.7800000007</v>
      </c>
      <c r="M28" s="4">
        <v>3804188.68</v>
      </c>
      <c r="N28" s="4">
        <f t="shared" si="0"/>
        <v>8223178.4500000011</v>
      </c>
      <c r="O28" s="246">
        <v>4623426</v>
      </c>
      <c r="P28" s="394">
        <f t="shared" si="1"/>
        <v>3380019.2500000005</v>
      </c>
      <c r="Q28" s="115">
        <v>487077.51999999984</v>
      </c>
      <c r="R28" s="115">
        <v>163166.88000000003</v>
      </c>
      <c r="S28" s="115">
        <v>63504.899999999987</v>
      </c>
      <c r="T28" s="115">
        <v>1083056.6099999999</v>
      </c>
      <c r="U28" s="115">
        <v>1544658.58</v>
      </c>
      <c r="V28" s="115">
        <v>921413.20999999973</v>
      </c>
      <c r="W28" s="115">
        <v>1934212.7000000002</v>
      </c>
      <c r="X28" s="115">
        <v>232842.13000000012</v>
      </c>
      <c r="Y28" s="115">
        <v>626597.31000000006</v>
      </c>
      <c r="Z28" s="115">
        <v>463275.06999999983</v>
      </c>
      <c r="AA28" s="115">
        <v>315924.06000000006</v>
      </c>
      <c r="AB28" s="115">
        <v>387449.48</v>
      </c>
      <c r="AC28" s="395">
        <v>281805.51999999979</v>
      </c>
      <c r="AD28" s="395">
        <v>129470.01000000004</v>
      </c>
      <c r="AE28" s="396">
        <v>284885.33000000007</v>
      </c>
      <c r="AF28" s="245">
        <v>275229.78000000014</v>
      </c>
      <c r="AG28" s="245">
        <v>35623.689999999995</v>
      </c>
      <c r="AH28" s="245">
        <v>275290.99</v>
      </c>
      <c r="AI28" s="245">
        <v>447169.47000000009</v>
      </c>
      <c r="AJ28" s="68">
        <v>355138</v>
      </c>
      <c r="AK28" s="245">
        <v>338000.68000000005</v>
      </c>
      <c r="AL28" s="245">
        <v>407441.22999999946</v>
      </c>
      <c r="AM28" s="245">
        <v>1243645.8700000001</v>
      </c>
      <c r="AN28" s="245">
        <v>549725.6</v>
      </c>
      <c r="AO28" s="395">
        <v>245276.03999999995</v>
      </c>
      <c r="AP28" s="395">
        <v>851559.94999999949</v>
      </c>
      <c r="AQ28" s="396">
        <v>393489.99999999994</v>
      </c>
      <c r="AR28" s="245">
        <v>515157.23000000016</v>
      </c>
      <c r="AS28" s="245">
        <v>680439.17000000027</v>
      </c>
      <c r="AT28" s="245">
        <v>694096.86000000022</v>
      </c>
      <c r="AU28" s="245"/>
      <c r="AV28" s="245"/>
      <c r="AW28" s="245"/>
      <c r="AX28" s="245"/>
      <c r="AY28" s="245"/>
      <c r="AZ28" s="132"/>
    </row>
    <row r="29" spans="1:52" s="38" customFormat="1" x14ac:dyDescent="0.25">
      <c r="A29" s="340"/>
      <c r="B29" s="37" t="s">
        <v>175</v>
      </c>
      <c r="C29" s="68">
        <v>-2900661.3899999969</v>
      </c>
      <c r="D29" s="68">
        <v>-2366410.5699999998</v>
      </c>
      <c r="E29" s="68">
        <v>-2562900.2599999998</v>
      </c>
      <c r="F29" s="68">
        <v>-1960347.0599999998</v>
      </c>
      <c r="G29" s="68">
        <v>-3002560.2899999954</v>
      </c>
      <c r="H29" s="68">
        <v>-6779880.7899999907</v>
      </c>
      <c r="I29" s="68">
        <v>-3282188.9499999946</v>
      </c>
      <c r="J29" s="68">
        <v>-4767471.6400000062</v>
      </c>
      <c r="K29" s="68">
        <v>-2305371.83</v>
      </c>
      <c r="L29" s="68">
        <v>-3620424.7800000007</v>
      </c>
      <c r="M29" s="68">
        <v>-3800748.68</v>
      </c>
      <c r="N29" s="68">
        <f t="shared" si="0"/>
        <v>-8223178.4500000011</v>
      </c>
      <c r="O29" s="394">
        <f>O27-O28</f>
        <v>-4623426</v>
      </c>
      <c r="P29" s="394">
        <f t="shared" si="1"/>
        <v>-3380019.2500000005</v>
      </c>
      <c r="Q29" s="116">
        <f t="shared" ref="Q29:Y29" si="16">Q27-Q28</f>
        <v>-487077.51999999984</v>
      </c>
      <c r="R29" s="116">
        <f t="shared" si="16"/>
        <v>-163166.88000000003</v>
      </c>
      <c r="S29" s="116">
        <f t="shared" si="16"/>
        <v>-63504.899999999987</v>
      </c>
      <c r="T29" s="116">
        <f t="shared" si="16"/>
        <v>-1083056.6099999999</v>
      </c>
      <c r="U29" s="116">
        <f t="shared" si="16"/>
        <v>-1544658.58</v>
      </c>
      <c r="V29" s="116">
        <f t="shared" si="16"/>
        <v>-921413.20999999973</v>
      </c>
      <c r="W29" s="116">
        <f t="shared" si="16"/>
        <v>-1934212.7000000002</v>
      </c>
      <c r="X29" s="116">
        <f t="shared" si="16"/>
        <v>-232842.13000000012</v>
      </c>
      <c r="Y29" s="116">
        <f t="shared" si="16"/>
        <v>-626597.31000000006</v>
      </c>
      <c r="Z29" s="117">
        <v>-463275.06999999983</v>
      </c>
      <c r="AA29" s="117">
        <v>-315924.06000000006</v>
      </c>
      <c r="AB29" s="117">
        <v>-387449.48</v>
      </c>
      <c r="AC29" s="117">
        <f>AC27-AC28</f>
        <v>-281805.51999999979</v>
      </c>
      <c r="AD29" s="117">
        <f t="shared" ref="AD29:AT29" si="17">AD27-AD28</f>
        <v>-129470.01000000004</v>
      </c>
      <c r="AE29" s="117">
        <f t="shared" si="17"/>
        <v>-284885.33000000007</v>
      </c>
      <c r="AF29" s="117">
        <f t="shared" si="17"/>
        <v>-275229.78000000014</v>
      </c>
      <c r="AG29" s="117">
        <f t="shared" si="17"/>
        <v>-35623.689999999995</v>
      </c>
      <c r="AH29" s="117">
        <f t="shared" si="17"/>
        <v>-275290.99</v>
      </c>
      <c r="AI29" s="117">
        <f t="shared" si="17"/>
        <v>-447169.47000000009</v>
      </c>
      <c r="AJ29" s="68">
        <f>AJ27-AJ28</f>
        <v>-355138</v>
      </c>
      <c r="AK29" s="117">
        <f t="shared" si="17"/>
        <v>-338000.68000000005</v>
      </c>
      <c r="AL29" s="117">
        <f t="shared" si="17"/>
        <v>-407441.22999999946</v>
      </c>
      <c r="AM29" s="117">
        <f t="shared" si="17"/>
        <v>-1243645.8700000001</v>
      </c>
      <c r="AN29" s="117">
        <f t="shared" si="17"/>
        <v>-549725.6</v>
      </c>
      <c r="AO29" s="117">
        <f t="shared" si="17"/>
        <v>-245276.03999999995</v>
      </c>
      <c r="AP29" s="117">
        <f t="shared" si="17"/>
        <v>-851559.94999999949</v>
      </c>
      <c r="AQ29" s="117">
        <f t="shared" si="17"/>
        <v>-393489.99999999994</v>
      </c>
      <c r="AR29" s="117">
        <f t="shared" si="17"/>
        <v>-515157.23000000016</v>
      </c>
      <c r="AS29" s="117">
        <f t="shared" si="17"/>
        <v>-680439.17000000027</v>
      </c>
      <c r="AT29" s="117">
        <f t="shared" si="17"/>
        <v>-694096.86000000022</v>
      </c>
      <c r="AU29" s="117"/>
      <c r="AV29" s="117"/>
      <c r="AW29" s="117"/>
      <c r="AX29" s="117"/>
      <c r="AY29" s="117"/>
      <c r="AZ29" s="135"/>
    </row>
    <row r="30" spans="1:52" s="38" customFormat="1" x14ac:dyDescent="0.25">
      <c r="A30" s="318" t="s">
        <v>183</v>
      </c>
      <c r="B30" s="66" t="s">
        <v>120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0"/>
        <v>0</v>
      </c>
      <c r="O30" s="246">
        <f>SUM(AC30:AN30)</f>
        <v>0</v>
      </c>
      <c r="P30" s="394">
        <f t="shared" si="1"/>
        <v>0</v>
      </c>
      <c r="Q30" s="114">
        <v>0</v>
      </c>
      <c r="R30" s="114">
        <v>0</v>
      </c>
      <c r="S30" s="114">
        <v>0</v>
      </c>
      <c r="T30" s="114">
        <v>0</v>
      </c>
      <c r="U30" s="114">
        <v>0</v>
      </c>
      <c r="V30" s="114">
        <v>0</v>
      </c>
      <c r="W30" s="114">
        <v>0</v>
      </c>
      <c r="X30" s="114">
        <v>0</v>
      </c>
      <c r="Y30" s="114">
        <v>0</v>
      </c>
      <c r="Z30" s="114">
        <v>0</v>
      </c>
      <c r="AA30" s="114">
        <v>0</v>
      </c>
      <c r="AB30" s="114">
        <v>0</v>
      </c>
      <c r="AC30" s="114">
        <v>0</v>
      </c>
      <c r="AD30" s="114">
        <v>0</v>
      </c>
      <c r="AE30" s="114">
        <v>0</v>
      </c>
      <c r="AF30" s="114">
        <v>0</v>
      </c>
      <c r="AG30" s="114">
        <v>0</v>
      </c>
      <c r="AH30" s="114">
        <v>0</v>
      </c>
      <c r="AI30" s="114">
        <v>0</v>
      </c>
      <c r="AJ30" s="68">
        <v>0</v>
      </c>
      <c r="AK30" s="114">
        <v>0</v>
      </c>
      <c r="AL30" s="114">
        <v>0</v>
      </c>
      <c r="AM30" s="114">
        <v>0</v>
      </c>
      <c r="AN30" s="114">
        <v>0</v>
      </c>
      <c r="AO30" s="114">
        <v>0</v>
      </c>
      <c r="AP30" s="114">
        <v>0</v>
      </c>
      <c r="AQ30" s="114">
        <v>0</v>
      </c>
      <c r="AR30" s="114">
        <v>0</v>
      </c>
      <c r="AS30" s="114">
        <v>0</v>
      </c>
      <c r="AT30" s="114">
        <v>0</v>
      </c>
      <c r="AU30" s="245"/>
      <c r="AV30" s="245"/>
      <c r="AW30" s="245"/>
      <c r="AX30" s="245"/>
      <c r="AY30" s="245"/>
      <c r="AZ30" s="132"/>
    </row>
    <row r="31" spans="1:52" s="38" customFormat="1" ht="14.4" x14ac:dyDescent="0.3">
      <c r="A31" s="319"/>
      <c r="B31" s="66" t="s">
        <v>174</v>
      </c>
      <c r="C31" s="4">
        <v>3901750.9430000004</v>
      </c>
      <c r="D31" s="4">
        <v>3748142.6400000006</v>
      </c>
      <c r="E31" s="4">
        <v>3613295.27</v>
      </c>
      <c r="F31" s="4">
        <v>2245394.86</v>
      </c>
      <c r="G31" s="4">
        <v>2554134.939999999</v>
      </c>
      <c r="H31" s="4">
        <v>2272955.6999999993</v>
      </c>
      <c r="I31" s="4">
        <v>731825.9700000002</v>
      </c>
      <c r="J31" s="4">
        <v>340532.37000000011</v>
      </c>
      <c r="K31" s="4">
        <v>1505168.65</v>
      </c>
      <c r="L31" s="4">
        <v>4636301.1999999993</v>
      </c>
      <c r="M31" s="4">
        <v>1855385.13</v>
      </c>
      <c r="N31" s="4">
        <f t="shared" si="0"/>
        <v>3400973.3499999996</v>
      </c>
      <c r="O31" s="246">
        <v>7121933</v>
      </c>
      <c r="P31" s="394">
        <f t="shared" si="1"/>
        <v>5031450.1399999997</v>
      </c>
      <c r="Q31" s="115"/>
      <c r="R31" s="115"/>
      <c r="S31" s="115">
        <v>388852.17</v>
      </c>
      <c r="T31" s="114"/>
      <c r="U31" s="114">
        <v>456877.97</v>
      </c>
      <c r="V31" s="114">
        <v>569613.01</v>
      </c>
      <c r="W31" s="115">
        <v>654736.66999999993</v>
      </c>
      <c r="X31" s="115"/>
      <c r="Y31" s="115">
        <v>682908.65</v>
      </c>
      <c r="Z31" s="115">
        <v>647984.88</v>
      </c>
      <c r="AA31" s="114">
        <v>0</v>
      </c>
      <c r="AB31" s="114">
        <v>0</v>
      </c>
      <c r="AC31" s="114">
        <v>0</v>
      </c>
      <c r="AD31" s="114">
        <v>0</v>
      </c>
      <c r="AE31" s="396">
        <v>684357.24</v>
      </c>
      <c r="AF31" s="245">
        <v>805910.67999999993</v>
      </c>
      <c r="AG31" s="245">
        <v>1160572.92</v>
      </c>
      <c r="AH31" s="114">
        <v>0</v>
      </c>
      <c r="AI31" s="245">
        <v>1262762.53</v>
      </c>
      <c r="AJ31" s="68">
        <v>1385702</v>
      </c>
      <c r="AK31" s="245">
        <v>1073003.8699999999</v>
      </c>
      <c r="AL31" s="114">
        <v>0</v>
      </c>
      <c r="AM31" s="245">
        <v>749624.2</v>
      </c>
      <c r="AN31" s="114">
        <v>0</v>
      </c>
      <c r="AO31" s="244">
        <v>1268761.53</v>
      </c>
      <c r="AP31" s="244">
        <v>0</v>
      </c>
      <c r="AQ31" s="396">
        <v>903645.73</v>
      </c>
      <c r="AR31" s="245">
        <v>999120.71999999974</v>
      </c>
      <c r="AS31" s="245">
        <v>953477.27</v>
      </c>
      <c r="AT31" s="245">
        <v>906444.8899999999</v>
      </c>
      <c r="AU31" s="245"/>
      <c r="AV31" s="245"/>
      <c r="AW31" s="245"/>
      <c r="AX31" s="245"/>
      <c r="AY31" s="245"/>
      <c r="AZ31" s="132"/>
    </row>
    <row r="32" spans="1:52" s="38" customFormat="1" x14ac:dyDescent="0.25">
      <c r="A32" s="320"/>
      <c r="B32" s="37" t="s">
        <v>175</v>
      </c>
      <c r="C32" s="68">
        <v>-3901750.9430000004</v>
      </c>
      <c r="D32" s="68">
        <v>-3748142.6400000006</v>
      </c>
      <c r="E32" s="68">
        <v>-3613295.27</v>
      </c>
      <c r="F32" s="68">
        <v>-2245394.86</v>
      </c>
      <c r="G32" s="68">
        <v>-2554134.939999999</v>
      </c>
      <c r="H32" s="68">
        <v>-2272955.6999999993</v>
      </c>
      <c r="I32" s="68">
        <v>-731825.9700000002</v>
      </c>
      <c r="J32" s="68">
        <v>-340532.37000000011</v>
      </c>
      <c r="K32" s="68">
        <v>-1505168.65</v>
      </c>
      <c r="L32" s="68">
        <v>-4636301.1999999993</v>
      </c>
      <c r="M32" s="68">
        <v>-1855385.13</v>
      </c>
      <c r="N32" s="68">
        <f t="shared" si="0"/>
        <v>-3400973.3499999996</v>
      </c>
      <c r="O32" s="394">
        <f>O30-O31</f>
        <v>-7121933</v>
      </c>
      <c r="P32" s="394">
        <f t="shared" si="1"/>
        <v>-5031450.1399999997</v>
      </c>
      <c r="Q32" s="116">
        <f t="shared" ref="Q32:Y32" si="18">Q30-Q31</f>
        <v>0</v>
      </c>
      <c r="R32" s="116">
        <f t="shared" si="18"/>
        <v>0</v>
      </c>
      <c r="S32" s="116">
        <f t="shared" si="18"/>
        <v>-388852.17</v>
      </c>
      <c r="T32" s="116">
        <f t="shared" si="18"/>
        <v>0</v>
      </c>
      <c r="U32" s="116">
        <f t="shared" si="18"/>
        <v>-456877.97</v>
      </c>
      <c r="V32" s="116">
        <f t="shared" si="18"/>
        <v>-569613.01</v>
      </c>
      <c r="W32" s="116">
        <f t="shared" si="18"/>
        <v>-654736.66999999993</v>
      </c>
      <c r="X32" s="116">
        <f t="shared" si="18"/>
        <v>0</v>
      </c>
      <c r="Y32" s="116">
        <f t="shared" si="18"/>
        <v>-682908.65</v>
      </c>
      <c r="Z32" s="117">
        <v>-647984.88</v>
      </c>
      <c r="AA32" s="117">
        <v>0</v>
      </c>
      <c r="AB32" s="117">
        <v>0</v>
      </c>
      <c r="AC32" s="117">
        <f>AC30-AC31</f>
        <v>0</v>
      </c>
      <c r="AD32" s="117">
        <f t="shared" ref="AD32:AT32" si="19">AD30-AD31</f>
        <v>0</v>
      </c>
      <c r="AE32" s="117">
        <f t="shared" si="19"/>
        <v>-684357.24</v>
      </c>
      <c r="AF32" s="117">
        <f t="shared" si="19"/>
        <v>-805910.67999999993</v>
      </c>
      <c r="AG32" s="117">
        <f t="shared" si="19"/>
        <v>-1160572.92</v>
      </c>
      <c r="AH32" s="117">
        <f t="shared" si="19"/>
        <v>0</v>
      </c>
      <c r="AI32" s="117">
        <f t="shared" si="19"/>
        <v>-1262762.53</v>
      </c>
      <c r="AJ32" s="68">
        <f>AJ30-AJ31</f>
        <v>-1385702</v>
      </c>
      <c r="AK32" s="117">
        <f t="shared" si="19"/>
        <v>-1073003.8699999999</v>
      </c>
      <c r="AL32" s="117">
        <f t="shared" si="19"/>
        <v>0</v>
      </c>
      <c r="AM32" s="117">
        <f t="shared" si="19"/>
        <v>-749624.2</v>
      </c>
      <c r="AN32" s="117">
        <f t="shared" si="19"/>
        <v>0</v>
      </c>
      <c r="AO32" s="117">
        <f t="shared" si="19"/>
        <v>-1268761.53</v>
      </c>
      <c r="AP32" s="117">
        <f t="shared" si="19"/>
        <v>0</v>
      </c>
      <c r="AQ32" s="117">
        <f t="shared" si="19"/>
        <v>-903645.73</v>
      </c>
      <c r="AR32" s="117">
        <f t="shared" si="19"/>
        <v>-999120.71999999974</v>
      </c>
      <c r="AS32" s="117">
        <f t="shared" si="19"/>
        <v>-953477.27</v>
      </c>
      <c r="AT32" s="117">
        <f t="shared" si="19"/>
        <v>-906444.8899999999</v>
      </c>
      <c r="AU32" s="117"/>
      <c r="AV32" s="117"/>
      <c r="AW32" s="117"/>
      <c r="AX32" s="117"/>
      <c r="AY32" s="117"/>
      <c r="AZ32" s="135"/>
    </row>
    <row r="33" spans="1:52" s="38" customFormat="1" x14ac:dyDescent="0.25">
      <c r="A33" s="318" t="s">
        <v>184</v>
      </c>
      <c r="B33" s="66" t="s">
        <v>120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f t="shared" si="0"/>
        <v>0</v>
      </c>
      <c r="O33" s="246">
        <f>SUM(AC33:AN33)</f>
        <v>0</v>
      </c>
      <c r="P33" s="394">
        <f t="shared" si="1"/>
        <v>0</v>
      </c>
      <c r="Q33" s="114">
        <v>0</v>
      </c>
      <c r="R33" s="114">
        <v>0</v>
      </c>
      <c r="S33" s="114">
        <v>0</v>
      </c>
      <c r="T33" s="114">
        <v>0</v>
      </c>
      <c r="U33" s="114">
        <v>0</v>
      </c>
      <c r="V33" s="114">
        <v>0</v>
      </c>
      <c r="W33" s="114">
        <v>0</v>
      </c>
      <c r="X33" s="114">
        <v>0</v>
      </c>
      <c r="Y33" s="114">
        <v>0</v>
      </c>
      <c r="Z33" s="114">
        <v>0</v>
      </c>
      <c r="AA33" s="114">
        <v>0</v>
      </c>
      <c r="AB33" s="114">
        <v>0</v>
      </c>
      <c r="AC33" s="114">
        <v>0</v>
      </c>
      <c r="AD33" s="114">
        <v>0</v>
      </c>
      <c r="AE33" s="114">
        <v>0</v>
      </c>
      <c r="AF33" s="114">
        <v>0</v>
      </c>
      <c r="AG33" s="114">
        <v>0</v>
      </c>
      <c r="AH33" s="114">
        <v>0</v>
      </c>
      <c r="AI33" s="114">
        <v>0</v>
      </c>
      <c r="AJ33" s="68">
        <v>0</v>
      </c>
      <c r="AK33" s="114">
        <v>0</v>
      </c>
      <c r="AL33" s="114">
        <v>0</v>
      </c>
      <c r="AM33" s="114">
        <v>0</v>
      </c>
      <c r="AN33" s="114">
        <v>0</v>
      </c>
      <c r="AO33" s="114">
        <v>0</v>
      </c>
      <c r="AP33" s="114">
        <v>0</v>
      </c>
      <c r="AQ33" s="114">
        <v>0</v>
      </c>
      <c r="AR33" s="114">
        <v>0</v>
      </c>
      <c r="AS33" s="114">
        <v>0</v>
      </c>
      <c r="AT33" s="114">
        <v>0</v>
      </c>
      <c r="AU33" s="245"/>
      <c r="AV33" s="245"/>
      <c r="AW33" s="245"/>
      <c r="AX33" s="245"/>
      <c r="AY33" s="245"/>
      <c r="AZ33" s="132"/>
    </row>
    <row r="34" spans="1:52" s="38" customFormat="1" x14ac:dyDescent="0.25">
      <c r="A34" s="319"/>
      <c r="B34" s="66" t="s">
        <v>174</v>
      </c>
      <c r="C34" s="4">
        <v>253188.98</v>
      </c>
      <c r="D34" s="4">
        <v>277613.68</v>
      </c>
      <c r="E34" s="4">
        <v>519062.41000000038</v>
      </c>
      <c r="F34" s="4">
        <v>377289.0199999999</v>
      </c>
      <c r="G34" s="4">
        <v>353132.89999999973</v>
      </c>
      <c r="H34" s="4">
        <v>597246.16999999969</v>
      </c>
      <c r="I34" s="4">
        <v>248345.69000000012</v>
      </c>
      <c r="J34" s="4">
        <v>111957.93000000004</v>
      </c>
      <c r="K34" s="4">
        <v>152640.60999999999</v>
      </c>
      <c r="L34" s="4">
        <v>151034.10999999999</v>
      </c>
      <c r="M34" s="4">
        <v>31142.25</v>
      </c>
      <c r="N34" s="4">
        <f t="shared" si="0"/>
        <v>6565.35</v>
      </c>
      <c r="O34" s="246">
        <f>SUM(AC34:AN34)</f>
        <v>578.22</v>
      </c>
      <c r="P34" s="394">
        <f t="shared" si="1"/>
        <v>1809.31</v>
      </c>
      <c r="Q34" s="115"/>
      <c r="R34" s="115"/>
      <c r="S34" s="115"/>
      <c r="T34" s="115">
        <v>406.78999999999996</v>
      </c>
      <c r="U34" s="115"/>
      <c r="V34" s="115">
        <v>977.08</v>
      </c>
      <c r="W34" s="115"/>
      <c r="X34" s="115">
        <v>1899.74</v>
      </c>
      <c r="Y34" s="115">
        <v>1544.9900000000002</v>
      </c>
      <c r="Z34" s="117"/>
      <c r="AA34" s="117">
        <v>1736.75</v>
      </c>
      <c r="AB34" s="114">
        <v>0</v>
      </c>
      <c r="AC34" s="114">
        <v>0</v>
      </c>
      <c r="AD34" s="114">
        <v>0</v>
      </c>
      <c r="AE34" s="114">
        <v>0</v>
      </c>
      <c r="AF34" s="114">
        <v>0</v>
      </c>
      <c r="AG34" s="114">
        <v>0</v>
      </c>
      <c r="AH34" s="114">
        <v>0</v>
      </c>
      <c r="AI34" s="114">
        <v>0</v>
      </c>
      <c r="AJ34" s="68">
        <v>0</v>
      </c>
      <c r="AK34" s="114">
        <v>0</v>
      </c>
      <c r="AL34" s="245">
        <v>578.22</v>
      </c>
      <c r="AM34" s="114">
        <v>0</v>
      </c>
      <c r="AN34" s="114">
        <v>0</v>
      </c>
      <c r="AO34" s="244">
        <v>0</v>
      </c>
      <c r="AP34" s="244">
        <v>0</v>
      </c>
      <c r="AQ34" s="244">
        <v>0</v>
      </c>
      <c r="AR34" s="244"/>
      <c r="AS34" s="244">
        <v>1809.31</v>
      </c>
      <c r="AT34" s="244"/>
      <c r="AU34" s="245"/>
      <c r="AV34" s="245"/>
      <c r="AW34" s="245"/>
      <c r="AX34" s="245"/>
      <c r="AY34" s="245"/>
      <c r="AZ34" s="132"/>
    </row>
    <row r="35" spans="1:52" s="38" customFormat="1" x14ac:dyDescent="0.25">
      <c r="A35" s="320"/>
      <c r="B35" s="37" t="s">
        <v>175</v>
      </c>
      <c r="C35" s="68">
        <v>-253188.98</v>
      </c>
      <c r="D35" s="68">
        <v>-277613.68</v>
      </c>
      <c r="E35" s="68">
        <v>-519062.41000000038</v>
      </c>
      <c r="F35" s="68">
        <v>-377289.0199999999</v>
      </c>
      <c r="G35" s="68">
        <v>-353132.89999999973</v>
      </c>
      <c r="H35" s="68">
        <v>-597246.16999999969</v>
      </c>
      <c r="I35" s="68">
        <v>-248345.69000000012</v>
      </c>
      <c r="J35" s="68">
        <v>-111957.93000000004</v>
      </c>
      <c r="K35" s="68">
        <v>-152640.60999999999</v>
      </c>
      <c r="L35" s="68">
        <v>-151034.10999999999</v>
      </c>
      <c r="M35" s="68">
        <v>-31142.25</v>
      </c>
      <c r="N35" s="68">
        <f t="shared" si="0"/>
        <v>-6565.35</v>
      </c>
      <c r="O35" s="394">
        <f>SUM(AC35:AN35)</f>
        <v>-578.22</v>
      </c>
      <c r="P35" s="394">
        <f t="shared" si="1"/>
        <v>-1809.31</v>
      </c>
      <c r="Q35" s="116">
        <f t="shared" ref="Q35:Y35" si="20">Q33-Q34</f>
        <v>0</v>
      </c>
      <c r="R35" s="116">
        <f t="shared" si="20"/>
        <v>0</v>
      </c>
      <c r="S35" s="116">
        <f t="shared" si="20"/>
        <v>0</v>
      </c>
      <c r="T35" s="116">
        <f t="shared" si="20"/>
        <v>-406.78999999999996</v>
      </c>
      <c r="U35" s="116">
        <f t="shared" si="20"/>
        <v>0</v>
      </c>
      <c r="V35" s="116">
        <f t="shared" si="20"/>
        <v>-977.08</v>
      </c>
      <c r="W35" s="116">
        <f t="shared" si="20"/>
        <v>0</v>
      </c>
      <c r="X35" s="116">
        <f t="shared" si="20"/>
        <v>-1899.74</v>
      </c>
      <c r="Y35" s="116">
        <f t="shared" si="20"/>
        <v>-1544.9900000000002</v>
      </c>
      <c r="Z35" s="117">
        <v>0</v>
      </c>
      <c r="AA35" s="117">
        <v>-1736.75</v>
      </c>
      <c r="AB35" s="117">
        <v>0</v>
      </c>
      <c r="AC35" s="117">
        <f>AC33-AC34</f>
        <v>0</v>
      </c>
      <c r="AD35" s="117">
        <f t="shared" ref="AD35:AT35" si="21">AD33-AD34</f>
        <v>0</v>
      </c>
      <c r="AE35" s="117">
        <f t="shared" si="21"/>
        <v>0</v>
      </c>
      <c r="AF35" s="117">
        <f t="shared" si="21"/>
        <v>0</v>
      </c>
      <c r="AG35" s="117">
        <f t="shared" si="21"/>
        <v>0</v>
      </c>
      <c r="AH35" s="117">
        <f t="shared" si="21"/>
        <v>0</v>
      </c>
      <c r="AI35" s="117">
        <f t="shared" si="21"/>
        <v>0</v>
      </c>
      <c r="AJ35" s="68">
        <v>0</v>
      </c>
      <c r="AK35" s="117">
        <f t="shared" si="21"/>
        <v>0</v>
      </c>
      <c r="AL35" s="117">
        <f t="shared" si="21"/>
        <v>-578.22</v>
      </c>
      <c r="AM35" s="117">
        <f t="shared" si="21"/>
        <v>0</v>
      </c>
      <c r="AN35" s="117">
        <f t="shared" si="21"/>
        <v>0</v>
      </c>
      <c r="AO35" s="117">
        <f t="shared" si="21"/>
        <v>0</v>
      </c>
      <c r="AP35" s="117">
        <f t="shared" si="21"/>
        <v>0</v>
      </c>
      <c r="AQ35" s="117">
        <f t="shared" si="21"/>
        <v>0</v>
      </c>
      <c r="AR35" s="117">
        <f t="shared" si="21"/>
        <v>0</v>
      </c>
      <c r="AS35" s="117">
        <f t="shared" si="21"/>
        <v>-1809.31</v>
      </c>
      <c r="AT35" s="117">
        <f t="shared" si="21"/>
        <v>0</v>
      </c>
      <c r="AU35" s="117"/>
      <c r="AV35" s="117"/>
      <c r="AW35" s="117"/>
      <c r="AX35" s="117"/>
      <c r="AY35" s="117"/>
      <c r="AZ35" s="135"/>
    </row>
    <row r="36" spans="1:52" s="38" customFormat="1" x14ac:dyDescent="0.25">
      <c r="A36" s="318" t="s">
        <v>185</v>
      </c>
      <c r="B36" s="66" t="s">
        <v>120</v>
      </c>
      <c r="C36" s="4">
        <v>30248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450</v>
      </c>
      <c r="M36" s="4">
        <v>150</v>
      </c>
      <c r="N36" s="4">
        <f t="shared" si="0"/>
        <v>0</v>
      </c>
      <c r="O36" s="246">
        <f>SUM(AC36:AN36)</f>
        <v>0</v>
      </c>
      <c r="P36" s="394">
        <f t="shared" si="1"/>
        <v>0</v>
      </c>
      <c r="Q36" s="114">
        <v>0</v>
      </c>
      <c r="R36" s="114">
        <v>0</v>
      </c>
      <c r="S36" s="114">
        <v>0</v>
      </c>
      <c r="T36" s="114">
        <v>0</v>
      </c>
      <c r="U36" s="114">
        <v>0</v>
      </c>
      <c r="V36" s="114">
        <v>0</v>
      </c>
      <c r="W36" s="114">
        <v>0</v>
      </c>
      <c r="X36" s="114">
        <v>0</v>
      </c>
      <c r="Y36" s="114">
        <v>0</v>
      </c>
      <c r="Z36" s="114">
        <v>0</v>
      </c>
      <c r="AA36" s="114">
        <v>0</v>
      </c>
      <c r="AB36" s="114">
        <v>0</v>
      </c>
      <c r="AC36" s="114">
        <v>0</v>
      </c>
      <c r="AD36" s="114">
        <v>0</v>
      </c>
      <c r="AE36" s="114">
        <v>0</v>
      </c>
      <c r="AF36" s="114">
        <v>0</v>
      </c>
      <c r="AG36" s="114">
        <v>0</v>
      </c>
      <c r="AH36" s="114">
        <v>0</v>
      </c>
      <c r="AI36" s="114">
        <v>0</v>
      </c>
      <c r="AJ36" s="68">
        <v>0</v>
      </c>
      <c r="AK36" s="114">
        <v>0</v>
      </c>
      <c r="AL36" s="114">
        <v>0</v>
      </c>
      <c r="AM36" s="114">
        <v>0</v>
      </c>
      <c r="AN36" s="114">
        <v>0</v>
      </c>
      <c r="AO36" s="114">
        <v>0</v>
      </c>
      <c r="AP36" s="114">
        <v>0</v>
      </c>
      <c r="AQ36" s="114">
        <v>0</v>
      </c>
      <c r="AR36" s="114">
        <v>0</v>
      </c>
      <c r="AS36" s="114">
        <v>0</v>
      </c>
      <c r="AT36" s="114">
        <v>0</v>
      </c>
      <c r="AU36" s="245"/>
      <c r="AV36" s="245"/>
      <c r="AW36" s="245"/>
      <c r="AX36" s="245"/>
      <c r="AY36" s="245"/>
      <c r="AZ36" s="132"/>
    </row>
    <row r="37" spans="1:52" s="38" customFormat="1" ht="14.4" x14ac:dyDescent="0.3">
      <c r="A37" s="319"/>
      <c r="B37" s="66" t="s">
        <v>174</v>
      </c>
      <c r="C37" s="4">
        <v>1750552.6699999995</v>
      </c>
      <c r="D37" s="4">
        <v>69281.7</v>
      </c>
      <c r="E37" s="4">
        <v>368520.18000000017</v>
      </c>
      <c r="F37" s="4">
        <v>12027.580000000002</v>
      </c>
      <c r="G37" s="4">
        <v>148837.84999999995</v>
      </c>
      <c r="H37" s="4">
        <v>242112.41999999998</v>
      </c>
      <c r="I37" s="4">
        <v>464187.39000000019</v>
      </c>
      <c r="J37" s="4">
        <v>180179.36000000019</v>
      </c>
      <c r="K37" s="4">
        <v>355442.01999999996</v>
      </c>
      <c r="L37" s="4">
        <v>127708.15</v>
      </c>
      <c r="M37" s="4">
        <v>694210.92999999982</v>
      </c>
      <c r="N37" s="4">
        <f t="shared" si="0"/>
        <v>686771.55</v>
      </c>
      <c r="O37" s="246">
        <v>496768</v>
      </c>
      <c r="P37" s="394">
        <f t="shared" si="1"/>
        <v>708717.99</v>
      </c>
      <c r="Q37" s="115"/>
      <c r="R37" s="115">
        <v>3017.8</v>
      </c>
      <c r="S37" s="115"/>
      <c r="T37" s="115">
        <v>310093.02000000008</v>
      </c>
      <c r="U37" s="115">
        <v>41837</v>
      </c>
      <c r="V37" s="115"/>
      <c r="W37" s="115"/>
      <c r="X37" s="115">
        <v>90674</v>
      </c>
      <c r="Y37" s="115"/>
      <c r="Z37" s="117">
        <v>241149.73</v>
      </c>
      <c r="AA37" s="117"/>
      <c r="AB37" s="114">
        <v>0</v>
      </c>
      <c r="AC37" s="114">
        <v>0</v>
      </c>
      <c r="AD37" s="114">
        <v>0</v>
      </c>
      <c r="AE37" s="396">
        <v>63703.42</v>
      </c>
      <c r="AF37" s="245">
        <v>0</v>
      </c>
      <c r="AG37" s="245">
        <v>20125.11</v>
      </c>
      <c r="AH37" s="245">
        <v>134670</v>
      </c>
      <c r="AI37" s="245">
        <v>0</v>
      </c>
      <c r="AJ37" s="68">
        <v>114095</v>
      </c>
      <c r="AK37" s="245">
        <v>30908.67</v>
      </c>
      <c r="AL37" s="245">
        <v>68861.42</v>
      </c>
      <c r="AM37" s="245">
        <v>24269.429999999997</v>
      </c>
      <c r="AN37" s="245">
        <v>40135.480000000003</v>
      </c>
      <c r="AO37" s="244">
        <v>81182.98000000001</v>
      </c>
      <c r="AP37" s="244">
        <v>574123.15</v>
      </c>
      <c r="AQ37" s="396">
        <v>49325</v>
      </c>
      <c r="AR37" s="245"/>
      <c r="AS37" s="245"/>
      <c r="AT37" s="245">
        <v>4086.86</v>
      </c>
      <c r="AU37" s="245"/>
      <c r="AV37" s="245"/>
      <c r="AW37" s="245"/>
      <c r="AX37" s="245"/>
      <c r="AY37" s="245"/>
      <c r="AZ37" s="132"/>
    </row>
    <row r="38" spans="1:52" s="38" customFormat="1" x14ac:dyDescent="0.25">
      <c r="A38" s="320"/>
      <c r="B38" s="37" t="s">
        <v>175</v>
      </c>
      <c r="C38" s="68">
        <v>-1720304.6699999995</v>
      </c>
      <c r="D38" s="68">
        <v>-69281.7</v>
      </c>
      <c r="E38" s="68">
        <v>-368520.18000000017</v>
      </c>
      <c r="F38" s="68">
        <v>-12027.580000000002</v>
      </c>
      <c r="G38" s="68">
        <v>-148837.84999999995</v>
      </c>
      <c r="H38" s="68">
        <v>-242112.41999999998</v>
      </c>
      <c r="I38" s="68">
        <v>-464187.39000000019</v>
      </c>
      <c r="J38" s="68">
        <v>-180179.36000000019</v>
      </c>
      <c r="K38" s="68">
        <v>-355442.01999999996</v>
      </c>
      <c r="L38" s="68">
        <v>-127258.15</v>
      </c>
      <c r="M38" s="68">
        <v>-694060.92999999982</v>
      </c>
      <c r="N38" s="68">
        <f t="shared" si="0"/>
        <v>-686771.55</v>
      </c>
      <c r="O38" s="394">
        <f>O36-O37</f>
        <v>-496768</v>
      </c>
      <c r="P38" s="394">
        <f t="shared" si="1"/>
        <v>-708717.99</v>
      </c>
      <c r="Q38" s="116">
        <f t="shared" ref="Q38:Y38" si="22">Q36-Q37</f>
        <v>0</v>
      </c>
      <c r="R38" s="116">
        <f t="shared" si="22"/>
        <v>-3017.8</v>
      </c>
      <c r="S38" s="116">
        <f t="shared" si="22"/>
        <v>0</v>
      </c>
      <c r="T38" s="116">
        <f t="shared" si="22"/>
        <v>-310093.02000000008</v>
      </c>
      <c r="U38" s="116">
        <f t="shared" si="22"/>
        <v>-41837</v>
      </c>
      <c r="V38" s="116">
        <f t="shared" si="22"/>
        <v>0</v>
      </c>
      <c r="W38" s="116">
        <f t="shared" si="22"/>
        <v>0</v>
      </c>
      <c r="X38" s="116">
        <f t="shared" si="22"/>
        <v>-90674</v>
      </c>
      <c r="Y38" s="116">
        <f t="shared" si="22"/>
        <v>0</v>
      </c>
      <c r="Z38" s="117">
        <v>-241149.73</v>
      </c>
      <c r="AA38" s="117">
        <v>0</v>
      </c>
      <c r="AB38" s="117">
        <v>0</v>
      </c>
      <c r="AC38" s="117">
        <f>AC36-AC37</f>
        <v>0</v>
      </c>
      <c r="AD38" s="117">
        <f t="shared" ref="AD38:AT38" si="23">AD36-AD37</f>
        <v>0</v>
      </c>
      <c r="AE38" s="117">
        <f t="shared" si="23"/>
        <v>-63703.42</v>
      </c>
      <c r="AF38" s="117">
        <f t="shared" si="23"/>
        <v>0</v>
      </c>
      <c r="AG38" s="117">
        <f t="shared" si="23"/>
        <v>-20125.11</v>
      </c>
      <c r="AH38" s="117">
        <f t="shared" si="23"/>
        <v>-134670</v>
      </c>
      <c r="AI38" s="117">
        <f t="shared" si="23"/>
        <v>0</v>
      </c>
      <c r="AJ38" s="68">
        <f>AJ36-AJ37</f>
        <v>-114095</v>
      </c>
      <c r="AK38" s="117">
        <f t="shared" si="23"/>
        <v>-30908.67</v>
      </c>
      <c r="AL38" s="117">
        <f t="shared" si="23"/>
        <v>-68861.42</v>
      </c>
      <c r="AM38" s="117">
        <f t="shared" si="23"/>
        <v>-24269.429999999997</v>
      </c>
      <c r="AN38" s="117">
        <f t="shared" si="23"/>
        <v>-40135.480000000003</v>
      </c>
      <c r="AO38" s="117">
        <f t="shared" si="23"/>
        <v>-81182.98000000001</v>
      </c>
      <c r="AP38" s="117">
        <f t="shared" si="23"/>
        <v>-574123.15</v>
      </c>
      <c r="AQ38" s="117">
        <f t="shared" si="23"/>
        <v>-49325</v>
      </c>
      <c r="AR38" s="117">
        <f t="shared" si="23"/>
        <v>0</v>
      </c>
      <c r="AS38" s="117">
        <f t="shared" si="23"/>
        <v>0</v>
      </c>
      <c r="AT38" s="117">
        <f t="shared" si="23"/>
        <v>-4086.86</v>
      </c>
      <c r="AU38" s="117"/>
      <c r="AV38" s="117"/>
      <c r="AW38" s="117"/>
      <c r="AX38" s="117"/>
      <c r="AY38" s="117"/>
      <c r="AZ38" s="135"/>
    </row>
    <row r="39" spans="1:52" s="38" customFormat="1" ht="17.399999999999999" customHeight="1" x14ac:dyDescent="0.25">
      <c r="A39" s="318" t="s">
        <v>186</v>
      </c>
      <c r="B39" s="66" t="s">
        <v>120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f t="shared" si="0"/>
        <v>0</v>
      </c>
      <c r="O39" s="246">
        <f>SUM(AC39:AN39)</f>
        <v>0</v>
      </c>
      <c r="P39" s="394">
        <f t="shared" si="1"/>
        <v>0</v>
      </c>
      <c r="Q39" s="114">
        <v>0</v>
      </c>
      <c r="R39" s="114">
        <v>0</v>
      </c>
      <c r="S39" s="114">
        <v>0</v>
      </c>
      <c r="T39" s="114">
        <v>0</v>
      </c>
      <c r="U39" s="114">
        <v>0</v>
      </c>
      <c r="V39" s="114">
        <v>0</v>
      </c>
      <c r="W39" s="114">
        <v>0</v>
      </c>
      <c r="X39" s="114">
        <v>0</v>
      </c>
      <c r="Y39" s="114">
        <v>0</v>
      </c>
      <c r="Z39" s="114">
        <v>0</v>
      </c>
      <c r="AA39" s="114">
        <v>0</v>
      </c>
      <c r="AB39" s="114">
        <v>0</v>
      </c>
      <c r="AC39" s="114">
        <v>0</v>
      </c>
      <c r="AD39" s="114">
        <v>0</v>
      </c>
      <c r="AE39" s="114">
        <v>0</v>
      </c>
      <c r="AF39" s="114">
        <v>0</v>
      </c>
      <c r="AG39" s="114">
        <v>0</v>
      </c>
      <c r="AH39" s="114">
        <v>0</v>
      </c>
      <c r="AI39" s="114">
        <v>0</v>
      </c>
      <c r="AJ39" s="68">
        <v>0</v>
      </c>
      <c r="AK39" s="114">
        <v>0</v>
      </c>
      <c r="AL39" s="114">
        <v>0</v>
      </c>
      <c r="AM39" s="114">
        <v>0</v>
      </c>
      <c r="AN39" s="114">
        <v>0</v>
      </c>
      <c r="AO39" s="114">
        <v>0</v>
      </c>
      <c r="AP39" s="114">
        <v>0</v>
      </c>
      <c r="AQ39" s="114">
        <v>0</v>
      </c>
      <c r="AR39" s="114">
        <v>0</v>
      </c>
      <c r="AS39" s="114">
        <v>0</v>
      </c>
      <c r="AT39" s="114">
        <v>0</v>
      </c>
      <c r="AU39" s="245"/>
      <c r="AV39" s="245"/>
      <c r="AW39" s="245"/>
      <c r="AX39" s="245"/>
      <c r="AY39" s="245"/>
      <c r="AZ39" s="132"/>
    </row>
    <row r="40" spans="1:52" s="38" customFormat="1" ht="14.4" x14ac:dyDescent="0.3">
      <c r="A40" s="319"/>
      <c r="B40" s="66" t="s">
        <v>174</v>
      </c>
      <c r="C40" s="4">
        <v>519747.04</v>
      </c>
      <c r="D40" s="4">
        <v>617959.74999999977</v>
      </c>
      <c r="E40" s="4">
        <v>587897.68999999983</v>
      </c>
      <c r="F40" s="4">
        <v>621600.29000000027</v>
      </c>
      <c r="G40" s="4">
        <v>1063624.1799999997</v>
      </c>
      <c r="H40" s="4">
        <v>1282803.4100000006</v>
      </c>
      <c r="I40" s="4">
        <v>1054460.6299999992</v>
      </c>
      <c r="J40" s="4">
        <v>1620918.1999999995</v>
      </c>
      <c r="K40" s="4">
        <v>851460.99199999985</v>
      </c>
      <c r="L40" s="4">
        <v>1156304.92</v>
      </c>
      <c r="M40" s="4">
        <v>1187628.7900000003</v>
      </c>
      <c r="N40" s="4">
        <f t="shared" si="0"/>
        <v>1059020.4800000004</v>
      </c>
      <c r="O40" s="246">
        <v>728268</v>
      </c>
      <c r="P40" s="394">
        <f t="shared" si="1"/>
        <v>402723.41</v>
      </c>
      <c r="Q40" s="115">
        <v>125685.49999999999</v>
      </c>
      <c r="R40" s="115">
        <v>34601.680000000008</v>
      </c>
      <c r="S40" s="115">
        <v>55833.5</v>
      </c>
      <c r="T40" s="115">
        <v>1593.29</v>
      </c>
      <c r="U40" s="115">
        <v>286126.97000000003</v>
      </c>
      <c r="V40" s="115"/>
      <c r="W40" s="115">
        <v>26240.74</v>
      </c>
      <c r="X40" s="115">
        <v>674.97</v>
      </c>
      <c r="Y40" s="115">
        <v>469796.61000000016</v>
      </c>
      <c r="Z40" s="117">
        <v>55729.360000000008</v>
      </c>
      <c r="AA40" s="117">
        <v>2368.2399999999998</v>
      </c>
      <c r="AB40" s="117">
        <v>369.62</v>
      </c>
      <c r="AC40" s="114">
        <v>0</v>
      </c>
      <c r="AD40" s="395">
        <v>34370</v>
      </c>
      <c r="AE40" s="395">
        <v>0</v>
      </c>
      <c r="AF40" s="245">
        <v>321813.65000000002</v>
      </c>
      <c r="AG40" s="245">
        <v>0</v>
      </c>
      <c r="AH40" s="245">
        <v>1750.15</v>
      </c>
      <c r="AI40" s="245">
        <v>158602.85999999999</v>
      </c>
      <c r="AJ40" s="68">
        <v>156575</v>
      </c>
      <c r="AK40" s="245">
        <v>43461.1</v>
      </c>
      <c r="AL40" s="245">
        <v>0</v>
      </c>
      <c r="AM40" s="245">
        <v>11695.820000000002</v>
      </c>
      <c r="AN40" s="245">
        <v>0</v>
      </c>
      <c r="AO40" s="395">
        <v>204989.63</v>
      </c>
      <c r="AP40" s="395">
        <v>0</v>
      </c>
      <c r="AQ40" s="395">
        <v>187967.33</v>
      </c>
      <c r="AR40" s="245"/>
      <c r="AS40" s="245">
        <v>9766.4500000000007</v>
      </c>
      <c r="AT40" s="245"/>
      <c r="AU40" s="245"/>
      <c r="AV40" s="245"/>
      <c r="AW40" s="245"/>
      <c r="AX40" s="245"/>
      <c r="AY40" s="245"/>
      <c r="AZ40" s="132"/>
    </row>
    <row r="41" spans="1:52" s="38" customFormat="1" x14ac:dyDescent="0.25">
      <c r="A41" s="320"/>
      <c r="B41" s="37" t="s">
        <v>175</v>
      </c>
      <c r="C41" s="68">
        <v>-519747.04</v>
      </c>
      <c r="D41" s="68">
        <v>-617959.74999999977</v>
      </c>
      <c r="E41" s="68">
        <v>-587897.68999999983</v>
      </c>
      <c r="F41" s="68">
        <v>-621600.29000000027</v>
      </c>
      <c r="G41" s="68">
        <v>-1063624.1799999997</v>
      </c>
      <c r="H41" s="68">
        <v>-1282803.4100000006</v>
      </c>
      <c r="I41" s="68">
        <v>-1054460.6299999992</v>
      </c>
      <c r="J41" s="68">
        <v>-1620918.1999999995</v>
      </c>
      <c r="K41" s="68">
        <v>-851460.99199999985</v>
      </c>
      <c r="L41" s="68">
        <v>-1156254.92</v>
      </c>
      <c r="M41" s="68">
        <v>-793894.1100000001</v>
      </c>
      <c r="N41" s="68">
        <f t="shared" si="0"/>
        <v>-1059020.4800000004</v>
      </c>
      <c r="O41" s="394">
        <f>O39-O40</f>
        <v>-728268</v>
      </c>
      <c r="P41" s="394">
        <f t="shared" si="1"/>
        <v>-402723.41</v>
      </c>
      <c r="Q41" s="116">
        <f t="shared" ref="Q41:V41" si="24">Q39-Q40</f>
        <v>-125685.49999999999</v>
      </c>
      <c r="R41" s="116">
        <f t="shared" si="24"/>
        <v>-34601.680000000008</v>
      </c>
      <c r="S41" s="116">
        <f t="shared" si="24"/>
        <v>-55833.5</v>
      </c>
      <c r="T41" s="116">
        <f t="shared" si="24"/>
        <v>-1593.29</v>
      </c>
      <c r="U41" s="116">
        <f t="shared" si="24"/>
        <v>-286126.97000000003</v>
      </c>
      <c r="V41" s="116">
        <f t="shared" si="24"/>
        <v>0</v>
      </c>
      <c r="W41" s="116">
        <f>W39-W40</f>
        <v>-26240.74</v>
      </c>
      <c r="X41" s="116">
        <f>X39-X40</f>
        <v>-674.97</v>
      </c>
      <c r="Y41" s="116">
        <f>Y39-Y40</f>
        <v>-469796.61000000016</v>
      </c>
      <c r="Z41" s="117">
        <v>-55729.360000000008</v>
      </c>
      <c r="AA41" s="117">
        <v>-2368.2399999999998</v>
      </c>
      <c r="AB41" s="117">
        <v>-369.62</v>
      </c>
      <c r="AC41" s="117">
        <f>AC39-AC40</f>
        <v>0</v>
      </c>
      <c r="AD41" s="117">
        <f t="shared" ref="AD41:AT41" si="25">AD39-AD40</f>
        <v>-34370</v>
      </c>
      <c r="AE41" s="117">
        <f t="shared" si="25"/>
        <v>0</v>
      </c>
      <c r="AF41" s="117">
        <f t="shared" si="25"/>
        <v>-321813.65000000002</v>
      </c>
      <c r="AG41" s="117">
        <f t="shared" si="25"/>
        <v>0</v>
      </c>
      <c r="AH41" s="117">
        <f t="shared" si="25"/>
        <v>-1750.15</v>
      </c>
      <c r="AI41" s="117">
        <f t="shared" si="25"/>
        <v>-158602.85999999999</v>
      </c>
      <c r="AJ41" s="68">
        <f>AJ39-AJ40</f>
        <v>-156575</v>
      </c>
      <c r="AK41" s="117">
        <f t="shared" si="25"/>
        <v>-43461.1</v>
      </c>
      <c r="AL41" s="117">
        <f t="shared" si="25"/>
        <v>0</v>
      </c>
      <c r="AM41" s="117">
        <f t="shared" si="25"/>
        <v>-11695.820000000002</v>
      </c>
      <c r="AN41" s="117">
        <f t="shared" si="25"/>
        <v>0</v>
      </c>
      <c r="AO41" s="117">
        <f t="shared" si="25"/>
        <v>-204989.63</v>
      </c>
      <c r="AP41" s="117">
        <f t="shared" si="25"/>
        <v>0</v>
      </c>
      <c r="AQ41" s="117">
        <f t="shared" si="25"/>
        <v>-187967.33</v>
      </c>
      <c r="AR41" s="117">
        <f t="shared" si="25"/>
        <v>0</v>
      </c>
      <c r="AS41" s="117">
        <f t="shared" si="25"/>
        <v>-9766.4500000000007</v>
      </c>
      <c r="AT41" s="117">
        <f t="shared" si="25"/>
        <v>0</v>
      </c>
      <c r="AU41" s="117"/>
      <c r="AV41" s="117"/>
      <c r="AW41" s="117"/>
      <c r="AX41" s="117"/>
      <c r="AY41" s="117"/>
      <c r="AZ41" s="135"/>
    </row>
    <row r="42" spans="1:52" s="38" customFormat="1" x14ac:dyDescent="0.25">
      <c r="A42" s="318" t="s">
        <v>187</v>
      </c>
      <c r="B42" s="66" t="s">
        <v>120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f t="shared" si="0"/>
        <v>0</v>
      </c>
      <c r="O42" s="246">
        <v>0</v>
      </c>
      <c r="P42" s="394">
        <f t="shared" si="1"/>
        <v>0</v>
      </c>
      <c r="Q42" s="114">
        <v>0</v>
      </c>
      <c r="R42" s="114">
        <v>0</v>
      </c>
      <c r="S42" s="114">
        <v>0</v>
      </c>
      <c r="T42" s="114">
        <v>0</v>
      </c>
      <c r="U42" s="114">
        <v>0</v>
      </c>
      <c r="V42" s="114">
        <v>0</v>
      </c>
      <c r="W42" s="114">
        <v>0</v>
      </c>
      <c r="X42" s="114">
        <v>0</v>
      </c>
      <c r="Y42" s="114">
        <v>0</v>
      </c>
      <c r="Z42" s="114">
        <v>0</v>
      </c>
      <c r="AA42" s="114">
        <v>0</v>
      </c>
      <c r="AB42" s="114">
        <v>0</v>
      </c>
      <c r="AC42" s="114">
        <v>0</v>
      </c>
      <c r="AD42" s="114">
        <v>0</v>
      </c>
      <c r="AE42" s="114">
        <v>0</v>
      </c>
      <c r="AF42" s="114">
        <v>0</v>
      </c>
      <c r="AG42" s="114">
        <v>0</v>
      </c>
      <c r="AH42" s="114">
        <v>0</v>
      </c>
      <c r="AI42" s="114">
        <v>0</v>
      </c>
      <c r="AJ42" s="68">
        <v>0</v>
      </c>
      <c r="AK42" s="114">
        <v>0</v>
      </c>
      <c r="AL42" s="114">
        <v>0</v>
      </c>
      <c r="AM42" s="114">
        <v>0</v>
      </c>
      <c r="AN42" s="114">
        <v>0</v>
      </c>
      <c r="AO42" s="114">
        <v>0</v>
      </c>
      <c r="AP42" s="114">
        <v>0</v>
      </c>
      <c r="AQ42" s="114">
        <v>0</v>
      </c>
      <c r="AR42" s="114">
        <v>0</v>
      </c>
      <c r="AS42" s="114">
        <v>0</v>
      </c>
      <c r="AT42" s="114">
        <v>0</v>
      </c>
      <c r="AU42" s="245"/>
      <c r="AV42" s="245"/>
      <c r="AW42" s="245"/>
      <c r="AX42" s="245"/>
      <c r="AY42" s="245"/>
      <c r="AZ42" s="132"/>
    </row>
    <row r="43" spans="1:52" s="38" customFormat="1" x14ac:dyDescent="0.25">
      <c r="A43" s="319"/>
      <c r="B43" s="66" t="s">
        <v>174</v>
      </c>
      <c r="C43" s="4">
        <v>360421.65999999986</v>
      </c>
      <c r="D43" s="4">
        <v>62024.57</v>
      </c>
      <c r="E43" s="4">
        <v>9454.91</v>
      </c>
      <c r="F43" s="4">
        <v>112901.24999999999</v>
      </c>
      <c r="G43" s="4">
        <v>237265.8</v>
      </c>
      <c r="H43" s="4">
        <v>508656.18999999994</v>
      </c>
      <c r="I43" s="4">
        <v>2079.84</v>
      </c>
      <c r="J43" s="4">
        <v>42108.960000000006</v>
      </c>
      <c r="K43" s="4">
        <v>446684.89999999997</v>
      </c>
      <c r="L43" s="4">
        <v>1203082.1499999999</v>
      </c>
      <c r="M43" s="4">
        <v>539330.92000000004</v>
      </c>
      <c r="N43" s="4">
        <f t="shared" si="0"/>
        <v>304517.23</v>
      </c>
      <c r="O43" s="246">
        <v>51</v>
      </c>
      <c r="P43" s="394">
        <f t="shared" si="1"/>
        <v>48045.5</v>
      </c>
      <c r="Q43" s="115">
        <v>108390.8</v>
      </c>
      <c r="R43" s="115">
        <v>54195.4</v>
      </c>
      <c r="S43" s="115">
        <v>42264</v>
      </c>
      <c r="T43" s="115"/>
      <c r="U43" s="115">
        <v>56389.03</v>
      </c>
      <c r="V43" s="114">
        <v>0</v>
      </c>
      <c r="W43" s="114">
        <v>0</v>
      </c>
      <c r="X43" s="114">
        <v>0</v>
      </c>
      <c r="Y43" s="114">
        <v>0</v>
      </c>
      <c r="Z43" s="115">
        <v>43278</v>
      </c>
      <c r="AA43" s="115"/>
      <c r="AB43" s="114">
        <v>0</v>
      </c>
      <c r="AC43" s="114">
        <v>0</v>
      </c>
      <c r="AD43" s="114">
        <v>0</v>
      </c>
      <c r="AE43" s="114">
        <v>0</v>
      </c>
      <c r="AF43" s="114">
        <v>0</v>
      </c>
      <c r="AG43" s="114">
        <v>0</v>
      </c>
      <c r="AH43" s="114">
        <v>0</v>
      </c>
      <c r="AI43" s="114">
        <v>0</v>
      </c>
      <c r="AJ43" s="68">
        <v>51</v>
      </c>
      <c r="AK43" s="114">
        <v>0</v>
      </c>
      <c r="AL43" s="114">
        <v>0</v>
      </c>
      <c r="AM43" s="245">
        <v>50.81</v>
      </c>
      <c r="AN43" s="114">
        <v>0</v>
      </c>
      <c r="AO43" s="114">
        <v>0</v>
      </c>
      <c r="AP43" s="114">
        <v>0</v>
      </c>
      <c r="AQ43" s="114">
        <v>0</v>
      </c>
      <c r="AR43" s="114">
        <v>0</v>
      </c>
      <c r="AS43" s="114">
        <v>0</v>
      </c>
      <c r="AT43" s="244">
        <v>48045.5</v>
      </c>
      <c r="AU43" s="245"/>
      <c r="AV43" s="245"/>
      <c r="AW43" s="245"/>
      <c r="AX43" s="245"/>
      <c r="AY43" s="245"/>
      <c r="AZ43" s="132"/>
    </row>
    <row r="44" spans="1:52" s="38" customFormat="1" x14ac:dyDescent="0.25">
      <c r="A44" s="320"/>
      <c r="B44" s="37" t="s">
        <v>175</v>
      </c>
      <c r="C44" s="68">
        <v>-360421.65999999986</v>
      </c>
      <c r="D44" s="68">
        <v>-62024.57</v>
      </c>
      <c r="E44" s="68">
        <v>-9454.91</v>
      </c>
      <c r="F44" s="68">
        <v>-112901.24999999999</v>
      </c>
      <c r="G44" s="68">
        <v>-237265.8</v>
      </c>
      <c r="H44" s="68">
        <v>-508656.18999999994</v>
      </c>
      <c r="I44" s="68">
        <v>-2079.84</v>
      </c>
      <c r="J44" s="68">
        <v>-42108.960000000006</v>
      </c>
      <c r="K44" s="68">
        <v>-446684.89999999997</v>
      </c>
      <c r="L44" s="68">
        <v>-1203082.1499999999</v>
      </c>
      <c r="M44" s="68">
        <v>-20573.340000000026</v>
      </c>
      <c r="N44" s="68">
        <f t="shared" si="0"/>
        <v>-304517.23</v>
      </c>
      <c r="O44" s="394">
        <f>O42-O43</f>
        <v>-51</v>
      </c>
      <c r="P44" s="394">
        <f t="shared" si="1"/>
        <v>-48045.5</v>
      </c>
      <c r="Q44" s="116">
        <f t="shared" ref="Q44:U44" si="26">Q42-Q43</f>
        <v>-108390.8</v>
      </c>
      <c r="R44" s="116">
        <f t="shared" si="26"/>
        <v>-54195.4</v>
      </c>
      <c r="S44" s="116">
        <f t="shared" si="26"/>
        <v>-42264</v>
      </c>
      <c r="T44" s="116">
        <f t="shared" si="26"/>
        <v>0</v>
      </c>
      <c r="U44" s="116">
        <f t="shared" si="26"/>
        <v>-56389.03</v>
      </c>
      <c r="V44" s="116">
        <v>0</v>
      </c>
      <c r="W44" s="116">
        <v>0</v>
      </c>
      <c r="X44" s="116">
        <v>0</v>
      </c>
      <c r="Y44" s="116">
        <v>0</v>
      </c>
      <c r="Z44" s="117">
        <v>-43278</v>
      </c>
      <c r="AA44" s="117">
        <v>0</v>
      </c>
      <c r="AB44" s="117">
        <v>0</v>
      </c>
      <c r="AC44" s="117">
        <f>AC42-AC43</f>
        <v>0</v>
      </c>
      <c r="AD44" s="117">
        <f t="shared" ref="AD44:AT44" si="27">AD42-AD43</f>
        <v>0</v>
      </c>
      <c r="AE44" s="117">
        <f t="shared" si="27"/>
        <v>0</v>
      </c>
      <c r="AF44" s="117">
        <f t="shared" si="27"/>
        <v>0</v>
      </c>
      <c r="AG44" s="117">
        <f t="shared" si="27"/>
        <v>0</v>
      </c>
      <c r="AH44" s="117">
        <f t="shared" si="27"/>
        <v>0</v>
      </c>
      <c r="AI44" s="117">
        <f t="shared" si="27"/>
        <v>0</v>
      </c>
      <c r="AJ44" s="68">
        <v>51</v>
      </c>
      <c r="AK44" s="117">
        <f t="shared" si="27"/>
        <v>0</v>
      </c>
      <c r="AL44" s="117">
        <f t="shared" si="27"/>
        <v>0</v>
      </c>
      <c r="AM44" s="117">
        <f t="shared" si="27"/>
        <v>-50.81</v>
      </c>
      <c r="AN44" s="117">
        <f t="shared" si="27"/>
        <v>0</v>
      </c>
      <c r="AO44" s="117">
        <f t="shared" si="27"/>
        <v>0</v>
      </c>
      <c r="AP44" s="117">
        <f t="shared" si="27"/>
        <v>0</v>
      </c>
      <c r="AQ44" s="117">
        <f t="shared" si="27"/>
        <v>0</v>
      </c>
      <c r="AR44" s="117">
        <f t="shared" si="27"/>
        <v>0</v>
      </c>
      <c r="AS44" s="117">
        <f t="shared" si="27"/>
        <v>0</v>
      </c>
      <c r="AT44" s="117">
        <f t="shared" si="27"/>
        <v>-48045.5</v>
      </c>
      <c r="AU44" s="117"/>
      <c r="AV44" s="117"/>
      <c r="AW44" s="117"/>
      <c r="AX44" s="117"/>
      <c r="AY44" s="117"/>
      <c r="AZ44" s="135"/>
    </row>
    <row r="45" spans="1:52" s="38" customFormat="1" ht="16.2" customHeight="1" x14ac:dyDescent="0.25">
      <c r="A45" s="318" t="s">
        <v>188</v>
      </c>
      <c r="B45" s="66" t="s">
        <v>120</v>
      </c>
      <c r="C45" s="3">
        <v>84987</v>
      </c>
      <c r="D45" s="3">
        <v>0</v>
      </c>
      <c r="E45" s="3">
        <v>0</v>
      </c>
      <c r="F45" s="3">
        <v>0</v>
      </c>
      <c r="G45" s="3">
        <v>0</v>
      </c>
      <c r="H45" s="3">
        <v>2.9103830456733704E-11</v>
      </c>
      <c r="I45" s="3">
        <v>2.9103830456733704E-11</v>
      </c>
      <c r="J45" s="3">
        <v>23711</v>
      </c>
      <c r="K45" s="4">
        <v>0</v>
      </c>
      <c r="L45" s="4">
        <v>4660</v>
      </c>
      <c r="M45" s="4">
        <v>10507.48</v>
      </c>
      <c r="N45" s="4">
        <f t="shared" si="0"/>
        <v>53708.959999999999</v>
      </c>
      <c r="O45" s="246">
        <f>O48-O6-O9-O12-O15-O18-O21-O24-O27-O30-O33-O36-O39-O42</f>
        <v>27119</v>
      </c>
      <c r="P45" s="394">
        <f t="shared" si="1"/>
        <v>0</v>
      </c>
      <c r="Q45" s="3">
        <v>5185</v>
      </c>
      <c r="R45" s="3">
        <f t="shared" ref="R45:AB45" si="28">R48-R6-R9-R12-R15-R18-R21-R24-R27-R30-R33-R36-R39-R42</f>
        <v>0</v>
      </c>
      <c r="S45" s="3">
        <f t="shared" si="28"/>
        <v>-0.31999999999970896</v>
      </c>
      <c r="T45" s="3">
        <f t="shared" si="28"/>
        <v>0.27999999999997272</v>
      </c>
      <c r="U45" s="3">
        <v>0</v>
      </c>
      <c r="V45" s="114">
        <f t="shared" ref="V45" si="29">SUM(V42,V39,V36,V33,V30,V27,V24,V21,V18,V15,V12,V9,V6,V3)</f>
        <v>1940</v>
      </c>
      <c r="W45" s="3">
        <f t="shared" si="28"/>
        <v>1584</v>
      </c>
      <c r="X45" s="3">
        <f t="shared" si="28"/>
        <v>45000</v>
      </c>
      <c r="Y45" s="3">
        <f t="shared" si="28"/>
        <v>0</v>
      </c>
      <c r="Z45" s="3">
        <f t="shared" si="28"/>
        <v>0</v>
      </c>
      <c r="AA45" s="3">
        <f t="shared" si="28"/>
        <v>0</v>
      </c>
      <c r="AB45" s="3">
        <f t="shared" si="28"/>
        <v>0</v>
      </c>
      <c r="AC45" s="244">
        <v>0</v>
      </c>
      <c r="AD45" s="244">
        <v>4088.0400000000004</v>
      </c>
      <c r="AE45" s="244">
        <v>12236.4</v>
      </c>
      <c r="AF45" s="244">
        <v>0</v>
      </c>
      <c r="AG45" s="244">
        <v>5381.64</v>
      </c>
      <c r="AH45" s="244">
        <v>0</v>
      </c>
      <c r="AI45" s="245">
        <v>0</v>
      </c>
      <c r="AJ45" s="68">
        <v>10326</v>
      </c>
      <c r="AK45" s="245">
        <v>0</v>
      </c>
      <c r="AL45" s="245">
        <v>0</v>
      </c>
      <c r="AM45" s="245">
        <v>0</v>
      </c>
      <c r="AN45" s="245">
        <v>0</v>
      </c>
      <c r="AO45" s="245">
        <v>0</v>
      </c>
      <c r="AP45" s="245">
        <v>0</v>
      </c>
      <c r="AQ45" s="245">
        <v>0</v>
      </c>
      <c r="AR45" s="245">
        <v>0</v>
      </c>
      <c r="AS45" s="245">
        <v>0</v>
      </c>
      <c r="AT45" s="245">
        <v>0</v>
      </c>
      <c r="AU45" s="245"/>
      <c r="AV45" s="245"/>
      <c r="AW45" s="245"/>
      <c r="AX45" s="245"/>
      <c r="AY45" s="245"/>
      <c r="AZ45" s="132"/>
    </row>
    <row r="46" spans="1:52" s="38" customFormat="1" ht="14.4" x14ac:dyDescent="0.3">
      <c r="A46" s="319"/>
      <c r="B46" s="66" t="s">
        <v>174</v>
      </c>
      <c r="C46" s="3">
        <v>510479.35999999923</v>
      </c>
      <c r="D46" s="3">
        <v>424126.93999999907</v>
      </c>
      <c r="E46" s="3">
        <v>474615.87000000157</v>
      </c>
      <c r="F46" s="3">
        <v>2332769.7400000002</v>
      </c>
      <c r="G46" s="3">
        <v>1288928.1400000036</v>
      </c>
      <c r="H46" s="3">
        <v>709688.96999999881</v>
      </c>
      <c r="I46" s="3">
        <v>699676.49000000593</v>
      </c>
      <c r="J46" s="3">
        <v>1400488.0700000024</v>
      </c>
      <c r="K46" s="4">
        <v>903068.5399999948</v>
      </c>
      <c r="L46" s="4">
        <v>2820628.1700000023</v>
      </c>
      <c r="M46" s="4">
        <v>2796908.6400000025</v>
      </c>
      <c r="N46" s="4">
        <f t="shared" si="0"/>
        <v>1331955.2300000365</v>
      </c>
      <c r="O46" s="246">
        <f>O49-O7-O10-O13-O16-O19-O22-O25-O28-O31-O34-O37-O40-O43</f>
        <v>1694641.7799999998</v>
      </c>
      <c r="P46" s="394">
        <f t="shared" si="1"/>
        <v>534392.28999999992</v>
      </c>
      <c r="Q46" s="3">
        <f t="shared" ref="Q46:AB46" si="30">Q49-Q7-Q10-Q13-Q16-Q19-Q22-Q25-Q28-Q31-Q34-Q37-Q40-Q43</f>
        <v>101580.00000000103</v>
      </c>
      <c r="R46" s="3">
        <f t="shared" si="30"/>
        <v>55925.350000000188</v>
      </c>
      <c r="S46" s="3">
        <f t="shared" si="30"/>
        <v>12997.740000001271</v>
      </c>
      <c r="T46" s="3">
        <f t="shared" si="30"/>
        <v>699443.43000001437</v>
      </c>
      <c r="U46" s="3">
        <f t="shared" si="30"/>
        <v>65132.949999998062</v>
      </c>
      <c r="V46" s="3">
        <f t="shared" si="30"/>
        <v>71442.810000007114</v>
      </c>
      <c r="W46" s="3">
        <f t="shared" si="30"/>
        <v>16816.960000001116</v>
      </c>
      <c r="X46" s="3">
        <f t="shared" si="30"/>
        <v>47988.320000011619</v>
      </c>
      <c r="Y46" s="3">
        <f t="shared" si="30"/>
        <v>189604.7500000096</v>
      </c>
      <c r="Z46" s="3">
        <f t="shared" si="30"/>
        <v>25602.079999991867</v>
      </c>
      <c r="AA46" s="3">
        <f t="shared" si="30"/>
        <v>13046.399999999025</v>
      </c>
      <c r="AB46" s="3">
        <f t="shared" si="30"/>
        <v>32374.440000001163</v>
      </c>
      <c r="AC46" s="395">
        <v>155834.54</v>
      </c>
      <c r="AD46" s="395">
        <v>106245</v>
      </c>
      <c r="AE46" s="396">
        <v>72124.179999999993</v>
      </c>
      <c r="AF46" s="245">
        <v>35717.380000000005</v>
      </c>
      <c r="AG46" s="245">
        <v>406949.42999999993</v>
      </c>
      <c r="AH46" s="245">
        <v>412047.83999999997</v>
      </c>
      <c r="AI46" s="245">
        <v>2075.92</v>
      </c>
      <c r="AJ46" s="68">
        <v>70094</v>
      </c>
      <c r="AK46" s="245">
        <v>107148.01000000001</v>
      </c>
      <c r="AL46" s="245">
        <v>56911.499999999993</v>
      </c>
      <c r="AM46" s="245">
        <v>166551.54000000004</v>
      </c>
      <c r="AN46" s="245">
        <v>102548.6</v>
      </c>
      <c r="AO46" s="395">
        <v>124661.32</v>
      </c>
      <c r="AP46" s="395">
        <v>52562.55</v>
      </c>
      <c r="AQ46" s="396">
        <v>185827.49</v>
      </c>
      <c r="AR46" s="245">
        <v>89650</v>
      </c>
      <c r="AS46" s="245">
        <v>39835.360000000001</v>
      </c>
      <c r="AT46" s="245">
        <v>41855.57</v>
      </c>
      <c r="AU46" s="245"/>
      <c r="AV46" s="245"/>
      <c r="AW46" s="245"/>
      <c r="AX46" s="245"/>
      <c r="AY46" s="245"/>
      <c r="AZ46" s="132"/>
    </row>
    <row r="47" spans="1:52" s="38" customFormat="1" x14ac:dyDescent="0.25">
      <c r="A47" s="320"/>
      <c r="B47" s="37" t="s">
        <v>175</v>
      </c>
      <c r="C47" s="43">
        <v>-425492.35999999923</v>
      </c>
      <c r="D47" s="43">
        <v>-424126.93999999907</v>
      </c>
      <c r="E47" s="43">
        <v>-474615.87000000157</v>
      </c>
      <c r="F47" s="43">
        <v>-2332769.7400000002</v>
      </c>
      <c r="G47" s="43">
        <v>-1288928.1400000036</v>
      </c>
      <c r="H47" s="43">
        <v>-709688.96999999881</v>
      </c>
      <c r="I47" s="43">
        <v>-699676.49000000593</v>
      </c>
      <c r="J47" s="43">
        <v>-1376777.0700000024</v>
      </c>
      <c r="K47" s="68">
        <v>-903068.5399999948</v>
      </c>
      <c r="L47" s="68">
        <v>-2815968.1700000023</v>
      </c>
      <c r="M47" s="68">
        <v>-2786401.160000002</v>
      </c>
      <c r="N47" s="68">
        <f t="shared" si="0"/>
        <v>-1278246.2700000363</v>
      </c>
      <c r="O47" s="394">
        <f>SUM(AC47:AN47)</f>
        <v>-1662215.86</v>
      </c>
      <c r="P47" s="394">
        <f t="shared" si="1"/>
        <v>-534392.28999999992</v>
      </c>
      <c r="Q47" s="43">
        <f t="shared" ref="Q47:AB47" si="31">Q45-Q46</f>
        <v>-96395.000000001033</v>
      </c>
      <c r="R47" s="43">
        <f t="shared" si="31"/>
        <v>-55925.350000000188</v>
      </c>
      <c r="S47" s="43">
        <f t="shared" si="31"/>
        <v>-12998.060000001271</v>
      </c>
      <c r="T47" s="43">
        <f t="shared" si="31"/>
        <v>-699443.15000001434</v>
      </c>
      <c r="U47" s="43">
        <f t="shared" si="31"/>
        <v>-65132.949999998062</v>
      </c>
      <c r="V47" s="43">
        <f t="shared" si="31"/>
        <v>-69502.810000007114</v>
      </c>
      <c r="W47" s="43">
        <f t="shared" si="31"/>
        <v>-15232.960000001116</v>
      </c>
      <c r="X47" s="43">
        <f t="shared" si="31"/>
        <v>-2988.3200000116194</v>
      </c>
      <c r="Y47" s="43">
        <f t="shared" si="31"/>
        <v>-189604.7500000096</v>
      </c>
      <c r="Z47" s="43">
        <f t="shared" si="31"/>
        <v>-25602.079999991867</v>
      </c>
      <c r="AA47" s="43">
        <f t="shared" si="31"/>
        <v>-13046.399999999025</v>
      </c>
      <c r="AB47" s="43">
        <f t="shared" si="31"/>
        <v>-32374.440000001163</v>
      </c>
      <c r="AC47" s="117">
        <f>AC45-AC46</f>
        <v>-155834.54</v>
      </c>
      <c r="AD47" s="117">
        <f>AD45-AD46</f>
        <v>-102156.96</v>
      </c>
      <c r="AE47" s="117">
        <f t="shared" ref="AE47:AT47" si="32">AE45-AE46</f>
        <v>-59887.779999999992</v>
      </c>
      <c r="AF47" s="117">
        <f t="shared" si="32"/>
        <v>-35717.380000000005</v>
      </c>
      <c r="AG47" s="117">
        <f t="shared" si="32"/>
        <v>-401567.78999999992</v>
      </c>
      <c r="AH47" s="117">
        <f t="shared" si="32"/>
        <v>-412047.83999999997</v>
      </c>
      <c r="AI47" s="117">
        <f t="shared" si="32"/>
        <v>-2075.92</v>
      </c>
      <c r="AJ47" s="68">
        <f>AJ45-AJ46</f>
        <v>-59768</v>
      </c>
      <c r="AK47" s="117">
        <f t="shared" si="32"/>
        <v>-107148.01000000001</v>
      </c>
      <c r="AL47" s="117">
        <f t="shared" si="32"/>
        <v>-56911.499999999993</v>
      </c>
      <c r="AM47" s="117">
        <f t="shared" si="32"/>
        <v>-166551.54000000004</v>
      </c>
      <c r="AN47" s="117">
        <f t="shared" si="32"/>
        <v>-102548.6</v>
      </c>
      <c r="AO47" s="117">
        <f t="shared" si="32"/>
        <v>-124661.32</v>
      </c>
      <c r="AP47" s="117">
        <f t="shared" si="32"/>
        <v>-52562.55</v>
      </c>
      <c r="AQ47" s="117">
        <f t="shared" si="32"/>
        <v>-185827.49</v>
      </c>
      <c r="AR47" s="117">
        <f t="shared" si="32"/>
        <v>-89650</v>
      </c>
      <c r="AS47" s="117">
        <f t="shared" si="32"/>
        <v>-39835.360000000001</v>
      </c>
      <c r="AT47" s="117">
        <f t="shared" si="32"/>
        <v>-41855.57</v>
      </c>
      <c r="AU47" s="117"/>
      <c r="AV47" s="117"/>
      <c r="AW47" s="117"/>
      <c r="AX47" s="117"/>
      <c r="AY47" s="117"/>
      <c r="AZ47" s="135"/>
    </row>
    <row r="48" spans="1:52" s="38" customFormat="1" x14ac:dyDescent="0.25">
      <c r="A48" s="341" t="s">
        <v>189</v>
      </c>
      <c r="B48" s="37" t="s">
        <v>120</v>
      </c>
      <c r="C48" s="43">
        <v>577141.17000000004</v>
      </c>
      <c r="D48" s="43">
        <v>243216.22</v>
      </c>
      <c r="E48" s="43">
        <v>39539</v>
      </c>
      <c r="F48" s="43">
        <v>44256</v>
      </c>
      <c r="G48" s="68">
        <v>267711</v>
      </c>
      <c r="H48" s="43">
        <v>282675.45000000007</v>
      </c>
      <c r="I48" s="43">
        <v>306326.36054000002</v>
      </c>
      <c r="J48" s="43">
        <v>273105.36124653748</v>
      </c>
      <c r="K48" s="68">
        <v>248364.56</v>
      </c>
      <c r="L48" s="68">
        <v>404589.12</v>
      </c>
      <c r="M48" s="68">
        <v>69481.16</v>
      </c>
      <c r="N48" s="68">
        <f t="shared" si="0"/>
        <v>439871.60000000003</v>
      </c>
      <c r="O48" s="394">
        <v>75155</v>
      </c>
      <c r="P48" s="394">
        <f t="shared" si="1"/>
        <v>19443.88</v>
      </c>
      <c r="Q48" s="68">
        <v>5184.5200000000004</v>
      </c>
      <c r="R48" s="68">
        <v>1870</v>
      </c>
      <c r="S48" s="68">
        <v>2308.6800000000003</v>
      </c>
      <c r="T48" s="68">
        <v>1094.28</v>
      </c>
      <c r="U48" s="68">
        <v>0</v>
      </c>
      <c r="V48" s="68">
        <v>1940.4</v>
      </c>
      <c r="W48" s="68">
        <v>1584</v>
      </c>
      <c r="X48" s="68">
        <v>45431</v>
      </c>
      <c r="Y48" s="68">
        <v>350050</v>
      </c>
      <c r="Z48" s="68">
        <v>400</v>
      </c>
      <c r="AA48" s="68">
        <v>11029.28</v>
      </c>
      <c r="AB48" s="68">
        <v>18979.439999999999</v>
      </c>
      <c r="AC48" s="115">
        <f>SUM(AC45,AC42,AC39,AC36,AC33,AC30,AC27,AC24,AC21,AC18,AC15,AC12,AC9,AC6)</f>
        <v>959.6400000000001</v>
      </c>
      <c r="AD48" s="115">
        <f>SUM(AD45,AD42,AD39,AD36,AD33,AD30,AD27,AD24,AD21,AD18,AD15,AD12,AD9,AD6)</f>
        <v>4088.0400000000004</v>
      </c>
      <c r="AE48" s="115">
        <f t="shared" ref="AE48:AN48" si="33">SUM(AE45,AE42,AE39,AE36,AE33,AE30,AE27,AE24,AE21,AE18,AE15,AE12,AE9,AE6)</f>
        <v>14282.4</v>
      </c>
      <c r="AF48" s="115">
        <f t="shared" si="33"/>
        <v>2708.6400000000003</v>
      </c>
      <c r="AG48" s="115">
        <f t="shared" si="33"/>
        <v>7108.2000000000007</v>
      </c>
      <c r="AH48" s="115">
        <f t="shared" si="33"/>
        <v>3928.32</v>
      </c>
      <c r="AI48" s="115">
        <f t="shared" si="33"/>
        <v>4406.16</v>
      </c>
      <c r="AJ48" s="68">
        <v>9081</v>
      </c>
      <c r="AK48" s="115">
        <f t="shared" si="33"/>
        <v>2119.92</v>
      </c>
      <c r="AL48" s="115">
        <f t="shared" si="33"/>
        <v>3395.04</v>
      </c>
      <c r="AM48" s="115">
        <f t="shared" si="33"/>
        <v>6126.12</v>
      </c>
      <c r="AN48" s="115">
        <f t="shared" si="33"/>
        <v>16951.439999999999</v>
      </c>
      <c r="AO48" s="115">
        <f t="shared" ref="AO48:AT48" si="34">SUM(AO45,AO42,AO39,AO36,AO33,AO30,AO27,AO24,AO21,AO18,AO15,AO12,AO9,AO6)</f>
        <v>5171.76</v>
      </c>
      <c r="AP48" s="115">
        <f t="shared" si="34"/>
        <v>9080.2800000000007</v>
      </c>
      <c r="AQ48" s="115">
        <f t="shared" si="34"/>
        <v>0</v>
      </c>
      <c r="AR48" s="115">
        <f t="shared" si="34"/>
        <v>5154.55</v>
      </c>
      <c r="AS48" s="115">
        <f t="shared" si="34"/>
        <v>0</v>
      </c>
      <c r="AT48" s="115">
        <f t="shared" si="34"/>
        <v>37.29</v>
      </c>
      <c r="AU48" s="115"/>
      <c r="AV48" s="115"/>
      <c r="AW48" s="115"/>
      <c r="AX48" s="115"/>
      <c r="AY48" s="115"/>
      <c r="AZ48" s="136"/>
    </row>
    <row r="49" spans="1:52" s="38" customFormat="1" x14ac:dyDescent="0.25">
      <c r="A49" s="342"/>
      <c r="B49" s="37" t="s">
        <v>174</v>
      </c>
      <c r="C49" s="43">
        <v>24304913.533</v>
      </c>
      <c r="D49" s="43">
        <v>26350476.509999998</v>
      </c>
      <c r="E49" s="43">
        <v>20228576.150000013</v>
      </c>
      <c r="F49" s="43">
        <v>21430479.559999965</v>
      </c>
      <c r="G49" s="43">
        <v>24560503.78999998</v>
      </c>
      <c r="H49" s="43">
        <v>49036640.473000072</v>
      </c>
      <c r="I49" s="43">
        <v>31595530.059999954</v>
      </c>
      <c r="J49" s="43">
        <v>34655719.96000006</v>
      </c>
      <c r="K49" s="68">
        <v>34017895.202</v>
      </c>
      <c r="L49" s="68">
        <v>46851620.900000006</v>
      </c>
      <c r="M49" s="68">
        <v>49162815.099999994</v>
      </c>
      <c r="N49" s="68">
        <f t="shared" si="0"/>
        <v>45478827.420000039</v>
      </c>
      <c r="O49" s="394">
        <v>48599427</v>
      </c>
      <c r="P49" s="394">
        <f t="shared" si="1"/>
        <v>36497958.139999993</v>
      </c>
      <c r="Q49" s="68">
        <v>2971343.64</v>
      </c>
      <c r="R49" s="68">
        <v>3304995.59</v>
      </c>
      <c r="S49" s="68">
        <v>2032157.6700000023</v>
      </c>
      <c r="T49" s="68">
        <v>5037096.2600000156</v>
      </c>
      <c r="U49" s="68">
        <v>4961038.3499999978</v>
      </c>
      <c r="V49" s="68">
        <v>4023664.6900000102</v>
      </c>
      <c r="W49" s="68">
        <v>3144106.8600000008</v>
      </c>
      <c r="X49" s="68">
        <v>3078012.2600000082</v>
      </c>
      <c r="Y49" s="68">
        <v>6830926.8600000124</v>
      </c>
      <c r="Z49" s="68">
        <v>5089550.4399999958</v>
      </c>
      <c r="AA49" s="68">
        <v>3514200.3099999982</v>
      </c>
      <c r="AB49" s="68">
        <v>1491734.4900000014</v>
      </c>
      <c r="AC49" s="115">
        <f>SUM(AC46,AC43,AC40,AC37,AC34,AC31,AC28,AC25,AC22,AC19,AC16,AC13,AC10,AC7)</f>
        <v>1663613.0099999998</v>
      </c>
      <c r="AD49" s="115">
        <f t="shared" ref="AD49:AN49" si="35">SUM(AD46,AD43,AD40,AD37,AD34,AD31,AD28,AD25,AD22,AD19,AD16,AD13,AD10,AD7)</f>
        <v>3394430.1070000008</v>
      </c>
      <c r="AE49" s="115">
        <f t="shared" si="35"/>
        <v>3317109.120000001</v>
      </c>
      <c r="AF49" s="115">
        <f t="shared" si="35"/>
        <v>2999923.5200000005</v>
      </c>
      <c r="AG49" s="115">
        <f t="shared" si="35"/>
        <v>2907347.4600000009</v>
      </c>
      <c r="AH49" s="115">
        <f t="shared" si="35"/>
        <v>2293906.6500000004</v>
      </c>
      <c r="AI49" s="115">
        <f>SUM(AI46,AI43,AI40,AI37,AI34,AI31,AI28,AI25,AI22,AI19,AI16,AI13,AI10,AI7)</f>
        <v>7649799.5800000019</v>
      </c>
      <c r="AJ49" s="68">
        <v>7877025</v>
      </c>
      <c r="AK49" s="115">
        <f t="shared" si="35"/>
        <v>2938315.32</v>
      </c>
      <c r="AL49" s="115">
        <f t="shared" si="35"/>
        <v>3401472.4099999992</v>
      </c>
      <c r="AM49" s="115">
        <f t="shared" si="35"/>
        <v>6399006.7000000011</v>
      </c>
      <c r="AN49" s="115">
        <f t="shared" si="35"/>
        <v>3757478.2499999995</v>
      </c>
      <c r="AO49" s="115">
        <f t="shared" ref="AO49:AT49" si="36">SUM(AO46,AO43,AO40,AO37,AO34,AO31,AO28,AO25,AO22,AO19,AO16,AO13,AO10,AO7)</f>
        <v>6870419.1400000006</v>
      </c>
      <c r="AP49" s="115">
        <f t="shared" si="36"/>
        <v>6201710.9200000009</v>
      </c>
      <c r="AQ49" s="115">
        <f t="shared" si="36"/>
        <v>5063338.41</v>
      </c>
      <c r="AR49" s="115">
        <f t="shared" si="36"/>
        <v>5884847.9599999972</v>
      </c>
      <c r="AS49" s="115">
        <f t="shared" si="36"/>
        <v>5410140.6199999992</v>
      </c>
      <c r="AT49" s="115">
        <f t="shared" si="36"/>
        <v>7067501.089999998</v>
      </c>
      <c r="AU49" s="115"/>
      <c r="AV49" s="115"/>
      <c r="AW49" s="115"/>
      <c r="AX49" s="115"/>
      <c r="AY49" s="115"/>
      <c r="AZ49" s="136"/>
    </row>
    <row r="50" spans="1:52" s="38" customFormat="1" x14ac:dyDescent="0.25">
      <c r="A50" s="343"/>
      <c r="B50" s="37" t="s">
        <v>175</v>
      </c>
      <c r="C50" s="43">
        <v>-23727772.362999998</v>
      </c>
      <c r="D50" s="43">
        <v>-26107260.289999999</v>
      </c>
      <c r="E50" s="43">
        <v>-20189037.150000013</v>
      </c>
      <c r="F50" s="43">
        <v>-21386223.559999965</v>
      </c>
      <c r="G50" s="43">
        <v>-24292792.78999998</v>
      </c>
      <c r="H50" s="43">
        <v>-48753965.023000069</v>
      </c>
      <c r="I50" s="43">
        <v>-31289203.699459955</v>
      </c>
      <c r="J50" s="43">
        <v>-34382614.598753519</v>
      </c>
      <c r="K50" s="68">
        <v>-33769530.64199999</v>
      </c>
      <c r="L50" s="68">
        <v>-46447031.780000016</v>
      </c>
      <c r="M50" s="68">
        <v>-49093333.939999998</v>
      </c>
      <c r="N50" s="68">
        <f t="shared" si="0"/>
        <v>-45038955.820000052</v>
      </c>
      <c r="O50" s="394">
        <f>O48-O49</f>
        <v>-48524272</v>
      </c>
      <c r="P50" s="394">
        <f t="shared" si="1"/>
        <v>-36478514.25999999</v>
      </c>
      <c r="Q50" s="116">
        <f t="shared" ref="Q50:Y50" si="37">Q48-Q49</f>
        <v>-2966159.12</v>
      </c>
      <c r="R50" s="116">
        <f t="shared" si="37"/>
        <v>-3303125.59</v>
      </c>
      <c r="S50" s="116">
        <f t="shared" si="37"/>
        <v>-2029848.9900000023</v>
      </c>
      <c r="T50" s="116">
        <f t="shared" si="37"/>
        <v>-5036001.9800000153</v>
      </c>
      <c r="U50" s="116">
        <f t="shared" si="37"/>
        <v>-4961038.3499999978</v>
      </c>
      <c r="V50" s="116">
        <f t="shared" si="37"/>
        <v>-4021724.2900000103</v>
      </c>
      <c r="W50" s="116">
        <f t="shared" si="37"/>
        <v>-3142522.8600000008</v>
      </c>
      <c r="X50" s="116">
        <f t="shared" si="37"/>
        <v>-3032581.2600000082</v>
      </c>
      <c r="Y50" s="116">
        <f t="shared" si="37"/>
        <v>-6480876.8600000124</v>
      </c>
      <c r="Z50" s="117">
        <v>-5089150.4400000032</v>
      </c>
      <c r="AA50" s="117">
        <v>-3503171.0299999993</v>
      </c>
      <c r="AB50" s="117">
        <v>-1472755.0500000003</v>
      </c>
      <c r="AC50" s="117">
        <f>AC48-AC49</f>
        <v>-1662653.3699999999</v>
      </c>
      <c r="AD50" s="117">
        <f t="shared" ref="AD50:AN50" si="38">AD48-AD49</f>
        <v>-3390342.0670000007</v>
      </c>
      <c r="AE50" s="117">
        <f t="shared" si="38"/>
        <v>-3302826.7200000011</v>
      </c>
      <c r="AF50" s="117">
        <f t="shared" si="38"/>
        <v>-2997214.8800000004</v>
      </c>
      <c r="AG50" s="117">
        <f t="shared" si="38"/>
        <v>-2900239.2600000007</v>
      </c>
      <c r="AH50" s="117">
        <f t="shared" si="38"/>
        <v>-2289978.3300000005</v>
      </c>
      <c r="AI50" s="117">
        <f t="shared" si="38"/>
        <v>-7645393.4200000018</v>
      </c>
      <c r="AJ50" s="68">
        <f>AJ48-AJ49</f>
        <v>-7867944</v>
      </c>
      <c r="AK50" s="117">
        <f t="shared" si="38"/>
        <v>-2936195.4</v>
      </c>
      <c r="AL50" s="117">
        <f t="shared" si="38"/>
        <v>-3398077.3699999992</v>
      </c>
      <c r="AM50" s="117">
        <f t="shared" si="38"/>
        <v>-6392880.580000001</v>
      </c>
      <c r="AN50" s="117">
        <f t="shared" si="38"/>
        <v>-3740526.8099999996</v>
      </c>
      <c r="AO50" s="117">
        <f t="shared" ref="AO50" si="39">AO48-AO49</f>
        <v>-6865247.3800000008</v>
      </c>
      <c r="AP50" s="117">
        <f t="shared" ref="AP50" si="40">AP48-AP49</f>
        <v>-6192630.6400000006</v>
      </c>
      <c r="AQ50" s="117">
        <f t="shared" ref="AQ50:AT50" si="41">AQ48-AQ49</f>
        <v>-5063338.41</v>
      </c>
      <c r="AR50" s="117">
        <f t="shared" si="41"/>
        <v>-5879693.4099999974</v>
      </c>
      <c r="AS50" s="117">
        <f t="shared" si="41"/>
        <v>-5410140.6199999992</v>
      </c>
      <c r="AT50" s="117">
        <f t="shared" si="41"/>
        <v>-7067463.799999998</v>
      </c>
      <c r="AU50" s="117"/>
      <c r="AV50" s="117"/>
      <c r="AW50" s="117"/>
      <c r="AX50" s="117"/>
      <c r="AY50" s="117"/>
      <c r="AZ50" s="135"/>
    </row>
    <row r="51" spans="1:52" s="38" customFormat="1" x14ac:dyDescent="0.25">
      <c r="A51" s="69"/>
      <c r="B51" s="69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</row>
    <row r="52" spans="1:52" ht="13.8" x14ac:dyDescent="0.25">
      <c r="A52" s="71" t="s">
        <v>26</v>
      </c>
      <c r="B52" s="72"/>
      <c r="C52" s="399"/>
      <c r="D52" s="399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 t="s">
        <v>22</v>
      </c>
      <c r="P52" s="399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4"/>
      <c r="AO52" s="4"/>
    </row>
    <row r="53" spans="1:52" ht="13.8" x14ac:dyDescent="0.25">
      <c r="A53" s="335" t="s">
        <v>27</v>
      </c>
      <c r="B53" s="400"/>
      <c r="C53" s="400"/>
      <c r="D53" s="400"/>
      <c r="E53" s="400"/>
      <c r="F53" s="400"/>
      <c r="G53" s="400"/>
      <c r="H53" s="400"/>
      <c r="I53" s="400"/>
      <c r="J53" s="400"/>
      <c r="K53" s="400"/>
      <c r="L53" s="400"/>
      <c r="M53" s="400"/>
      <c r="N53" s="400"/>
      <c r="O53" s="400"/>
      <c r="P53" s="400"/>
      <c r="V53" s="68"/>
      <c r="W53" s="38"/>
      <c r="X53" s="38"/>
      <c r="Y53" s="38"/>
      <c r="AC53" s="4"/>
      <c r="AO53" s="4"/>
    </row>
    <row r="54" spans="1:52" ht="14.4" x14ac:dyDescent="0.3">
      <c r="A54" s="336" t="s">
        <v>28</v>
      </c>
      <c r="B54" s="400"/>
      <c r="C54" s="400"/>
      <c r="D54" s="400"/>
      <c r="E54" s="400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V54" s="38"/>
      <c r="W54" s="38"/>
      <c r="X54" s="38"/>
      <c r="Y54" s="38"/>
      <c r="AC54" s="4"/>
      <c r="AD54" s="6"/>
      <c r="AE54" s="51"/>
      <c r="AF54" s="51"/>
      <c r="AG54" s="51"/>
      <c r="AH54" s="51"/>
      <c r="AI54" s="29"/>
      <c r="AJ54" s="29"/>
      <c r="AK54" s="51"/>
      <c r="AL54" s="51"/>
      <c r="AM54" s="51"/>
      <c r="AN54" s="51"/>
      <c r="AO54" s="29"/>
    </row>
    <row r="55" spans="1:52" ht="14.4" customHeight="1" x14ac:dyDescent="0.3">
      <c r="A55" s="337" t="s">
        <v>190</v>
      </c>
      <c r="B55" s="401"/>
      <c r="C55" s="401"/>
      <c r="D55" s="401"/>
      <c r="E55" s="401"/>
      <c r="F55" s="401"/>
      <c r="G55" s="221"/>
      <c r="H55" s="62"/>
      <c r="I55" s="62"/>
      <c r="J55" s="46"/>
      <c r="K55" s="248"/>
      <c r="L55" s="78"/>
      <c r="M55" s="3"/>
      <c r="N55" s="3"/>
      <c r="O55" s="3"/>
      <c r="P55" s="3"/>
      <c r="W55" s="38"/>
      <c r="X55" s="38"/>
      <c r="Y55" s="38"/>
      <c r="AC55" s="4"/>
      <c r="AK55" s="51"/>
      <c r="AL55" s="51"/>
      <c r="AM55" s="51"/>
      <c r="AN55" s="51"/>
      <c r="AO55" s="29"/>
    </row>
    <row r="56" spans="1:52" ht="14.4" x14ac:dyDescent="0.3">
      <c r="J56" s="41"/>
      <c r="K56" s="78"/>
      <c r="L56" s="78"/>
      <c r="M56" s="78"/>
      <c r="N56" s="248"/>
      <c r="O56" s="78"/>
      <c r="W56" s="68"/>
      <c r="X56" s="38"/>
      <c r="Y56" s="38"/>
      <c r="AC56" s="4"/>
      <c r="AK56" s="51"/>
      <c r="AL56" s="51"/>
      <c r="AM56" s="51"/>
      <c r="AN56" s="51"/>
      <c r="AO56" s="29"/>
    </row>
    <row r="57" spans="1:52" ht="13.8" x14ac:dyDescent="0.3">
      <c r="G57" s="5"/>
      <c r="H57" s="5"/>
      <c r="I57" s="5"/>
      <c r="J57" s="7"/>
      <c r="K57" s="29"/>
      <c r="L57" s="29"/>
      <c r="M57" s="29"/>
      <c r="N57" s="29"/>
      <c r="O57" s="29"/>
      <c r="AK57" s="51"/>
      <c r="AL57" s="51"/>
      <c r="AM57" s="51"/>
      <c r="AN57" s="51"/>
      <c r="AO57" s="29"/>
    </row>
    <row r="58" spans="1:52" ht="13.8" x14ac:dyDescent="0.3">
      <c r="G58" s="5"/>
      <c r="H58" s="5"/>
      <c r="I58" s="5"/>
      <c r="J58" s="23"/>
      <c r="K58" s="56"/>
      <c r="L58" s="56"/>
      <c r="M58" s="56"/>
      <c r="N58" s="56"/>
      <c r="O58" s="56"/>
      <c r="AK58" s="51"/>
      <c r="AL58" s="51"/>
      <c r="AM58" s="51"/>
      <c r="AN58" s="51"/>
      <c r="AO58" s="29"/>
    </row>
    <row r="60" spans="1:52" ht="13.8" x14ac:dyDescent="0.3">
      <c r="G60" s="5"/>
      <c r="H60" s="5"/>
      <c r="I60" s="5"/>
      <c r="J60" s="5"/>
      <c r="K60" s="5"/>
      <c r="L60" s="5"/>
      <c r="AD60" s="6"/>
      <c r="AE60" s="51"/>
      <c r="AF60" s="51"/>
      <c r="AG60" s="51"/>
      <c r="AH60" s="51"/>
      <c r="AI60" s="29"/>
      <c r="AJ60" s="29"/>
    </row>
    <row r="61" spans="1:52" x14ac:dyDescent="0.25">
      <c r="G61" s="5"/>
      <c r="H61" s="5"/>
      <c r="I61" s="5"/>
      <c r="J61" s="5"/>
      <c r="K61" s="5"/>
      <c r="L61" s="5"/>
    </row>
  </sheetData>
  <mergeCells count="28">
    <mergeCell ref="AO4:AZ4"/>
    <mergeCell ref="A53:P53"/>
    <mergeCell ref="A54:E54"/>
    <mergeCell ref="A55:F5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48:A50"/>
    <mergeCell ref="A33:A35"/>
    <mergeCell ref="B3:B5"/>
    <mergeCell ref="Q3:AN3"/>
    <mergeCell ref="B2:AN2"/>
    <mergeCell ref="B1:AN1"/>
    <mergeCell ref="AC4:AN4"/>
    <mergeCell ref="Q4:AB4"/>
    <mergeCell ref="C3:P4"/>
    <mergeCell ref="A36:A38"/>
    <mergeCell ref="A39:A41"/>
    <mergeCell ref="A42:A44"/>
    <mergeCell ref="A45:A47"/>
    <mergeCell ref="A1:A2"/>
    <mergeCell ref="A3:A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CAD19-4B62-4019-A871-74AC9D6AD746}">
  <sheetPr>
    <tabColor theme="7" tint="-0.249977111117893"/>
  </sheetPr>
  <dimension ref="A1:N68"/>
  <sheetViews>
    <sheetView topLeftCell="A23" workbookViewId="0">
      <selection sqref="A1:N47"/>
    </sheetView>
  </sheetViews>
  <sheetFormatPr defaultRowHeight="14.4" x14ac:dyDescent="0.3"/>
  <cols>
    <col min="2" max="2" width="10.33203125" bestFit="1" customWidth="1"/>
    <col min="3" max="8" width="13.88671875" style="145" hidden="1" customWidth="1"/>
    <col min="9" max="14" width="12.77734375" bestFit="1" customWidth="1"/>
  </cols>
  <sheetData>
    <row r="1" spans="1:14" x14ac:dyDescent="0.3">
      <c r="A1" t="s">
        <v>241</v>
      </c>
    </row>
    <row r="2" spans="1:14" x14ac:dyDescent="0.3">
      <c r="A2" s="209" t="s">
        <v>171</v>
      </c>
      <c r="B2" s="211" t="s">
        <v>170</v>
      </c>
      <c r="C2" s="210">
        <v>2018</v>
      </c>
      <c r="D2" s="166">
        <v>2019</v>
      </c>
      <c r="E2" s="166" t="s">
        <v>172</v>
      </c>
      <c r="F2" s="166" t="s">
        <v>216</v>
      </c>
      <c r="G2" s="166">
        <v>2022</v>
      </c>
      <c r="H2" s="167" t="s">
        <v>220</v>
      </c>
      <c r="I2" s="210" t="s">
        <v>112</v>
      </c>
      <c r="J2" s="166" t="s">
        <v>113</v>
      </c>
      <c r="K2" s="166" t="s">
        <v>114</v>
      </c>
      <c r="L2" s="166" t="s">
        <v>115</v>
      </c>
      <c r="M2" s="166" t="s">
        <v>17</v>
      </c>
      <c r="N2" s="167" t="s">
        <v>18</v>
      </c>
    </row>
    <row r="3" spans="1:14" x14ac:dyDescent="0.3">
      <c r="A3" s="154" t="s">
        <v>173</v>
      </c>
      <c r="B3" t="s">
        <v>120</v>
      </c>
      <c r="C3" s="206">
        <v>200</v>
      </c>
      <c r="D3" s="156">
        <v>0</v>
      </c>
      <c r="E3" s="156">
        <v>0</v>
      </c>
      <c r="F3" s="156">
        <v>0</v>
      </c>
      <c r="G3" s="156">
        <v>0</v>
      </c>
      <c r="H3" s="203">
        <v>0</v>
      </c>
      <c r="I3" s="206"/>
      <c r="J3" s="156"/>
      <c r="K3" s="156"/>
      <c r="L3" s="156"/>
      <c r="M3" s="156"/>
      <c r="N3" s="203"/>
    </row>
    <row r="4" spans="1:14" x14ac:dyDescent="0.3">
      <c r="A4" s="154"/>
      <c r="B4" t="s">
        <v>174</v>
      </c>
      <c r="C4" s="206">
        <v>8490209.6670000013</v>
      </c>
      <c r="D4" s="156">
        <v>13072506.650000002</v>
      </c>
      <c r="E4" s="156">
        <v>11414390.159999998</v>
      </c>
      <c r="F4" s="156">
        <v>10607083.559999997</v>
      </c>
      <c r="G4" s="156">
        <v>14860169.17</v>
      </c>
      <c r="H4" s="203">
        <v>17114989.469999999</v>
      </c>
      <c r="I4" s="206">
        <v>2589809.6599999997</v>
      </c>
      <c r="J4" s="156">
        <v>3302485.4400000018</v>
      </c>
      <c r="K4" s="156">
        <v>2287843.8299999996</v>
      </c>
      <c r="L4" s="156">
        <v>2585343.7899999996</v>
      </c>
      <c r="M4" s="156">
        <v>2459080.1799999992</v>
      </c>
      <c r="N4" s="203">
        <v>3890426.569999997</v>
      </c>
    </row>
    <row r="5" spans="1:14" x14ac:dyDescent="0.3">
      <c r="A5" s="154"/>
      <c r="B5" t="s">
        <v>175</v>
      </c>
      <c r="C5" s="206">
        <v>-8490009.6670000013</v>
      </c>
      <c r="D5" s="156">
        <v>-13072506.650000002</v>
      </c>
      <c r="E5" s="156">
        <v>-11414390.159999998</v>
      </c>
      <c r="F5" s="156">
        <v>-10607083.559999997</v>
      </c>
      <c r="G5" s="156">
        <v>-14860169.17</v>
      </c>
      <c r="H5" s="203">
        <v>-17114989.469999999</v>
      </c>
      <c r="I5" s="206">
        <v>-2589809.6599999997</v>
      </c>
      <c r="J5" s="156">
        <v>-3302485.4400000018</v>
      </c>
      <c r="K5" s="156">
        <v>-2287843.8299999996</v>
      </c>
      <c r="L5" s="156">
        <v>-2585343.7899999996</v>
      </c>
      <c r="M5" s="156">
        <v>-2459080.1799999992</v>
      </c>
      <c r="N5" s="203">
        <v>-3890426.569999997</v>
      </c>
    </row>
    <row r="6" spans="1:14" x14ac:dyDescent="0.3">
      <c r="A6" s="154" t="s">
        <v>176</v>
      </c>
      <c r="B6" t="s">
        <v>120</v>
      </c>
      <c r="C6" s="206">
        <v>0</v>
      </c>
      <c r="D6" s="156">
        <v>0</v>
      </c>
      <c r="E6" s="156">
        <v>0</v>
      </c>
      <c r="F6" s="156">
        <v>0</v>
      </c>
      <c r="G6" s="156">
        <v>0</v>
      </c>
      <c r="H6" s="203">
        <v>0</v>
      </c>
      <c r="I6" s="206"/>
      <c r="J6" s="156"/>
      <c r="K6" s="156"/>
      <c r="L6" s="156"/>
      <c r="M6" s="156"/>
      <c r="N6" s="203"/>
    </row>
    <row r="7" spans="1:14" x14ac:dyDescent="0.3">
      <c r="A7" s="154"/>
      <c r="B7" t="s">
        <v>174</v>
      </c>
      <c r="C7" s="206">
        <v>3491846.5300000003</v>
      </c>
      <c r="D7" s="156">
        <v>4720759.59</v>
      </c>
      <c r="E7" s="156">
        <v>4237901.709999999</v>
      </c>
      <c r="F7" s="156">
        <v>3738645.4900000007</v>
      </c>
      <c r="G7" s="156">
        <v>6288563.5400000038</v>
      </c>
      <c r="H7" s="203">
        <v>1856941.83</v>
      </c>
      <c r="I7" s="206">
        <v>378449.62</v>
      </c>
      <c r="J7" s="156">
        <v>349243.98</v>
      </c>
      <c r="K7" s="156">
        <v>310476.97000000003</v>
      </c>
      <c r="L7" s="156">
        <v>202019.79</v>
      </c>
      <c r="M7" s="156">
        <v>221795.55999999959</v>
      </c>
      <c r="N7" s="203">
        <v>394955.91000000027</v>
      </c>
    </row>
    <row r="8" spans="1:14" x14ac:dyDescent="0.3">
      <c r="A8" s="154"/>
      <c r="B8" t="s">
        <v>175</v>
      </c>
      <c r="C8" s="206">
        <v>-3491846.5300000003</v>
      </c>
      <c r="D8" s="156">
        <v>-4720759.59</v>
      </c>
      <c r="E8" s="156">
        <v>-4237901.709999999</v>
      </c>
      <c r="F8" s="156">
        <v>-3738645.4900000007</v>
      </c>
      <c r="G8" s="156">
        <v>-6288563.5400000038</v>
      </c>
      <c r="H8" s="203">
        <v>-1856941.83</v>
      </c>
      <c r="I8" s="206">
        <v>-378449.62</v>
      </c>
      <c r="J8" s="156">
        <v>-349243.98</v>
      </c>
      <c r="K8" s="156">
        <v>-310476.97000000003</v>
      </c>
      <c r="L8" s="156">
        <v>-202019.79</v>
      </c>
      <c r="M8" s="156">
        <v>-221795.55999999959</v>
      </c>
      <c r="N8" s="203">
        <v>-394955.91000000027</v>
      </c>
    </row>
    <row r="9" spans="1:14" x14ac:dyDescent="0.3">
      <c r="A9" s="154" t="s">
        <v>177</v>
      </c>
      <c r="B9" t="s">
        <v>120</v>
      </c>
      <c r="C9" s="206">
        <v>246037.56</v>
      </c>
      <c r="D9" s="156">
        <v>398879.12</v>
      </c>
      <c r="E9" s="156">
        <v>55383.68</v>
      </c>
      <c r="F9" s="156">
        <v>393287.72000000003</v>
      </c>
      <c r="G9" s="156">
        <v>48036.12</v>
      </c>
      <c r="H9" s="203">
        <v>19443.88</v>
      </c>
      <c r="I9" s="206">
        <v>5171.76</v>
      </c>
      <c r="J9" s="156">
        <v>9080.2800000000007</v>
      </c>
      <c r="K9" s="156">
        <v>0</v>
      </c>
      <c r="L9" s="156">
        <v>5154.55</v>
      </c>
      <c r="M9" s="156"/>
      <c r="N9" s="203">
        <v>37.29</v>
      </c>
    </row>
    <row r="10" spans="1:14" x14ac:dyDescent="0.3">
      <c r="A10" s="154"/>
      <c r="B10" t="s">
        <v>174</v>
      </c>
      <c r="C10" s="206">
        <v>9265004.2330000009</v>
      </c>
      <c r="D10" s="156">
        <v>11522389.529999999</v>
      </c>
      <c r="E10" s="156">
        <v>13873036.289999997</v>
      </c>
      <c r="F10" s="156">
        <v>13506292.410000008</v>
      </c>
      <c r="G10" s="156">
        <v>10856799.757000005</v>
      </c>
      <c r="H10" s="203">
        <v>6621657.3599999985</v>
      </c>
      <c r="I10" s="206">
        <v>1491787.55</v>
      </c>
      <c r="J10" s="156">
        <v>1066993.6999999997</v>
      </c>
      <c r="K10" s="156">
        <v>744762.06000000041</v>
      </c>
      <c r="L10" s="156">
        <v>1412704.4499999969</v>
      </c>
      <c r="M10" s="156">
        <v>988368.91000000061</v>
      </c>
      <c r="N10" s="203">
        <v>917040.69000000029</v>
      </c>
    </row>
    <row r="11" spans="1:14" x14ac:dyDescent="0.3">
      <c r="A11" s="154"/>
      <c r="B11" t="s">
        <v>175</v>
      </c>
      <c r="C11" s="206">
        <v>-9018966.6730000023</v>
      </c>
      <c r="D11" s="156">
        <v>-11123510.410000002</v>
      </c>
      <c r="E11" s="156">
        <v>-13817652.609999999</v>
      </c>
      <c r="F11" s="156">
        <v>-13113004.690000007</v>
      </c>
      <c r="G11" s="156">
        <v>-10808763.637000006</v>
      </c>
      <c r="H11" s="203">
        <v>-6602213.4799999977</v>
      </c>
      <c r="I11" s="206">
        <v>-1486615.79</v>
      </c>
      <c r="J11" s="156">
        <v>-1057913.4199999997</v>
      </c>
      <c r="K11" s="156">
        <v>-744762.06000000041</v>
      </c>
      <c r="L11" s="156">
        <v>-1407549.8999999969</v>
      </c>
      <c r="M11" s="156">
        <v>-988331.62000000058</v>
      </c>
      <c r="N11" s="203">
        <v>-917040.69000000029</v>
      </c>
    </row>
    <row r="12" spans="1:14" x14ac:dyDescent="0.3">
      <c r="A12" s="154" t="s">
        <v>178</v>
      </c>
      <c r="B12" t="s">
        <v>120</v>
      </c>
      <c r="C12" s="206">
        <v>0</v>
      </c>
      <c r="D12" s="156">
        <v>0</v>
      </c>
      <c r="E12" s="156">
        <v>0</v>
      </c>
      <c r="F12" s="156">
        <v>0</v>
      </c>
      <c r="G12" s="156">
        <v>0</v>
      </c>
      <c r="H12" s="203">
        <v>0</v>
      </c>
      <c r="I12" s="206"/>
      <c r="J12" s="156"/>
      <c r="K12" s="156"/>
      <c r="L12" s="156"/>
      <c r="M12" s="156"/>
      <c r="N12" s="203"/>
    </row>
    <row r="13" spans="1:14" x14ac:dyDescent="0.3">
      <c r="A13" s="154"/>
      <c r="B13" t="s">
        <v>174</v>
      </c>
      <c r="C13" s="206">
        <v>287932.49000000005</v>
      </c>
      <c r="D13" s="156">
        <v>1651405.93</v>
      </c>
      <c r="E13" s="156">
        <v>1002716.5599999999</v>
      </c>
      <c r="F13" s="156">
        <v>600848.47</v>
      </c>
      <c r="G13" s="156">
        <v>225539.75</v>
      </c>
      <c r="H13" s="203">
        <v>101915.86</v>
      </c>
      <c r="I13" s="206">
        <v>95597.200000000012</v>
      </c>
      <c r="J13" s="156">
        <v>4742.1499999999996</v>
      </c>
      <c r="K13" s="156">
        <v>0</v>
      </c>
      <c r="L13" s="156"/>
      <c r="M13" s="156">
        <v>540.48</v>
      </c>
      <c r="N13" s="203">
        <v>1036.03</v>
      </c>
    </row>
    <row r="14" spans="1:14" x14ac:dyDescent="0.3">
      <c r="A14" s="154"/>
      <c r="B14" t="s">
        <v>175</v>
      </c>
      <c r="C14" s="206">
        <v>-287932.49000000005</v>
      </c>
      <c r="D14" s="156">
        <v>-1651405.93</v>
      </c>
      <c r="E14" s="156">
        <v>-1002716.5599999999</v>
      </c>
      <c r="F14" s="156">
        <v>-600848.47</v>
      </c>
      <c r="G14" s="156">
        <v>-225539.75</v>
      </c>
      <c r="H14" s="203">
        <v>-101915.86</v>
      </c>
      <c r="I14" s="206">
        <v>-95597.200000000012</v>
      </c>
      <c r="J14" s="156">
        <v>-4742.1499999999996</v>
      </c>
      <c r="K14" s="156">
        <v>0</v>
      </c>
      <c r="L14" s="156">
        <v>0</v>
      </c>
      <c r="M14" s="156">
        <v>-540.48</v>
      </c>
      <c r="N14" s="203">
        <v>-1036.03</v>
      </c>
    </row>
    <row r="15" spans="1:14" x14ac:dyDescent="0.3">
      <c r="A15" s="154" t="s">
        <v>179</v>
      </c>
      <c r="B15" t="s">
        <v>120</v>
      </c>
      <c r="C15" s="206">
        <v>0</v>
      </c>
      <c r="D15" s="156">
        <v>0</v>
      </c>
      <c r="E15" s="156">
        <v>0</v>
      </c>
      <c r="F15" s="156">
        <v>0</v>
      </c>
      <c r="G15" s="156">
        <v>500</v>
      </c>
      <c r="H15" s="203">
        <v>0</v>
      </c>
      <c r="I15" s="206"/>
      <c r="J15" s="156"/>
      <c r="K15" s="156"/>
      <c r="L15" s="156"/>
      <c r="M15" s="156"/>
      <c r="N15" s="203"/>
    </row>
    <row r="16" spans="1:14" x14ac:dyDescent="0.3">
      <c r="A16" s="154"/>
      <c r="B16" t="s">
        <v>174</v>
      </c>
      <c r="C16" s="206">
        <v>1339919.1000000001</v>
      </c>
      <c r="D16" s="156">
        <v>1523233.4999999998</v>
      </c>
      <c r="E16" s="156">
        <v>5720385.1699999999</v>
      </c>
      <c r="F16" s="156">
        <v>750829.6599999998</v>
      </c>
      <c r="G16" s="156">
        <v>1511464.23</v>
      </c>
      <c r="H16" s="203">
        <v>605937.90999999968</v>
      </c>
      <c r="I16" s="206">
        <v>300545.78999999975</v>
      </c>
      <c r="J16" s="156">
        <v>0</v>
      </c>
      <c r="K16" s="156">
        <v>0</v>
      </c>
      <c r="L16" s="156">
        <v>80851.98</v>
      </c>
      <c r="M16" s="156">
        <v>55027.93</v>
      </c>
      <c r="N16" s="203">
        <v>169512.21</v>
      </c>
    </row>
    <row r="17" spans="1:14" x14ac:dyDescent="0.3">
      <c r="A17" s="154"/>
      <c r="B17" t="s">
        <v>175</v>
      </c>
      <c r="C17" s="206">
        <v>-1339919.1000000001</v>
      </c>
      <c r="D17" s="156">
        <v>-1523233.4999999998</v>
      </c>
      <c r="E17" s="156">
        <v>-5720385.1699999999</v>
      </c>
      <c r="F17" s="156">
        <v>-750829.6599999998</v>
      </c>
      <c r="G17" s="156">
        <v>-1510964.23</v>
      </c>
      <c r="H17" s="203">
        <v>-605937.90999999968</v>
      </c>
      <c r="I17" s="206">
        <v>-300545.78999999975</v>
      </c>
      <c r="J17" s="156">
        <v>0</v>
      </c>
      <c r="K17" s="156">
        <v>0</v>
      </c>
      <c r="L17" s="156">
        <v>-80851.98</v>
      </c>
      <c r="M17" s="156">
        <v>-55027.93</v>
      </c>
      <c r="N17" s="203">
        <v>-169512.21</v>
      </c>
    </row>
    <row r="18" spans="1:14" x14ac:dyDescent="0.3">
      <c r="A18" s="154" t="s">
        <v>180</v>
      </c>
      <c r="B18" t="s">
        <v>120</v>
      </c>
      <c r="C18" s="206">
        <v>0</v>
      </c>
      <c r="D18" s="156">
        <v>0</v>
      </c>
      <c r="E18" s="156">
        <v>0</v>
      </c>
      <c r="F18" s="156">
        <v>0</v>
      </c>
      <c r="G18" s="156">
        <v>0</v>
      </c>
      <c r="H18" s="203">
        <v>0</v>
      </c>
      <c r="I18" s="206"/>
      <c r="J18" s="156"/>
      <c r="K18" s="156"/>
      <c r="L18" s="156"/>
      <c r="M18" s="156"/>
      <c r="N18" s="203"/>
    </row>
    <row r="19" spans="1:14" x14ac:dyDescent="0.3">
      <c r="A19" s="154"/>
      <c r="B19" t="s">
        <v>174</v>
      </c>
      <c r="C19" s="206">
        <v>4212056.62</v>
      </c>
      <c r="D19" s="156">
        <v>198523.68000000002</v>
      </c>
      <c r="E19" s="156">
        <v>1780029.5499999996</v>
      </c>
      <c r="F19" s="156">
        <v>1065645.99</v>
      </c>
      <c r="G19" s="156">
        <v>59038.62</v>
      </c>
      <c r="H19" s="203">
        <v>59753.020000000004</v>
      </c>
      <c r="I19" s="206">
        <v>59753.020000000004</v>
      </c>
      <c r="J19" s="156">
        <v>0</v>
      </c>
      <c r="K19" s="156">
        <v>0</v>
      </c>
      <c r="L19" s="156"/>
      <c r="M19" s="156"/>
      <c r="N19" s="203"/>
    </row>
    <row r="20" spans="1:14" x14ac:dyDescent="0.3">
      <c r="A20" s="154"/>
      <c r="B20" t="s">
        <v>175</v>
      </c>
      <c r="C20" s="206">
        <v>-4212056.62</v>
      </c>
      <c r="D20" s="156">
        <v>-198523.68000000002</v>
      </c>
      <c r="E20" s="156">
        <v>-515687.79</v>
      </c>
      <c r="F20" s="156">
        <v>-1065645.99</v>
      </c>
      <c r="G20" s="156">
        <v>-59038.62</v>
      </c>
      <c r="H20" s="203">
        <v>-59753.020000000004</v>
      </c>
      <c r="I20" s="206">
        <v>-59753.020000000004</v>
      </c>
      <c r="J20" s="156">
        <v>0</v>
      </c>
      <c r="K20" s="156">
        <v>0</v>
      </c>
      <c r="L20" s="156">
        <v>0</v>
      </c>
      <c r="M20" s="156">
        <v>0</v>
      </c>
      <c r="N20" s="203">
        <v>0</v>
      </c>
    </row>
    <row r="21" spans="1:14" x14ac:dyDescent="0.3">
      <c r="A21" s="154" t="s">
        <v>181</v>
      </c>
      <c r="B21" t="s">
        <v>120</v>
      </c>
      <c r="C21" s="206">
        <v>0</v>
      </c>
      <c r="D21" s="156">
        <v>0</v>
      </c>
      <c r="E21" s="156">
        <v>0</v>
      </c>
      <c r="F21" s="156">
        <v>0</v>
      </c>
      <c r="G21" s="156">
        <v>0</v>
      </c>
      <c r="H21" s="203">
        <v>0</v>
      </c>
      <c r="I21" s="206"/>
      <c r="J21" s="156"/>
      <c r="K21" s="156"/>
      <c r="L21" s="156"/>
      <c r="M21" s="156"/>
      <c r="N21" s="203"/>
    </row>
    <row r="22" spans="1:14" x14ac:dyDescent="0.3">
      <c r="A22" s="154"/>
      <c r="B22" t="s">
        <v>174</v>
      </c>
      <c r="C22" s="206">
        <v>408962.01999999996</v>
      </c>
      <c r="D22" s="156">
        <v>446718.54</v>
      </c>
      <c r="E22" s="156">
        <v>225560.32000000004</v>
      </c>
      <c r="F22" s="156">
        <v>196500.19999999998</v>
      </c>
      <c r="G22" s="156">
        <v>132184.53</v>
      </c>
      <c r="H22" s="203">
        <v>29604.799999999996</v>
      </c>
      <c r="I22" s="206">
        <v>29604.799999999996</v>
      </c>
      <c r="J22" s="156">
        <v>0</v>
      </c>
      <c r="K22" s="156">
        <v>0</v>
      </c>
      <c r="L22" s="156"/>
      <c r="M22" s="156"/>
      <c r="N22" s="203"/>
    </row>
    <row r="23" spans="1:14" x14ac:dyDescent="0.3">
      <c r="A23" s="154"/>
      <c r="B23" t="s">
        <v>175</v>
      </c>
      <c r="C23" s="206">
        <v>-408962.01999999996</v>
      </c>
      <c r="D23" s="156">
        <v>-446718.54</v>
      </c>
      <c r="E23" s="156">
        <v>-225560.32000000004</v>
      </c>
      <c r="F23" s="156">
        <v>-196500.19999999998</v>
      </c>
      <c r="G23" s="156">
        <v>-132184.53</v>
      </c>
      <c r="H23" s="203">
        <v>-29604.799999999996</v>
      </c>
      <c r="I23" s="206">
        <v>-29604.799999999996</v>
      </c>
      <c r="J23" s="156">
        <v>0</v>
      </c>
      <c r="K23" s="156">
        <v>0</v>
      </c>
      <c r="L23" s="156">
        <v>0</v>
      </c>
      <c r="M23" s="156">
        <v>0</v>
      </c>
      <c r="N23" s="203">
        <v>0</v>
      </c>
    </row>
    <row r="24" spans="1:14" x14ac:dyDescent="0.3">
      <c r="A24" s="154" t="s">
        <v>182</v>
      </c>
      <c r="B24" t="s">
        <v>120</v>
      </c>
      <c r="C24" s="206">
        <v>2127</v>
      </c>
      <c r="D24" s="156">
        <v>600</v>
      </c>
      <c r="E24" s="156">
        <v>3440</v>
      </c>
      <c r="F24" s="156">
        <v>0</v>
      </c>
      <c r="G24" s="156">
        <v>0</v>
      </c>
      <c r="H24" s="203">
        <v>0</v>
      </c>
      <c r="I24" s="206"/>
      <c r="J24" s="156"/>
      <c r="K24" s="156"/>
      <c r="L24" s="156"/>
      <c r="M24" s="156"/>
      <c r="N24" s="203"/>
    </row>
    <row r="25" spans="1:14" x14ac:dyDescent="0.3">
      <c r="A25" s="154"/>
      <c r="B25" t="s">
        <v>174</v>
      </c>
      <c r="C25" s="206">
        <v>2307498.83</v>
      </c>
      <c r="D25" s="156">
        <v>3621024.7800000007</v>
      </c>
      <c r="E25" s="156">
        <v>3804188.68</v>
      </c>
      <c r="F25" s="156">
        <v>8223178.4500000011</v>
      </c>
      <c r="G25" s="156">
        <v>4623426.4799999995</v>
      </c>
      <c r="H25" s="203">
        <v>3380019.2500000005</v>
      </c>
      <c r="I25" s="206">
        <v>245276.03999999995</v>
      </c>
      <c r="J25" s="156">
        <v>851559.94999999949</v>
      </c>
      <c r="K25" s="156">
        <v>393489.99999999994</v>
      </c>
      <c r="L25" s="156">
        <v>515157.23000000016</v>
      </c>
      <c r="M25" s="156">
        <v>680439.17000000027</v>
      </c>
      <c r="N25" s="203">
        <v>694096.86000000022</v>
      </c>
    </row>
    <row r="26" spans="1:14" x14ac:dyDescent="0.3">
      <c r="A26" s="154"/>
      <c r="B26" t="s">
        <v>175</v>
      </c>
      <c r="C26" s="206">
        <v>-2305371.83</v>
      </c>
      <c r="D26" s="156">
        <v>-3620424.7800000007</v>
      </c>
      <c r="E26" s="156">
        <v>-3800748.68</v>
      </c>
      <c r="F26" s="156">
        <v>-8223178.4500000011</v>
      </c>
      <c r="G26" s="156">
        <v>-4623426.4799999995</v>
      </c>
      <c r="H26" s="203">
        <v>-3380019.2500000005</v>
      </c>
      <c r="I26" s="206">
        <v>-245276.03999999995</v>
      </c>
      <c r="J26" s="156">
        <v>-851559.94999999949</v>
      </c>
      <c r="K26" s="156">
        <v>-393489.99999999994</v>
      </c>
      <c r="L26" s="156">
        <v>-515157.23000000016</v>
      </c>
      <c r="M26" s="156">
        <v>-680439.17000000027</v>
      </c>
      <c r="N26" s="203">
        <v>-694096.86000000022</v>
      </c>
    </row>
    <row r="27" spans="1:14" x14ac:dyDescent="0.3">
      <c r="A27" s="154" t="s">
        <v>183</v>
      </c>
      <c r="B27" t="s">
        <v>120</v>
      </c>
      <c r="C27" s="206">
        <v>0</v>
      </c>
      <c r="D27" s="156">
        <v>0</v>
      </c>
      <c r="E27" s="156">
        <v>0</v>
      </c>
      <c r="F27" s="156">
        <v>0</v>
      </c>
      <c r="G27" s="156">
        <v>0</v>
      </c>
      <c r="H27" s="203">
        <v>0</v>
      </c>
      <c r="I27" s="206"/>
      <c r="J27" s="156"/>
      <c r="K27" s="156"/>
      <c r="L27" s="156"/>
      <c r="M27" s="156"/>
      <c r="N27" s="203"/>
    </row>
    <row r="28" spans="1:14" x14ac:dyDescent="0.3">
      <c r="A28" s="154"/>
      <c r="B28" t="s">
        <v>174</v>
      </c>
      <c r="C28" s="206">
        <v>1505168.65</v>
      </c>
      <c r="D28" s="156">
        <v>4636301.1999999993</v>
      </c>
      <c r="E28" s="156">
        <v>1855385.13</v>
      </c>
      <c r="F28" s="156">
        <v>3400973.3499999996</v>
      </c>
      <c r="G28" s="156">
        <v>7121933.1500000004</v>
      </c>
      <c r="H28" s="203">
        <v>5031450.1399999997</v>
      </c>
      <c r="I28" s="206">
        <v>1268761.53</v>
      </c>
      <c r="J28" s="156">
        <v>0</v>
      </c>
      <c r="K28" s="156">
        <v>903645.73</v>
      </c>
      <c r="L28" s="156">
        <v>999120.71999999974</v>
      </c>
      <c r="M28" s="156">
        <v>953477.27</v>
      </c>
      <c r="N28" s="203">
        <v>906444.8899999999</v>
      </c>
    </row>
    <row r="29" spans="1:14" x14ac:dyDescent="0.3">
      <c r="A29" s="154"/>
      <c r="B29" t="s">
        <v>175</v>
      </c>
      <c r="C29" s="206">
        <v>-1505168.65</v>
      </c>
      <c r="D29" s="156">
        <v>-4636301.1999999993</v>
      </c>
      <c r="E29" s="156">
        <v>-1855385.13</v>
      </c>
      <c r="F29" s="156">
        <v>-3400973.3499999996</v>
      </c>
      <c r="G29" s="156">
        <v>-7121933.1500000004</v>
      </c>
      <c r="H29" s="203">
        <v>-5031450.1399999997</v>
      </c>
      <c r="I29" s="206">
        <v>-1268761.53</v>
      </c>
      <c r="J29" s="156">
        <v>0</v>
      </c>
      <c r="K29" s="156">
        <v>-903645.73</v>
      </c>
      <c r="L29" s="156">
        <v>-999120.71999999974</v>
      </c>
      <c r="M29" s="156">
        <v>-953477.27</v>
      </c>
      <c r="N29" s="203">
        <v>-906444.8899999999</v>
      </c>
    </row>
    <row r="30" spans="1:14" x14ac:dyDescent="0.3">
      <c r="A30" s="154" t="s">
        <v>184</v>
      </c>
      <c r="B30" t="s">
        <v>120</v>
      </c>
      <c r="C30" s="206">
        <v>0</v>
      </c>
      <c r="D30" s="156">
        <v>0</v>
      </c>
      <c r="E30" s="156">
        <v>0</v>
      </c>
      <c r="F30" s="156">
        <v>0</v>
      </c>
      <c r="G30" s="156">
        <v>0</v>
      </c>
      <c r="H30" s="203">
        <v>0</v>
      </c>
      <c r="I30" s="206"/>
      <c r="J30" s="156"/>
      <c r="K30" s="156"/>
      <c r="L30" s="156"/>
      <c r="M30" s="156"/>
      <c r="N30" s="203"/>
    </row>
    <row r="31" spans="1:14" x14ac:dyDescent="0.3">
      <c r="A31" s="154"/>
      <c r="B31" t="s">
        <v>174</v>
      </c>
      <c r="C31" s="206">
        <v>152640.60999999999</v>
      </c>
      <c r="D31" s="156">
        <v>151034.10999999999</v>
      </c>
      <c r="E31" s="156">
        <v>31142.25</v>
      </c>
      <c r="F31" s="156">
        <v>6565.35</v>
      </c>
      <c r="G31" s="156">
        <v>971.72</v>
      </c>
      <c r="H31" s="203">
        <v>1809.31</v>
      </c>
      <c r="I31" s="206">
        <v>0</v>
      </c>
      <c r="J31" s="156">
        <v>0</v>
      </c>
      <c r="K31" s="156">
        <v>0</v>
      </c>
      <c r="L31" s="156"/>
      <c r="M31" s="156">
        <v>1809.31</v>
      </c>
      <c r="N31" s="203"/>
    </row>
    <row r="32" spans="1:14" x14ac:dyDescent="0.3">
      <c r="A32" s="154"/>
      <c r="B32" t="s">
        <v>175</v>
      </c>
      <c r="C32" s="206">
        <v>-152640.60999999999</v>
      </c>
      <c r="D32" s="156">
        <v>-151034.10999999999</v>
      </c>
      <c r="E32" s="156">
        <v>-31142.25</v>
      </c>
      <c r="F32" s="156">
        <v>-6565.35</v>
      </c>
      <c r="G32" s="156">
        <v>-971.72</v>
      </c>
      <c r="H32" s="203">
        <v>-1809.31</v>
      </c>
      <c r="I32" s="206">
        <v>0</v>
      </c>
      <c r="J32" s="156">
        <v>0</v>
      </c>
      <c r="K32" s="156">
        <v>0</v>
      </c>
      <c r="L32" s="156">
        <v>0</v>
      </c>
      <c r="M32" s="156">
        <v>-1809.31</v>
      </c>
      <c r="N32" s="203">
        <v>0</v>
      </c>
    </row>
    <row r="33" spans="1:14" x14ac:dyDescent="0.3">
      <c r="A33" s="154" t="s">
        <v>185</v>
      </c>
      <c r="B33" t="s">
        <v>120</v>
      </c>
      <c r="C33" s="206">
        <v>0</v>
      </c>
      <c r="D33" s="156">
        <v>450</v>
      </c>
      <c r="E33" s="156">
        <v>150</v>
      </c>
      <c r="F33" s="156">
        <v>0</v>
      </c>
      <c r="G33" s="156">
        <v>0</v>
      </c>
      <c r="H33" s="203">
        <v>0</v>
      </c>
      <c r="I33" s="206"/>
      <c r="J33" s="156"/>
      <c r="K33" s="156"/>
      <c r="L33" s="156"/>
      <c r="M33" s="156"/>
      <c r="N33" s="203"/>
    </row>
    <row r="34" spans="1:14" x14ac:dyDescent="0.3">
      <c r="A34" s="154"/>
      <c r="B34" t="s">
        <v>174</v>
      </c>
      <c r="C34" s="206">
        <v>355442.01999999996</v>
      </c>
      <c r="D34" s="156">
        <v>127708.15</v>
      </c>
      <c r="E34" s="156">
        <v>694210.92999999982</v>
      </c>
      <c r="F34" s="156">
        <v>686771.55</v>
      </c>
      <c r="G34" s="156">
        <v>496768.22999999992</v>
      </c>
      <c r="H34" s="203">
        <v>708717.99</v>
      </c>
      <c r="I34" s="206">
        <v>81182.98000000001</v>
      </c>
      <c r="J34" s="156">
        <v>574123.15</v>
      </c>
      <c r="K34" s="156">
        <v>49325</v>
      </c>
      <c r="L34" s="156"/>
      <c r="M34" s="156"/>
      <c r="N34" s="203">
        <v>4086.86</v>
      </c>
    </row>
    <row r="35" spans="1:14" x14ac:dyDescent="0.3">
      <c r="A35" s="154"/>
      <c r="B35" t="s">
        <v>175</v>
      </c>
      <c r="C35" s="206">
        <v>-355442.01999999996</v>
      </c>
      <c r="D35" s="156">
        <v>-127258.15</v>
      </c>
      <c r="E35" s="156">
        <v>-694060.92999999982</v>
      </c>
      <c r="F35" s="156">
        <v>-686771.55</v>
      </c>
      <c r="G35" s="156">
        <v>-496768.22999999992</v>
      </c>
      <c r="H35" s="203">
        <v>-708717.99</v>
      </c>
      <c r="I35" s="206">
        <v>-81182.98000000001</v>
      </c>
      <c r="J35" s="156">
        <v>-574123.15</v>
      </c>
      <c r="K35" s="156">
        <v>-49325</v>
      </c>
      <c r="L35" s="156">
        <v>0</v>
      </c>
      <c r="M35" s="156">
        <v>0</v>
      </c>
      <c r="N35" s="203">
        <v>-4086.86</v>
      </c>
    </row>
    <row r="36" spans="1:14" x14ac:dyDescent="0.3">
      <c r="A36" s="154" t="s">
        <v>186</v>
      </c>
      <c r="B36" t="s">
        <v>120</v>
      </c>
      <c r="C36" s="206">
        <v>0</v>
      </c>
      <c r="D36" s="156">
        <v>0</v>
      </c>
      <c r="E36" s="156">
        <v>0</v>
      </c>
      <c r="F36" s="156">
        <v>0</v>
      </c>
      <c r="G36" s="156">
        <v>0</v>
      </c>
      <c r="H36" s="203">
        <v>0</v>
      </c>
      <c r="I36" s="206"/>
      <c r="J36" s="156"/>
      <c r="K36" s="156"/>
      <c r="L36" s="156"/>
      <c r="M36" s="156"/>
      <c r="N36" s="203"/>
    </row>
    <row r="37" spans="1:14" x14ac:dyDescent="0.3">
      <c r="A37" s="154"/>
      <c r="B37" t="s">
        <v>174</v>
      </c>
      <c r="C37" s="206">
        <v>851460.99199999985</v>
      </c>
      <c r="D37" s="156">
        <v>1156304.92</v>
      </c>
      <c r="E37" s="156">
        <v>1187628.7900000003</v>
      </c>
      <c r="F37" s="156">
        <v>1059020.4800000004</v>
      </c>
      <c r="G37" s="156">
        <v>728268.1399999999</v>
      </c>
      <c r="H37" s="203">
        <v>402723.41</v>
      </c>
      <c r="I37" s="206">
        <v>204989.63</v>
      </c>
      <c r="J37" s="156">
        <v>0</v>
      </c>
      <c r="K37" s="156">
        <v>187967.33</v>
      </c>
      <c r="L37" s="156"/>
      <c r="M37" s="156">
        <v>9766.4500000000007</v>
      </c>
      <c r="N37" s="203"/>
    </row>
    <row r="38" spans="1:14" x14ac:dyDescent="0.3">
      <c r="A38" s="154"/>
      <c r="B38" t="s">
        <v>175</v>
      </c>
      <c r="C38" s="206">
        <v>-851460.99199999985</v>
      </c>
      <c r="D38" s="156">
        <v>-1156254.92</v>
      </c>
      <c r="E38" s="156">
        <v>-793894.1100000001</v>
      </c>
      <c r="F38" s="156">
        <v>-1059020.4800000004</v>
      </c>
      <c r="G38" s="156">
        <v>-728268.1399999999</v>
      </c>
      <c r="H38" s="203">
        <v>-402723.41</v>
      </c>
      <c r="I38" s="206">
        <v>-204989.63</v>
      </c>
      <c r="J38" s="156">
        <v>0</v>
      </c>
      <c r="K38" s="156">
        <v>-187967.33</v>
      </c>
      <c r="L38" s="156">
        <v>0</v>
      </c>
      <c r="M38" s="156">
        <v>-9766.4500000000007</v>
      </c>
      <c r="N38" s="203">
        <v>0</v>
      </c>
    </row>
    <row r="39" spans="1:14" x14ac:dyDescent="0.3">
      <c r="A39" s="154" t="s">
        <v>187</v>
      </c>
      <c r="B39" t="s">
        <v>120</v>
      </c>
      <c r="C39" s="206">
        <v>0</v>
      </c>
      <c r="D39" s="156">
        <v>0</v>
      </c>
      <c r="E39" s="156">
        <v>0</v>
      </c>
      <c r="F39" s="156">
        <v>0</v>
      </c>
      <c r="G39" s="156">
        <v>0</v>
      </c>
      <c r="H39" s="203">
        <v>0</v>
      </c>
      <c r="I39" s="206"/>
      <c r="J39" s="156"/>
      <c r="K39" s="156"/>
      <c r="L39" s="156"/>
      <c r="M39" s="156"/>
      <c r="N39" s="203"/>
    </row>
    <row r="40" spans="1:14" x14ac:dyDescent="0.3">
      <c r="A40" s="154"/>
      <c r="B40" t="s">
        <v>174</v>
      </c>
      <c r="C40" s="206">
        <v>446684.89999999997</v>
      </c>
      <c r="D40" s="156">
        <v>1203082.1499999999</v>
      </c>
      <c r="E40" s="156">
        <v>539330.92000000004</v>
      </c>
      <c r="F40" s="156">
        <v>304517.23</v>
      </c>
      <c r="G40" s="156">
        <v>50.81</v>
      </c>
      <c r="H40" s="203">
        <v>48045.5</v>
      </c>
      <c r="I40" s="206">
        <v>0</v>
      </c>
      <c r="J40" s="156">
        <v>0</v>
      </c>
      <c r="K40" s="156">
        <v>0</v>
      </c>
      <c r="L40" s="156"/>
      <c r="M40" s="156"/>
      <c r="N40" s="203">
        <v>48045.5</v>
      </c>
    </row>
    <row r="41" spans="1:14" x14ac:dyDescent="0.3">
      <c r="A41" s="154"/>
      <c r="B41" t="s">
        <v>175</v>
      </c>
      <c r="C41" s="206">
        <v>-446684.89999999997</v>
      </c>
      <c r="D41" s="156">
        <v>-1203082.1499999999</v>
      </c>
      <c r="E41" s="156">
        <v>-20573.340000000026</v>
      </c>
      <c r="F41" s="156">
        <v>-304517.23</v>
      </c>
      <c r="G41" s="156">
        <v>-50.81</v>
      </c>
      <c r="H41" s="203">
        <v>-48045.5</v>
      </c>
      <c r="I41" s="206">
        <v>0</v>
      </c>
      <c r="J41" s="156">
        <v>0</v>
      </c>
      <c r="K41" s="156">
        <v>0</v>
      </c>
      <c r="L41" s="156">
        <v>0</v>
      </c>
      <c r="M41" s="156">
        <v>0</v>
      </c>
      <c r="N41" s="203">
        <v>-48045.5</v>
      </c>
    </row>
    <row r="42" spans="1:14" x14ac:dyDescent="0.3">
      <c r="A42" s="154" t="s">
        <v>188</v>
      </c>
      <c r="B42" t="s">
        <v>120</v>
      </c>
      <c r="C42" s="206">
        <v>0</v>
      </c>
      <c r="D42" s="156">
        <v>4660</v>
      </c>
      <c r="E42" s="156">
        <v>10507.48</v>
      </c>
      <c r="F42" s="156">
        <v>53708.959999999999</v>
      </c>
      <c r="G42" s="156">
        <v>21706.080000000002</v>
      </c>
      <c r="H42" s="203">
        <v>0</v>
      </c>
      <c r="I42" s="206"/>
      <c r="J42" s="156"/>
      <c r="K42" s="156"/>
      <c r="L42" s="156"/>
      <c r="M42" s="156"/>
      <c r="N42" s="203"/>
    </row>
    <row r="43" spans="1:14" x14ac:dyDescent="0.3">
      <c r="A43" s="154"/>
      <c r="B43" t="s">
        <v>174</v>
      </c>
      <c r="C43" s="206">
        <v>903068.5399999948</v>
      </c>
      <c r="D43" s="156">
        <v>2820628.1700000023</v>
      </c>
      <c r="E43" s="156">
        <v>2796908.6400000025</v>
      </c>
      <c r="F43" s="156">
        <v>1331955.2300000365</v>
      </c>
      <c r="G43" s="156">
        <v>1694248.5899999999</v>
      </c>
      <c r="H43" s="203">
        <v>534392.28999999992</v>
      </c>
      <c r="I43" s="206">
        <v>124661.32</v>
      </c>
      <c r="J43" s="156">
        <v>52562.55</v>
      </c>
      <c r="K43" s="156">
        <v>185827.49</v>
      </c>
      <c r="L43" s="156">
        <v>89650</v>
      </c>
      <c r="M43" s="156">
        <v>39835.360000000001</v>
      </c>
      <c r="N43" s="203">
        <v>41855.57</v>
      </c>
    </row>
    <row r="44" spans="1:14" x14ac:dyDescent="0.3">
      <c r="A44" s="154"/>
      <c r="B44" t="s">
        <v>175</v>
      </c>
      <c r="C44" s="206">
        <v>-903068.5399999948</v>
      </c>
      <c r="D44" s="156">
        <v>-2815968.1700000023</v>
      </c>
      <c r="E44" s="156">
        <v>-2786401.160000002</v>
      </c>
      <c r="F44" s="156">
        <v>-1278246.2700000363</v>
      </c>
      <c r="G44" s="156">
        <v>-1672542.51</v>
      </c>
      <c r="H44" s="203">
        <v>-534392.28999999992</v>
      </c>
      <c r="I44" s="206">
        <v>-124661.32</v>
      </c>
      <c r="J44" s="156">
        <v>-52562.55</v>
      </c>
      <c r="K44" s="156">
        <v>-185827.49</v>
      </c>
      <c r="L44" s="156">
        <v>-89650</v>
      </c>
      <c r="M44" s="156">
        <v>-39835.360000000001</v>
      </c>
      <c r="N44" s="203">
        <v>-41855.57</v>
      </c>
    </row>
    <row r="45" spans="1:14" x14ac:dyDescent="0.3">
      <c r="A45" s="154" t="s">
        <v>189</v>
      </c>
      <c r="B45" t="s">
        <v>120</v>
      </c>
      <c r="C45" s="206">
        <v>248364.56</v>
      </c>
      <c r="D45" s="156">
        <v>404589.12</v>
      </c>
      <c r="E45" s="156">
        <v>69481.16</v>
      </c>
      <c r="F45" s="156">
        <v>439871.60000000003</v>
      </c>
      <c r="G45" s="156">
        <v>70242.200000000012</v>
      </c>
      <c r="H45" s="203">
        <v>19443.88</v>
      </c>
      <c r="I45" s="206">
        <v>5171.76</v>
      </c>
      <c r="J45" s="156">
        <v>9080.2800000000007</v>
      </c>
      <c r="K45" s="156">
        <v>0</v>
      </c>
      <c r="L45" s="156">
        <v>5154.55</v>
      </c>
      <c r="M45" s="156">
        <v>0</v>
      </c>
      <c r="N45" s="203">
        <v>37.29</v>
      </c>
    </row>
    <row r="46" spans="1:14" x14ac:dyDescent="0.3">
      <c r="A46" s="154"/>
      <c r="B46" t="s">
        <v>174</v>
      </c>
      <c r="C46" s="206">
        <v>34017895.202</v>
      </c>
      <c r="D46" s="156">
        <v>46851620.900000006</v>
      </c>
      <c r="E46" s="156">
        <v>49162815.099999994</v>
      </c>
      <c r="F46" s="156">
        <v>45478827.420000039</v>
      </c>
      <c r="G46" s="156">
        <v>48599426.717</v>
      </c>
      <c r="H46" s="203">
        <v>36497958.139999993</v>
      </c>
      <c r="I46" s="206">
        <v>6870419.1400000006</v>
      </c>
      <c r="J46" s="156">
        <v>6201710.9200000009</v>
      </c>
      <c r="K46" s="156">
        <v>5063338.41</v>
      </c>
      <c r="L46" s="156">
        <v>5884847.9599999972</v>
      </c>
      <c r="M46" s="156">
        <v>5410140.6199999992</v>
      </c>
      <c r="N46" s="203">
        <v>7067501.089999998</v>
      </c>
    </row>
    <row r="47" spans="1:14" x14ac:dyDescent="0.3">
      <c r="A47" s="159"/>
      <c r="B47" s="180" t="s">
        <v>175</v>
      </c>
      <c r="C47" s="207">
        <v>-33769530.64199999</v>
      </c>
      <c r="D47" s="161">
        <v>-46447031.780000016</v>
      </c>
      <c r="E47" s="161">
        <v>-49093333.939999998</v>
      </c>
      <c r="F47" s="161">
        <v>-45038955.820000052</v>
      </c>
      <c r="G47" s="161">
        <v>-48529184.517000005</v>
      </c>
      <c r="H47" s="204">
        <v>-36478514.25999999</v>
      </c>
      <c r="I47" s="207">
        <v>-6865247.3800000008</v>
      </c>
      <c r="J47" s="161">
        <v>-6192630.6400000006</v>
      </c>
      <c r="K47" s="161">
        <v>-5063338.41</v>
      </c>
      <c r="L47" s="161">
        <v>-5879693.4099999974</v>
      </c>
      <c r="M47" s="161">
        <v>-5410140.6199999992</v>
      </c>
      <c r="N47" s="204">
        <v>-7067463.799999998</v>
      </c>
    </row>
    <row r="49" spans="1:9" x14ac:dyDescent="0.3">
      <c r="B49" s="344" t="s">
        <v>40</v>
      </c>
      <c r="C49" s="344"/>
      <c r="D49" s="344" t="s">
        <v>225</v>
      </c>
      <c r="E49" s="344"/>
      <c r="I49" s="147"/>
    </row>
    <row r="50" spans="1:9" x14ac:dyDescent="0.3">
      <c r="A50" s="143" t="s">
        <v>230</v>
      </c>
      <c r="B50" s="166">
        <v>2022</v>
      </c>
      <c r="C50" s="166" t="s">
        <v>224</v>
      </c>
      <c r="D50" s="166">
        <v>2022</v>
      </c>
      <c r="E50" s="166" t="s">
        <v>224</v>
      </c>
      <c r="F50" s="166" t="s">
        <v>226</v>
      </c>
      <c r="G50" s="166" t="s">
        <v>227</v>
      </c>
      <c r="H50" s="166" t="s">
        <v>228</v>
      </c>
      <c r="I50" s="167" t="s">
        <v>229</v>
      </c>
    </row>
    <row r="51" spans="1:9" x14ac:dyDescent="0.3">
      <c r="A51" s="164" t="s">
        <v>173</v>
      </c>
      <c r="B51" s="155">
        <v>0</v>
      </c>
      <c r="C51" s="156">
        <v>0</v>
      </c>
      <c r="D51" s="156">
        <v>10607083.559999997</v>
      </c>
      <c r="E51" s="156">
        <v>17114989.469999999</v>
      </c>
      <c r="F51" s="157">
        <f>B51/$B$65</f>
        <v>0</v>
      </c>
      <c r="G51" s="157">
        <f>C51/$C$65</f>
        <v>0</v>
      </c>
      <c r="H51" s="172">
        <f>D51/$D$65</f>
        <v>0.23323124543302018</v>
      </c>
      <c r="I51" s="158">
        <f>E51/$E$65</f>
        <v>0.46893005368546359</v>
      </c>
    </row>
    <row r="52" spans="1:9" x14ac:dyDescent="0.3">
      <c r="A52" s="164" t="s">
        <v>176</v>
      </c>
      <c r="B52" s="155">
        <v>0</v>
      </c>
      <c r="C52" s="156">
        <v>0</v>
      </c>
      <c r="D52" s="156">
        <v>3738645.4900000007</v>
      </c>
      <c r="E52" s="156">
        <v>1856941.83</v>
      </c>
      <c r="F52" s="157">
        <f t="shared" ref="F52:F65" si="0">B52/$B$65</f>
        <v>0</v>
      </c>
      <c r="G52" s="157">
        <f t="shared" ref="G52:G65" si="1">C52/$C$65</f>
        <v>0</v>
      </c>
      <c r="H52" s="172">
        <f t="shared" ref="H52:H65" si="2">D52/$D$65</f>
        <v>8.2206285915715396E-2</v>
      </c>
      <c r="I52" s="158">
        <f t="shared" ref="I52:I65" si="3">E52/$E$65</f>
        <v>5.087796481318449E-2</v>
      </c>
    </row>
    <row r="53" spans="1:9" x14ac:dyDescent="0.3">
      <c r="A53" s="164" t="s">
        <v>177</v>
      </c>
      <c r="B53" s="155">
        <v>48036.12</v>
      </c>
      <c r="C53" s="156">
        <v>19443.88</v>
      </c>
      <c r="D53" s="156">
        <v>13506292.410000008</v>
      </c>
      <c r="E53" s="156">
        <v>6621657.3599999985</v>
      </c>
      <c r="F53" s="157">
        <f t="shared" si="0"/>
        <v>0.68386411587336382</v>
      </c>
      <c r="G53" s="157">
        <f t="shared" si="1"/>
        <v>1</v>
      </c>
      <c r="H53" s="172">
        <f t="shared" si="2"/>
        <v>0.29697978545639458</v>
      </c>
      <c r="I53" s="158">
        <f t="shared" si="3"/>
        <v>0.18142541932347123</v>
      </c>
    </row>
    <row r="54" spans="1:9" x14ac:dyDescent="0.3">
      <c r="A54" s="164" t="s">
        <v>178</v>
      </c>
      <c r="B54" s="155">
        <v>0</v>
      </c>
      <c r="C54" s="156">
        <v>0</v>
      </c>
      <c r="D54" s="156">
        <v>600848.47</v>
      </c>
      <c r="E54" s="156">
        <v>101915.86</v>
      </c>
      <c r="F54" s="157">
        <f t="shared" si="0"/>
        <v>0</v>
      </c>
      <c r="G54" s="157">
        <f t="shared" si="1"/>
        <v>0</v>
      </c>
      <c r="H54" s="157">
        <f t="shared" si="2"/>
        <v>1.3211608655850421E-2</v>
      </c>
      <c r="I54" s="158">
        <f t="shared" si="3"/>
        <v>2.7923715515555145E-3</v>
      </c>
    </row>
    <row r="55" spans="1:9" x14ac:dyDescent="0.3">
      <c r="A55" s="164" t="s">
        <v>179</v>
      </c>
      <c r="B55" s="155">
        <v>500</v>
      </c>
      <c r="C55" s="156">
        <v>0</v>
      </c>
      <c r="D55" s="156">
        <v>750829.6599999998</v>
      </c>
      <c r="E55" s="156">
        <v>605937.90999999968</v>
      </c>
      <c r="F55" s="157">
        <f t="shared" si="0"/>
        <v>7.1182280737220631E-3</v>
      </c>
      <c r="G55" s="157">
        <f t="shared" si="1"/>
        <v>0</v>
      </c>
      <c r="H55" s="157">
        <f t="shared" si="2"/>
        <v>1.6509433127332798E-2</v>
      </c>
      <c r="I55" s="158">
        <f t="shared" si="3"/>
        <v>1.6601967366933909E-2</v>
      </c>
    </row>
    <row r="56" spans="1:9" x14ac:dyDescent="0.3">
      <c r="A56" s="164" t="s">
        <v>180</v>
      </c>
      <c r="B56" s="155">
        <v>0</v>
      </c>
      <c r="C56" s="156">
        <v>0</v>
      </c>
      <c r="D56" s="156">
        <v>1065645.99</v>
      </c>
      <c r="E56" s="156">
        <v>59753.020000000004</v>
      </c>
      <c r="F56" s="157">
        <f t="shared" si="0"/>
        <v>0</v>
      </c>
      <c r="G56" s="157">
        <f t="shared" si="1"/>
        <v>0</v>
      </c>
      <c r="H56" s="157">
        <f t="shared" si="2"/>
        <v>2.3431694492883192E-2</v>
      </c>
      <c r="I56" s="158">
        <f t="shared" si="3"/>
        <v>1.6371606261040008E-3</v>
      </c>
    </row>
    <row r="57" spans="1:9" x14ac:dyDescent="0.3">
      <c r="A57" s="164" t="s">
        <v>181</v>
      </c>
      <c r="B57" s="155">
        <v>0</v>
      </c>
      <c r="C57" s="156">
        <v>0</v>
      </c>
      <c r="D57" s="156">
        <v>196500.19999999998</v>
      </c>
      <c r="E57" s="156">
        <v>29604.799999999996</v>
      </c>
      <c r="F57" s="157">
        <f t="shared" si="0"/>
        <v>0</v>
      </c>
      <c r="G57" s="157">
        <f t="shared" si="1"/>
        <v>0</v>
      </c>
      <c r="H57" s="157">
        <f t="shared" si="2"/>
        <v>4.3206962700534776E-3</v>
      </c>
      <c r="I57" s="158">
        <f t="shared" si="3"/>
        <v>8.1113578700597422E-4</v>
      </c>
    </row>
    <row r="58" spans="1:9" x14ac:dyDescent="0.3">
      <c r="A58" s="164" t="s">
        <v>182</v>
      </c>
      <c r="B58" s="155">
        <v>0</v>
      </c>
      <c r="C58" s="156">
        <v>0</v>
      </c>
      <c r="D58" s="156">
        <v>8223178.4500000011</v>
      </c>
      <c r="E58" s="156">
        <v>3380019.2500000005</v>
      </c>
      <c r="F58" s="157">
        <f t="shared" si="0"/>
        <v>0</v>
      </c>
      <c r="G58" s="157">
        <f t="shared" si="1"/>
        <v>0</v>
      </c>
      <c r="H58" s="172">
        <f t="shared" si="2"/>
        <v>0.18081333483069811</v>
      </c>
      <c r="I58" s="158">
        <f t="shared" si="3"/>
        <v>9.2608447766716659E-2</v>
      </c>
    </row>
    <row r="59" spans="1:9" x14ac:dyDescent="0.3">
      <c r="A59" s="164" t="s">
        <v>183</v>
      </c>
      <c r="B59" s="155">
        <v>0</v>
      </c>
      <c r="C59" s="156">
        <v>0</v>
      </c>
      <c r="D59" s="156">
        <v>3400973.3499999996</v>
      </c>
      <c r="E59" s="156">
        <v>5031450.1399999997</v>
      </c>
      <c r="F59" s="157">
        <f t="shared" si="0"/>
        <v>0</v>
      </c>
      <c r="G59" s="157">
        <f t="shared" si="1"/>
        <v>0</v>
      </c>
      <c r="H59" s="172">
        <f t="shared" si="2"/>
        <v>7.478146519899867E-2</v>
      </c>
      <c r="I59" s="158">
        <f t="shared" si="3"/>
        <v>0.13785566087560866</v>
      </c>
    </row>
    <row r="60" spans="1:9" x14ac:dyDescent="0.3">
      <c r="A60" s="164" t="s">
        <v>184</v>
      </c>
      <c r="B60" s="155">
        <v>0</v>
      </c>
      <c r="C60" s="156">
        <v>0</v>
      </c>
      <c r="D60" s="156">
        <v>6565.35</v>
      </c>
      <c r="E60" s="156">
        <v>1809.31</v>
      </c>
      <c r="F60" s="157">
        <f t="shared" si="0"/>
        <v>0</v>
      </c>
      <c r="G60" s="157">
        <f t="shared" si="1"/>
        <v>0</v>
      </c>
      <c r="H60" s="157">
        <f t="shared" si="2"/>
        <v>1.4436058210930881E-4</v>
      </c>
      <c r="I60" s="158">
        <f t="shared" si="3"/>
        <v>4.9572910162803983E-5</v>
      </c>
    </row>
    <row r="61" spans="1:9" x14ac:dyDescent="0.3">
      <c r="A61" s="164" t="s">
        <v>185</v>
      </c>
      <c r="B61" s="155">
        <v>0</v>
      </c>
      <c r="C61" s="156">
        <v>0</v>
      </c>
      <c r="D61" s="156">
        <v>686771.55</v>
      </c>
      <c r="E61" s="156">
        <v>708717.99</v>
      </c>
      <c r="F61" s="157">
        <f t="shared" si="0"/>
        <v>0</v>
      </c>
      <c r="G61" s="157">
        <f t="shared" si="1"/>
        <v>0</v>
      </c>
      <c r="H61" s="157">
        <f t="shared" si="2"/>
        <v>1.5100907146475401E-2</v>
      </c>
      <c r="I61" s="158">
        <f t="shared" si="3"/>
        <v>1.9418017503375878E-2</v>
      </c>
    </row>
    <row r="62" spans="1:9" x14ac:dyDescent="0.3">
      <c r="A62" s="164" t="s">
        <v>186</v>
      </c>
      <c r="B62" s="155">
        <v>0</v>
      </c>
      <c r="C62" s="156">
        <v>0</v>
      </c>
      <c r="D62" s="156">
        <v>1059020.4800000004</v>
      </c>
      <c r="E62" s="156">
        <v>402723.41</v>
      </c>
      <c r="F62" s="157">
        <f t="shared" si="0"/>
        <v>0</v>
      </c>
      <c r="G62" s="157">
        <f t="shared" si="1"/>
        <v>0</v>
      </c>
      <c r="H62" s="157">
        <f t="shared" si="2"/>
        <v>2.328601109742507E-2</v>
      </c>
      <c r="I62" s="158">
        <f t="shared" si="3"/>
        <v>1.1034135346838338E-2</v>
      </c>
    </row>
    <row r="63" spans="1:9" x14ac:dyDescent="0.3">
      <c r="A63" s="164" t="s">
        <v>187</v>
      </c>
      <c r="B63" s="155">
        <v>0</v>
      </c>
      <c r="C63" s="156">
        <v>0</v>
      </c>
      <c r="D63" s="156">
        <v>304517.23</v>
      </c>
      <c r="E63" s="156">
        <v>48045.5</v>
      </c>
      <c r="F63" s="157">
        <f t="shared" si="0"/>
        <v>0</v>
      </c>
      <c r="G63" s="157">
        <f t="shared" si="1"/>
        <v>0</v>
      </c>
      <c r="H63" s="157">
        <f t="shared" si="2"/>
        <v>6.6958021408019784E-3</v>
      </c>
      <c r="I63" s="158">
        <f t="shared" si="3"/>
        <v>1.3163887090808092E-3</v>
      </c>
    </row>
    <row r="64" spans="1:9" x14ac:dyDescent="0.3">
      <c r="A64" s="164" t="s">
        <v>188</v>
      </c>
      <c r="B64" s="155">
        <v>21706.080000000002</v>
      </c>
      <c r="C64" s="156">
        <v>0</v>
      </c>
      <c r="D64" s="156">
        <v>1331955.2300000365</v>
      </c>
      <c r="E64" s="156">
        <v>534392.28999999992</v>
      </c>
      <c r="F64" s="157">
        <f t="shared" si="0"/>
        <v>0.30901765605291404</v>
      </c>
      <c r="G64" s="157">
        <f t="shared" si="1"/>
        <v>0</v>
      </c>
      <c r="H64" s="157">
        <f t="shared" si="2"/>
        <v>2.9287369652241473E-2</v>
      </c>
      <c r="I64" s="158">
        <f t="shared" si="3"/>
        <v>1.4641703734498284E-2</v>
      </c>
    </row>
    <row r="65" spans="1:9" x14ac:dyDescent="0.3">
      <c r="A65" s="165" t="s">
        <v>189</v>
      </c>
      <c r="B65" s="160">
        <v>70242.200000000012</v>
      </c>
      <c r="C65" s="161">
        <v>19443.88</v>
      </c>
      <c r="D65" s="161">
        <v>45478827.420000039</v>
      </c>
      <c r="E65" s="161">
        <v>36497958.139999993</v>
      </c>
      <c r="F65" s="162">
        <f t="shared" si="0"/>
        <v>1</v>
      </c>
      <c r="G65" s="162">
        <f t="shared" si="1"/>
        <v>1</v>
      </c>
      <c r="H65" s="162">
        <f t="shared" si="2"/>
        <v>1</v>
      </c>
      <c r="I65" s="163">
        <f t="shared" si="3"/>
        <v>1</v>
      </c>
    </row>
    <row r="68" spans="1:9" x14ac:dyDescent="0.3">
      <c r="D68" s="171">
        <f>D51+D53+D58</f>
        <v>32336554.420000009</v>
      </c>
      <c r="E68" s="170">
        <f>H53+H51+H58</f>
        <v>0.71102436572011296</v>
      </c>
      <c r="G68" s="171">
        <f>E51+E53+E58</f>
        <v>27116666.079999998</v>
      </c>
      <c r="H68" s="170">
        <f>I51+I53+I58</f>
        <v>0.74296392077565143</v>
      </c>
    </row>
  </sheetData>
  <mergeCells count="2">
    <mergeCell ref="B49:C49"/>
    <mergeCell ref="D49:E4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A1:AN36"/>
  <sheetViews>
    <sheetView topLeftCell="A4" zoomScale="118" zoomScaleNormal="145" workbookViewId="0">
      <pane xSplit="2" ySplit="2" topLeftCell="W12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3.8" x14ac:dyDescent="0.3"/>
  <cols>
    <col min="1" max="1" width="12.5546875" style="48" bestFit="1" customWidth="1"/>
    <col min="2" max="2" width="11.88671875" style="48" bestFit="1" customWidth="1"/>
    <col min="3" max="8" width="10.44140625" style="48" bestFit="1" customWidth="1"/>
    <col min="9" max="9" width="10.88671875" style="48" bestFit="1" customWidth="1"/>
    <col min="10" max="10" width="13" style="48" bestFit="1" customWidth="1"/>
    <col min="11" max="11" width="10.44140625" style="48" bestFit="1" customWidth="1"/>
    <col min="12" max="14" width="11.109375" style="48" bestFit="1" customWidth="1"/>
    <col min="15" max="15" width="11" style="391" bestFit="1" customWidth="1"/>
    <col min="16" max="16" width="11" style="48" customWidth="1"/>
    <col min="17" max="23" width="10" style="6" bestFit="1" customWidth="1"/>
    <col min="24" max="24" width="10.44140625" style="6" bestFit="1" customWidth="1"/>
    <col min="25" max="28" width="10" style="6" bestFit="1" customWidth="1"/>
    <col min="29" max="34" width="9.44140625" style="6" bestFit="1" customWidth="1"/>
    <col min="35" max="35" width="4.44140625" style="6" bestFit="1" customWidth="1"/>
    <col min="36" max="36" width="7.109375" style="6" bestFit="1" customWidth="1"/>
    <col min="37" max="37" width="5.88671875" style="6" bestFit="1" customWidth="1"/>
    <col min="38" max="38" width="4.44140625" style="6" bestFit="1" customWidth="1"/>
    <col min="39" max="39" width="5" style="6" bestFit="1" customWidth="1"/>
    <col min="40" max="40" width="4.6640625" style="6" bestFit="1" customWidth="1"/>
    <col min="41" max="164" width="9.33203125" style="6"/>
    <col min="165" max="165" width="16.6640625" style="6" customWidth="1"/>
    <col min="166" max="189" width="9.33203125" style="6" customWidth="1"/>
    <col min="190" max="190" width="9.6640625" style="6" customWidth="1"/>
    <col min="191" max="191" width="10.33203125" style="6" customWidth="1"/>
    <col min="192" max="192" width="10.6640625" style="6" customWidth="1"/>
    <col min="193" max="193" width="10" style="6" customWidth="1"/>
    <col min="194" max="194" width="10.33203125" style="6" customWidth="1"/>
    <col min="195" max="195" width="12" style="6" customWidth="1"/>
    <col min="196" max="197" width="9.33203125" style="6" customWidth="1"/>
    <col min="198" max="199" width="9.33203125" style="6"/>
    <col min="200" max="200" width="10.44140625" style="6" customWidth="1"/>
    <col min="201" max="420" width="9.33203125" style="6"/>
    <col min="421" max="421" width="16.6640625" style="6" customWidth="1"/>
    <col min="422" max="445" width="9.33203125" style="6" customWidth="1"/>
    <col min="446" max="446" width="9.6640625" style="6" customWidth="1"/>
    <col min="447" max="447" width="10.33203125" style="6" customWidth="1"/>
    <col min="448" max="448" width="10.6640625" style="6" customWidth="1"/>
    <col min="449" max="449" width="10" style="6" customWidth="1"/>
    <col min="450" max="450" width="10.33203125" style="6" customWidth="1"/>
    <col min="451" max="451" width="12" style="6" customWidth="1"/>
    <col min="452" max="453" width="9.33203125" style="6" customWidth="1"/>
    <col min="454" max="455" width="9.33203125" style="6"/>
    <col min="456" max="456" width="10.44140625" style="6" customWidth="1"/>
    <col min="457" max="676" width="9.33203125" style="6"/>
    <col min="677" max="677" width="16.6640625" style="6" customWidth="1"/>
    <col min="678" max="701" width="9.33203125" style="6" customWidth="1"/>
    <col min="702" max="702" width="9.6640625" style="6" customWidth="1"/>
    <col min="703" max="703" width="10.33203125" style="6" customWidth="1"/>
    <col min="704" max="704" width="10.6640625" style="6" customWidth="1"/>
    <col min="705" max="705" width="10" style="6" customWidth="1"/>
    <col min="706" max="706" width="10.33203125" style="6" customWidth="1"/>
    <col min="707" max="707" width="12" style="6" customWidth="1"/>
    <col min="708" max="709" width="9.33203125" style="6" customWidth="1"/>
    <col min="710" max="711" width="9.33203125" style="6"/>
    <col min="712" max="712" width="10.44140625" style="6" customWidth="1"/>
    <col min="713" max="932" width="9.33203125" style="6"/>
    <col min="933" max="933" width="16.6640625" style="6" customWidth="1"/>
    <col min="934" max="957" width="9.33203125" style="6" customWidth="1"/>
    <col min="958" max="958" width="9.6640625" style="6" customWidth="1"/>
    <col min="959" max="959" width="10.33203125" style="6" customWidth="1"/>
    <col min="960" max="960" width="10.6640625" style="6" customWidth="1"/>
    <col min="961" max="961" width="10" style="6" customWidth="1"/>
    <col min="962" max="962" width="10.33203125" style="6" customWidth="1"/>
    <col min="963" max="963" width="12" style="6" customWidth="1"/>
    <col min="964" max="965" width="9.33203125" style="6" customWidth="1"/>
    <col min="966" max="967" width="9.33203125" style="6"/>
    <col min="968" max="968" width="10.44140625" style="6" customWidth="1"/>
    <col min="969" max="1188" width="9.33203125" style="6"/>
    <col min="1189" max="1189" width="16.6640625" style="6" customWidth="1"/>
    <col min="1190" max="1213" width="9.33203125" style="6" customWidth="1"/>
    <col min="1214" max="1214" width="9.6640625" style="6" customWidth="1"/>
    <col min="1215" max="1215" width="10.33203125" style="6" customWidth="1"/>
    <col min="1216" max="1216" width="10.6640625" style="6" customWidth="1"/>
    <col min="1217" max="1217" width="10" style="6" customWidth="1"/>
    <col min="1218" max="1218" width="10.33203125" style="6" customWidth="1"/>
    <col min="1219" max="1219" width="12" style="6" customWidth="1"/>
    <col min="1220" max="1221" width="9.33203125" style="6" customWidth="1"/>
    <col min="1222" max="1223" width="9.33203125" style="6"/>
    <col min="1224" max="1224" width="10.44140625" style="6" customWidth="1"/>
    <col min="1225" max="1444" width="9.33203125" style="6"/>
    <col min="1445" max="1445" width="16.6640625" style="6" customWidth="1"/>
    <col min="1446" max="1469" width="9.33203125" style="6" customWidth="1"/>
    <col min="1470" max="1470" width="9.6640625" style="6" customWidth="1"/>
    <col min="1471" max="1471" width="10.33203125" style="6" customWidth="1"/>
    <col min="1472" max="1472" width="10.6640625" style="6" customWidth="1"/>
    <col min="1473" max="1473" width="10" style="6" customWidth="1"/>
    <col min="1474" max="1474" width="10.33203125" style="6" customWidth="1"/>
    <col min="1475" max="1475" width="12" style="6" customWidth="1"/>
    <col min="1476" max="1477" width="9.33203125" style="6" customWidth="1"/>
    <col min="1478" max="1479" width="9.33203125" style="6"/>
    <col min="1480" max="1480" width="10.44140625" style="6" customWidth="1"/>
    <col min="1481" max="1700" width="9.33203125" style="6"/>
    <col min="1701" max="1701" width="16.6640625" style="6" customWidth="1"/>
    <col min="1702" max="1725" width="9.33203125" style="6" customWidth="1"/>
    <col min="1726" max="1726" width="9.6640625" style="6" customWidth="1"/>
    <col min="1727" max="1727" width="10.33203125" style="6" customWidth="1"/>
    <col min="1728" max="1728" width="10.6640625" style="6" customWidth="1"/>
    <col min="1729" max="1729" width="10" style="6" customWidth="1"/>
    <col min="1730" max="1730" width="10.33203125" style="6" customWidth="1"/>
    <col min="1731" max="1731" width="12" style="6" customWidth="1"/>
    <col min="1732" max="1733" width="9.33203125" style="6" customWidth="1"/>
    <col min="1734" max="1735" width="9.33203125" style="6"/>
    <col min="1736" max="1736" width="10.44140625" style="6" customWidth="1"/>
    <col min="1737" max="1956" width="9.33203125" style="6"/>
    <col min="1957" max="1957" width="16.6640625" style="6" customWidth="1"/>
    <col min="1958" max="1981" width="9.33203125" style="6" customWidth="1"/>
    <col min="1982" max="1982" width="9.6640625" style="6" customWidth="1"/>
    <col min="1983" max="1983" width="10.33203125" style="6" customWidth="1"/>
    <col min="1984" max="1984" width="10.6640625" style="6" customWidth="1"/>
    <col min="1985" max="1985" width="10" style="6" customWidth="1"/>
    <col min="1986" max="1986" width="10.33203125" style="6" customWidth="1"/>
    <col min="1987" max="1987" width="12" style="6" customWidth="1"/>
    <col min="1988" max="1989" width="9.33203125" style="6" customWidth="1"/>
    <col min="1990" max="1991" width="9.33203125" style="6"/>
    <col min="1992" max="1992" width="10.44140625" style="6" customWidth="1"/>
    <col min="1993" max="2212" width="9.33203125" style="6"/>
    <col min="2213" max="2213" width="16.6640625" style="6" customWidth="1"/>
    <col min="2214" max="2237" width="9.33203125" style="6" customWidth="1"/>
    <col min="2238" max="2238" width="9.6640625" style="6" customWidth="1"/>
    <col min="2239" max="2239" width="10.33203125" style="6" customWidth="1"/>
    <col min="2240" max="2240" width="10.6640625" style="6" customWidth="1"/>
    <col min="2241" max="2241" width="10" style="6" customWidth="1"/>
    <col min="2242" max="2242" width="10.33203125" style="6" customWidth="1"/>
    <col min="2243" max="2243" width="12" style="6" customWidth="1"/>
    <col min="2244" max="2245" width="9.33203125" style="6" customWidth="1"/>
    <col min="2246" max="2247" width="9.33203125" style="6"/>
    <col min="2248" max="2248" width="10.44140625" style="6" customWidth="1"/>
    <col min="2249" max="2468" width="9.33203125" style="6"/>
    <col min="2469" max="2469" width="16.6640625" style="6" customWidth="1"/>
    <col min="2470" max="2493" width="9.33203125" style="6" customWidth="1"/>
    <col min="2494" max="2494" width="9.6640625" style="6" customWidth="1"/>
    <col min="2495" max="2495" width="10.33203125" style="6" customWidth="1"/>
    <col min="2496" max="2496" width="10.6640625" style="6" customWidth="1"/>
    <col min="2497" max="2497" width="10" style="6" customWidth="1"/>
    <col min="2498" max="2498" width="10.33203125" style="6" customWidth="1"/>
    <col min="2499" max="2499" width="12" style="6" customWidth="1"/>
    <col min="2500" max="2501" width="9.33203125" style="6" customWidth="1"/>
    <col min="2502" max="2503" width="9.33203125" style="6"/>
    <col min="2504" max="2504" width="10.44140625" style="6" customWidth="1"/>
    <col min="2505" max="2724" width="9.33203125" style="6"/>
    <col min="2725" max="2725" width="16.6640625" style="6" customWidth="1"/>
    <col min="2726" max="2749" width="9.33203125" style="6" customWidth="1"/>
    <col min="2750" max="2750" width="9.6640625" style="6" customWidth="1"/>
    <col min="2751" max="2751" width="10.33203125" style="6" customWidth="1"/>
    <col min="2752" max="2752" width="10.6640625" style="6" customWidth="1"/>
    <col min="2753" max="2753" width="10" style="6" customWidth="1"/>
    <col min="2754" max="2754" width="10.33203125" style="6" customWidth="1"/>
    <col min="2755" max="2755" width="12" style="6" customWidth="1"/>
    <col min="2756" max="2757" width="9.33203125" style="6" customWidth="1"/>
    <col min="2758" max="2759" width="9.33203125" style="6"/>
    <col min="2760" max="2760" width="10.44140625" style="6" customWidth="1"/>
    <col min="2761" max="2980" width="9.33203125" style="6"/>
    <col min="2981" max="2981" width="16.6640625" style="6" customWidth="1"/>
    <col min="2982" max="3005" width="9.33203125" style="6" customWidth="1"/>
    <col min="3006" max="3006" width="9.6640625" style="6" customWidth="1"/>
    <col min="3007" max="3007" width="10.33203125" style="6" customWidth="1"/>
    <col min="3008" max="3008" width="10.6640625" style="6" customWidth="1"/>
    <col min="3009" max="3009" width="10" style="6" customWidth="1"/>
    <col min="3010" max="3010" width="10.33203125" style="6" customWidth="1"/>
    <col min="3011" max="3011" width="12" style="6" customWidth="1"/>
    <col min="3012" max="3013" width="9.33203125" style="6" customWidth="1"/>
    <col min="3014" max="3015" width="9.33203125" style="6"/>
    <col min="3016" max="3016" width="10.44140625" style="6" customWidth="1"/>
    <col min="3017" max="3236" width="9.33203125" style="6"/>
    <col min="3237" max="3237" width="16.6640625" style="6" customWidth="1"/>
    <col min="3238" max="3261" width="9.33203125" style="6" customWidth="1"/>
    <col min="3262" max="3262" width="9.6640625" style="6" customWidth="1"/>
    <col min="3263" max="3263" width="10.33203125" style="6" customWidth="1"/>
    <col min="3264" max="3264" width="10.6640625" style="6" customWidth="1"/>
    <col min="3265" max="3265" width="10" style="6" customWidth="1"/>
    <col min="3266" max="3266" width="10.33203125" style="6" customWidth="1"/>
    <col min="3267" max="3267" width="12" style="6" customWidth="1"/>
    <col min="3268" max="3269" width="9.33203125" style="6" customWidth="1"/>
    <col min="3270" max="3271" width="9.33203125" style="6"/>
    <col min="3272" max="3272" width="10.44140625" style="6" customWidth="1"/>
    <col min="3273" max="3492" width="9.33203125" style="6"/>
    <col min="3493" max="3493" width="16.6640625" style="6" customWidth="1"/>
    <col min="3494" max="3517" width="9.33203125" style="6" customWidth="1"/>
    <col min="3518" max="3518" width="9.6640625" style="6" customWidth="1"/>
    <col min="3519" max="3519" width="10.33203125" style="6" customWidth="1"/>
    <col min="3520" max="3520" width="10.6640625" style="6" customWidth="1"/>
    <col min="3521" max="3521" width="10" style="6" customWidth="1"/>
    <col min="3522" max="3522" width="10.33203125" style="6" customWidth="1"/>
    <col min="3523" max="3523" width="12" style="6" customWidth="1"/>
    <col min="3524" max="3525" width="9.33203125" style="6" customWidth="1"/>
    <col min="3526" max="3527" width="9.33203125" style="6"/>
    <col min="3528" max="3528" width="10.44140625" style="6" customWidth="1"/>
    <col min="3529" max="3748" width="9.33203125" style="6"/>
    <col min="3749" max="3749" width="16.6640625" style="6" customWidth="1"/>
    <col min="3750" max="3773" width="9.33203125" style="6" customWidth="1"/>
    <col min="3774" max="3774" width="9.6640625" style="6" customWidth="1"/>
    <col min="3775" max="3775" width="10.33203125" style="6" customWidth="1"/>
    <col min="3776" max="3776" width="10.6640625" style="6" customWidth="1"/>
    <col min="3777" max="3777" width="10" style="6" customWidth="1"/>
    <col min="3778" max="3778" width="10.33203125" style="6" customWidth="1"/>
    <col min="3779" max="3779" width="12" style="6" customWidth="1"/>
    <col min="3780" max="3781" width="9.33203125" style="6" customWidth="1"/>
    <col min="3782" max="3783" width="9.33203125" style="6"/>
    <col min="3784" max="3784" width="10.44140625" style="6" customWidth="1"/>
    <col min="3785" max="4004" width="9.33203125" style="6"/>
    <col min="4005" max="4005" width="16.6640625" style="6" customWidth="1"/>
    <col min="4006" max="4029" width="9.33203125" style="6" customWidth="1"/>
    <col min="4030" max="4030" width="9.6640625" style="6" customWidth="1"/>
    <col min="4031" max="4031" width="10.33203125" style="6" customWidth="1"/>
    <col min="4032" max="4032" width="10.6640625" style="6" customWidth="1"/>
    <col min="4033" max="4033" width="10" style="6" customWidth="1"/>
    <col min="4034" max="4034" width="10.33203125" style="6" customWidth="1"/>
    <col min="4035" max="4035" width="12" style="6" customWidth="1"/>
    <col min="4036" max="4037" width="9.33203125" style="6" customWidth="1"/>
    <col min="4038" max="4039" width="9.33203125" style="6"/>
    <col min="4040" max="4040" width="10.44140625" style="6" customWidth="1"/>
    <col min="4041" max="4260" width="9.33203125" style="6"/>
    <col min="4261" max="4261" width="16.6640625" style="6" customWidth="1"/>
    <col min="4262" max="4285" width="9.33203125" style="6" customWidth="1"/>
    <col min="4286" max="4286" width="9.6640625" style="6" customWidth="1"/>
    <col min="4287" max="4287" width="10.33203125" style="6" customWidth="1"/>
    <col min="4288" max="4288" width="10.6640625" style="6" customWidth="1"/>
    <col min="4289" max="4289" width="10" style="6" customWidth="1"/>
    <col min="4290" max="4290" width="10.33203125" style="6" customWidth="1"/>
    <col min="4291" max="4291" width="12" style="6" customWidth="1"/>
    <col min="4292" max="4293" width="9.33203125" style="6" customWidth="1"/>
    <col min="4294" max="4295" width="9.33203125" style="6"/>
    <col min="4296" max="4296" width="10.44140625" style="6" customWidth="1"/>
    <col min="4297" max="4516" width="9.33203125" style="6"/>
    <col min="4517" max="4517" width="16.6640625" style="6" customWidth="1"/>
    <col min="4518" max="4541" width="9.33203125" style="6" customWidth="1"/>
    <col min="4542" max="4542" width="9.6640625" style="6" customWidth="1"/>
    <col min="4543" max="4543" width="10.33203125" style="6" customWidth="1"/>
    <col min="4544" max="4544" width="10.6640625" style="6" customWidth="1"/>
    <col min="4545" max="4545" width="10" style="6" customWidth="1"/>
    <col min="4546" max="4546" width="10.33203125" style="6" customWidth="1"/>
    <col min="4547" max="4547" width="12" style="6" customWidth="1"/>
    <col min="4548" max="4549" width="9.33203125" style="6" customWidth="1"/>
    <col min="4550" max="4551" width="9.33203125" style="6"/>
    <col min="4552" max="4552" width="10.44140625" style="6" customWidth="1"/>
    <col min="4553" max="4772" width="9.33203125" style="6"/>
    <col min="4773" max="4773" width="16.6640625" style="6" customWidth="1"/>
    <col min="4774" max="4797" width="9.33203125" style="6" customWidth="1"/>
    <col min="4798" max="4798" width="9.6640625" style="6" customWidth="1"/>
    <col min="4799" max="4799" width="10.33203125" style="6" customWidth="1"/>
    <col min="4800" max="4800" width="10.6640625" style="6" customWidth="1"/>
    <col min="4801" max="4801" width="10" style="6" customWidth="1"/>
    <col min="4802" max="4802" width="10.33203125" style="6" customWidth="1"/>
    <col min="4803" max="4803" width="12" style="6" customWidth="1"/>
    <col min="4804" max="4805" width="9.33203125" style="6" customWidth="1"/>
    <col min="4806" max="4807" width="9.33203125" style="6"/>
    <col min="4808" max="4808" width="10.44140625" style="6" customWidth="1"/>
    <col min="4809" max="5028" width="9.33203125" style="6"/>
    <col min="5029" max="5029" width="16.6640625" style="6" customWidth="1"/>
    <col min="5030" max="5053" width="9.33203125" style="6" customWidth="1"/>
    <col min="5054" max="5054" width="9.6640625" style="6" customWidth="1"/>
    <col min="5055" max="5055" width="10.33203125" style="6" customWidth="1"/>
    <col min="5056" max="5056" width="10.6640625" style="6" customWidth="1"/>
    <col min="5057" max="5057" width="10" style="6" customWidth="1"/>
    <col min="5058" max="5058" width="10.33203125" style="6" customWidth="1"/>
    <col min="5059" max="5059" width="12" style="6" customWidth="1"/>
    <col min="5060" max="5061" width="9.33203125" style="6" customWidth="1"/>
    <col min="5062" max="5063" width="9.33203125" style="6"/>
    <col min="5064" max="5064" width="10.44140625" style="6" customWidth="1"/>
    <col min="5065" max="5284" width="9.33203125" style="6"/>
    <col min="5285" max="5285" width="16.6640625" style="6" customWidth="1"/>
    <col min="5286" max="5309" width="9.33203125" style="6" customWidth="1"/>
    <col min="5310" max="5310" width="9.6640625" style="6" customWidth="1"/>
    <col min="5311" max="5311" width="10.33203125" style="6" customWidth="1"/>
    <col min="5312" max="5312" width="10.6640625" style="6" customWidth="1"/>
    <col min="5313" max="5313" width="10" style="6" customWidth="1"/>
    <col min="5314" max="5314" width="10.33203125" style="6" customWidth="1"/>
    <col min="5315" max="5315" width="12" style="6" customWidth="1"/>
    <col min="5316" max="5317" width="9.33203125" style="6" customWidth="1"/>
    <col min="5318" max="5319" width="9.33203125" style="6"/>
    <col min="5320" max="5320" width="10.44140625" style="6" customWidth="1"/>
    <col min="5321" max="5540" width="9.33203125" style="6"/>
    <col min="5541" max="5541" width="16.6640625" style="6" customWidth="1"/>
    <col min="5542" max="5565" width="9.33203125" style="6" customWidth="1"/>
    <col min="5566" max="5566" width="9.6640625" style="6" customWidth="1"/>
    <col min="5567" max="5567" width="10.33203125" style="6" customWidth="1"/>
    <col min="5568" max="5568" width="10.6640625" style="6" customWidth="1"/>
    <col min="5569" max="5569" width="10" style="6" customWidth="1"/>
    <col min="5570" max="5570" width="10.33203125" style="6" customWidth="1"/>
    <col min="5571" max="5571" width="12" style="6" customWidth="1"/>
    <col min="5572" max="5573" width="9.33203125" style="6" customWidth="1"/>
    <col min="5574" max="5575" width="9.33203125" style="6"/>
    <col min="5576" max="5576" width="10.44140625" style="6" customWidth="1"/>
    <col min="5577" max="5796" width="9.33203125" style="6"/>
    <col min="5797" max="5797" width="16.6640625" style="6" customWidth="1"/>
    <col min="5798" max="5821" width="9.33203125" style="6" customWidth="1"/>
    <col min="5822" max="5822" width="9.6640625" style="6" customWidth="1"/>
    <col min="5823" max="5823" width="10.33203125" style="6" customWidth="1"/>
    <col min="5824" max="5824" width="10.6640625" style="6" customWidth="1"/>
    <col min="5825" max="5825" width="10" style="6" customWidth="1"/>
    <col min="5826" max="5826" width="10.33203125" style="6" customWidth="1"/>
    <col min="5827" max="5827" width="12" style="6" customWidth="1"/>
    <col min="5828" max="5829" width="9.33203125" style="6" customWidth="1"/>
    <col min="5830" max="5831" width="9.33203125" style="6"/>
    <col min="5832" max="5832" width="10.44140625" style="6" customWidth="1"/>
    <col min="5833" max="6052" width="9.33203125" style="6"/>
    <col min="6053" max="6053" width="16.6640625" style="6" customWidth="1"/>
    <col min="6054" max="6077" width="9.33203125" style="6" customWidth="1"/>
    <col min="6078" max="6078" width="9.6640625" style="6" customWidth="1"/>
    <col min="6079" max="6079" width="10.33203125" style="6" customWidth="1"/>
    <col min="6080" max="6080" width="10.6640625" style="6" customWidth="1"/>
    <col min="6081" max="6081" width="10" style="6" customWidth="1"/>
    <col min="6082" max="6082" width="10.33203125" style="6" customWidth="1"/>
    <col min="6083" max="6083" width="12" style="6" customWidth="1"/>
    <col min="6084" max="6085" width="9.33203125" style="6" customWidth="1"/>
    <col min="6086" max="6087" width="9.33203125" style="6"/>
    <col min="6088" max="6088" width="10.44140625" style="6" customWidth="1"/>
    <col min="6089" max="6308" width="9.33203125" style="6"/>
    <col min="6309" max="6309" width="16.6640625" style="6" customWidth="1"/>
    <col min="6310" max="6333" width="9.33203125" style="6" customWidth="1"/>
    <col min="6334" max="6334" width="9.6640625" style="6" customWidth="1"/>
    <col min="6335" max="6335" width="10.33203125" style="6" customWidth="1"/>
    <col min="6336" max="6336" width="10.6640625" style="6" customWidth="1"/>
    <col min="6337" max="6337" width="10" style="6" customWidth="1"/>
    <col min="6338" max="6338" width="10.33203125" style="6" customWidth="1"/>
    <col min="6339" max="6339" width="12" style="6" customWidth="1"/>
    <col min="6340" max="6341" width="9.33203125" style="6" customWidth="1"/>
    <col min="6342" max="6343" width="9.33203125" style="6"/>
    <col min="6344" max="6344" width="10.44140625" style="6" customWidth="1"/>
    <col min="6345" max="6564" width="9.33203125" style="6"/>
    <col min="6565" max="6565" width="16.6640625" style="6" customWidth="1"/>
    <col min="6566" max="6589" width="9.33203125" style="6" customWidth="1"/>
    <col min="6590" max="6590" width="9.6640625" style="6" customWidth="1"/>
    <col min="6591" max="6591" width="10.33203125" style="6" customWidth="1"/>
    <col min="6592" max="6592" width="10.6640625" style="6" customWidth="1"/>
    <col min="6593" max="6593" width="10" style="6" customWidth="1"/>
    <col min="6594" max="6594" width="10.33203125" style="6" customWidth="1"/>
    <col min="6595" max="6595" width="12" style="6" customWidth="1"/>
    <col min="6596" max="6597" width="9.33203125" style="6" customWidth="1"/>
    <col min="6598" max="6599" width="9.33203125" style="6"/>
    <col min="6600" max="6600" width="10.44140625" style="6" customWidth="1"/>
    <col min="6601" max="6820" width="9.33203125" style="6"/>
    <col min="6821" max="6821" width="16.6640625" style="6" customWidth="1"/>
    <col min="6822" max="6845" width="9.33203125" style="6" customWidth="1"/>
    <col min="6846" max="6846" width="9.6640625" style="6" customWidth="1"/>
    <col min="6847" max="6847" width="10.33203125" style="6" customWidth="1"/>
    <col min="6848" max="6848" width="10.6640625" style="6" customWidth="1"/>
    <col min="6849" max="6849" width="10" style="6" customWidth="1"/>
    <col min="6850" max="6850" width="10.33203125" style="6" customWidth="1"/>
    <col min="6851" max="6851" width="12" style="6" customWidth="1"/>
    <col min="6852" max="6853" width="9.33203125" style="6" customWidth="1"/>
    <col min="6854" max="6855" width="9.33203125" style="6"/>
    <col min="6856" max="6856" width="10.44140625" style="6" customWidth="1"/>
    <col min="6857" max="7076" width="9.33203125" style="6"/>
    <col min="7077" max="7077" width="16.6640625" style="6" customWidth="1"/>
    <col min="7078" max="7101" width="9.33203125" style="6" customWidth="1"/>
    <col min="7102" max="7102" width="9.6640625" style="6" customWidth="1"/>
    <col min="7103" max="7103" width="10.33203125" style="6" customWidth="1"/>
    <col min="7104" max="7104" width="10.6640625" style="6" customWidth="1"/>
    <col min="7105" max="7105" width="10" style="6" customWidth="1"/>
    <col min="7106" max="7106" width="10.33203125" style="6" customWidth="1"/>
    <col min="7107" max="7107" width="12" style="6" customWidth="1"/>
    <col min="7108" max="7109" width="9.33203125" style="6" customWidth="1"/>
    <col min="7110" max="7111" width="9.33203125" style="6"/>
    <col min="7112" max="7112" width="10.44140625" style="6" customWidth="1"/>
    <col min="7113" max="7332" width="9.33203125" style="6"/>
    <col min="7333" max="7333" width="16.6640625" style="6" customWidth="1"/>
    <col min="7334" max="7357" width="9.33203125" style="6" customWidth="1"/>
    <col min="7358" max="7358" width="9.6640625" style="6" customWidth="1"/>
    <col min="7359" max="7359" width="10.33203125" style="6" customWidth="1"/>
    <col min="7360" max="7360" width="10.6640625" style="6" customWidth="1"/>
    <col min="7361" max="7361" width="10" style="6" customWidth="1"/>
    <col min="7362" max="7362" width="10.33203125" style="6" customWidth="1"/>
    <col min="7363" max="7363" width="12" style="6" customWidth="1"/>
    <col min="7364" max="7365" width="9.33203125" style="6" customWidth="1"/>
    <col min="7366" max="7367" width="9.33203125" style="6"/>
    <col min="7368" max="7368" width="10.44140625" style="6" customWidth="1"/>
    <col min="7369" max="7588" width="9.33203125" style="6"/>
    <col min="7589" max="7589" width="16.6640625" style="6" customWidth="1"/>
    <col min="7590" max="7613" width="9.33203125" style="6" customWidth="1"/>
    <col min="7614" max="7614" width="9.6640625" style="6" customWidth="1"/>
    <col min="7615" max="7615" width="10.33203125" style="6" customWidth="1"/>
    <col min="7616" max="7616" width="10.6640625" style="6" customWidth="1"/>
    <col min="7617" max="7617" width="10" style="6" customWidth="1"/>
    <col min="7618" max="7618" width="10.33203125" style="6" customWidth="1"/>
    <col min="7619" max="7619" width="12" style="6" customWidth="1"/>
    <col min="7620" max="7621" width="9.33203125" style="6" customWidth="1"/>
    <col min="7622" max="7623" width="9.33203125" style="6"/>
    <col min="7624" max="7624" width="10.44140625" style="6" customWidth="1"/>
    <col min="7625" max="7844" width="9.33203125" style="6"/>
    <col min="7845" max="7845" width="16.6640625" style="6" customWidth="1"/>
    <col min="7846" max="7869" width="9.33203125" style="6" customWidth="1"/>
    <col min="7870" max="7870" width="9.6640625" style="6" customWidth="1"/>
    <col min="7871" max="7871" width="10.33203125" style="6" customWidth="1"/>
    <col min="7872" max="7872" width="10.6640625" style="6" customWidth="1"/>
    <col min="7873" max="7873" width="10" style="6" customWidth="1"/>
    <col min="7874" max="7874" width="10.33203125" style="6" customWidth="1"/>
    <col min="7875" max="7875" width="12" style="6" customWidth="1"/>
    <col min="7876" max="7877" width="9.33203125" style="6" customWidth="1"/>
    <col min="7878" max="7879" width="9.33203125" style="6"/>
    <col min="7880" max="7880" width="10.44140625" style="6" customWidth="1"/>
    <col min="7881" max="8100" width="9.33203125" style="6"/>
    <col min="8101" max="8101" width="16.6640625" style="6" customWidth="1"/>
    <col min="8102" max="8125" width="9.33203125" style="6" customWidth="1"/>
    <col min="8126" max="8126" width="9.6640625" style="6" customWidth="1"/>
    <col min="8127" max="8127" width="10.33203125" style="6" customWidth="1"/>
    <col min="8128" max="8128" width="10.6640625" style="6" customWidth="1"/>
    <col min="8129" max="8129" width="10" style="6" customWidth="1"/>
    <col min="8130" max="8130" width="10.33203125" style="6" customWidth="1"/>
    <col min="8131" max="8131" width="12" style="6" customWidth="1"/>
    <col min="8132" max="8133" width="9.33203125" style="6" customWidth="1"/>
    <col min="8134" max="8135" width="9.33203125" style="6"/>
    <col min="8136" max="8136" width="10.44140625" style="6" customWidth="1"/>
    <col min="8137" max="8356" width="9.33203125" style="6"/>
    <col min="8357" max="8357" width="16.6640625" style="6" customWidth="1"/>
    <col min="8358" max="8381" width="9.33203125" style="6" customWidth="1"/>
    <col min="8382" max="8382" width="9.6640625" style="6" customWidth="1"/>
    <col min="8383" max="8383" width="10.33203125" style="6" customWidth="1"/>
    <col min="8384" max="8384" width="10.6640625" style="6" customWidth="1"/>
    <col min="8385" max="8385" width="10" style="6" customWidth="1"/>
    <col min="8386" max="8386" width="10.33203125" style="6" customWidth="1"/>
    <col min="8387" max="8387" width="12" style="6" customWidth="1"/>
    <col min="8388" max="8389" width="9.33203125" style="6" customWidth="1"/>
    <col min="8390" max="8391" width="9.33203125" style="6"/>
    <col min="8392" max="8392" width="10.44140625" style="6" customWidth="1"/>
    <col min="8393" max="8612" width="9.33203125" style="6"/>
    <col min="8613" max="8613" width="16.6640625" style="6" customWidth="1"/>
    <col min="8614" max="8637" width="9.33203125" style="6" customWidth="1"/>
    <col min="8638" max="8638" width="9.6640625" style="6" customWidth="1"/>
    <col min="8639" max="8639" width="10.33203125" style="6" customWidth="1"/>
    <col min="8640" max="8640" width="10.6640625" style="6" customWidth="1"/>
    <col min="8641" max="8641" width="10" style="6" customWidth="1"/>
    <col min="8642" max="8642" width="10.33203125" style="6" customWidth="1"/>
    <col min="8643" max="8643" width="12" style="6" customWidth="1"/>
    <col min="8644" max="8645" width="9.33203125" style="6" customWidth="1"/>
    <col min="8646" max="8647" width="9.33203125" style="6"/>
    <col min="8648" max="8648" width="10.44140625" style="6" customWidth="1"/>
    <col min="8649" max="8868" width="9.33203125" style="6"/>
    <col min="8869" max="8869" width="16.6640625" style="6" customWidth="1"/>
    <col min="8870" max="8893" width="9.33203125" style="6" customWidth="1"/>
    <col min="8894" max="8894" width="9.6640625" style="6" customWidth="1"/>
    <col min="8895" max="8895" width="10.33203125" style="6" customWidth="1"/>
    <col min="8896" max="8896" width="10.6640625" style="6" customWidth="1"/>
    <col min="8897" max="8897" width="10" style="6" customWidth="1"/>
    <col min="8898" max="8898" width="10.33203125" style="6" customWidth="1"/>
    <col min="8899" max="8899" width="12" style="6" customWidth="1"/>
    <col min="8900" max="8901" width="9.33203125" style="6" customWidth="1"/>
    <col min="8902" max="8903" width="9.33203125" style="6"/>
    <col min="8904" max="8904" width="10.44140625" style="6" customWidth="1"/>
    <col min="8905" max="9124" width="9.33203125" style="6"/>
    <col min="9125" max="9125" width="16.6640625" style="6" customWidth="1"/>
    <col min="9126" max="9149" width="9.33203125" style="6" customWidth="1"/>
    <col min="9150" max="9150" width="9.6640625" style="6" customWidth="1"/>
    <col min="9151" max="9151" width="10.33203125" style="6" customWidth="1"/>
    <col min="9152" max="9152" width="10.6640625" style="6" customWidth="1"/>
    <col min="9153" max="9153" width="10" style="6" customWidth="1"/>
    <col min="9154" max="9154" width="10.33203125" style="6" customWidth="1"/>
    <col min="9155" max="9155" width="12" style="6" customWidth="1"/>
    <col min="9156" max="9157" width="9.33203125" style="6" customWidth="1"/>
    <col min="9158" max="9159" width="9.33203125" style="6"/>
    <col min="9160" max="9160" width="10.44140625" style="6" customWidth="1"/>
    <col min="9161" max="9380" width="9.33203125" style="6"/>
    <col min="9381" max="9381" width="16.6640625" style="6" customWidth="1"/>
    <col min="9382" max="9405" width="9.33203125" style="6" customWidth="1"/>
    <col min="9406" max="9406" width="9.6640625" style="6" customWidth="1"/>
    <col min="9407" max="9407" width="10.33203125" style="6" customWidth="1"/>
    <col min="9408" max="9408" width="10.6640625" style="6" customWidth="1"/>
    <col min="9409" max="9409" width="10" style="6" customWidth="1"/>
    <col min="9410" max="9410" width="10.33203125" style="6" customWidth="1"/>
    <col min="9411" max="9411" width="12" style="6" customWidth="1"/>
    <col min="9412" max="9413" width="9.33203125" style="6" customWidth="1"/>
    <col min="9414" max="9415" width="9.33203125" style="6"/>
    <col min="9416" max="9416" width="10.44140625" style="6" customWidth="1"/>
    <col min="9417" max="9636" width="9.33203125" style="6"/>
    <col min="9637" max="9637" width="16.6640625" style="6" customWidth="1"/>
    <col min="9638" max="9661" width="9.33203125" style="6" customWidth="1"/>
    <col min="9662" max="9662" width="9.6640625" style="6" customWidth="1"/>
    <col min="9663" max="9663" width="10.33203125" style="6" customWidth="1"/>
    <col min="9664" max="9664" width="10.6640625" style="6" customWidth="1"/>
    <col min="9665" max="9665" width="10" style="6" customWidth="1"/>
    <col min="9666" max="9666" width="10.33203125" style="6" customWidth="1"/>
    <col min="9667" max="9667" width="12" style="6" customWidth="1"/>
    <col min="9668" max="9669" width="9.33203125" style="6" customWidth="1"/>
    <col min="9670" max="9671" width="9.33203125" style="6"/>
    <col min="9672" max="9672" width="10.44140625" style="6" customWidth="1"/>
    <col min="9673" max="9892" width="9.33203125" style="6"/>
    <col min="9893" max="9893" width="16.6640625" style="6" customWidth="1"/>
    <col min="9894" max="9917" width="9.33203125" style="6" customWidth="1"/>
    <col min="9918" max="9918" width="9.6640625" style="6" customWidth="1"/>
    <col min="9919" max="9919" width="10.33203125" style="6" customWidth="1"/>
    <col min="9920" max="9920" width="10.6640625" style="6" customWidth="1"/>
    <col min="9921" max="9921" width="10" style="6" customWidth="1"/>
    <col min="9922" max="9922" width="10.33203125" style="6" customWidth="1"/>
    <col min="9923" max="9923" width="12" style="6" customWidth="1"/>
    <col min="9924" max="9925" width="9.33203125" style="6" customWidth="1"/>
    <col min="9926" max="9927" width="9.33203125" style="6"/>
    <col min="9928" max="9928" width="10.44140625" style="6" customWidth="1"/>
    <col min="9929" max="10148" width="9.33203125" style="6"/>
    <col min="10149" max="10149" width="16.6640625" style="6" customWidth="1"/>
    <col min="10150" max="10173" width="9.33203125" style="6" customWidth="1"/>
    <col min="10174" max="10174" width="9.6640625" style="6" customWidth="1"/>
    <col min="10175" max="10175" width="10.33203125" style="6" customWidth="1"/>
    <col min="10176" max="10176" width="10.6640625" style="6" customWidth="1"/>
    <col min="10177" max="10177" width="10" style="6" customWidth="1"/>
    <col min="10178" max="10178" width="10.33203125" style="6" customWidth="1"/>
    <col min="10179" max="10179" width="12" style="6" customWidth="1"/>
    <col min="10180" max="10181" width="9.33203125" style="6" customWidth="1"/>
    <col min="10182" max="10183" width="9.33203125" style="6"/>
    <col min="10184" max="10184" width="10.44140625" style="6" customWidth="1"/>
    <col min="10185" max="10404" width="9.33203125" style="6"/>
    <col min="10405" max="10405" width="16.6640625" style="6" customWidth="1"/>
    <col min="10406" max="10429" width="9.33203125" style="6" customWidth="1"/>
    <col min="10430" max="10430" width="9.6640625" style="6" customWidth="1"/>
    <col min="10431" max="10431" width="10.33203125" style="6" customWidth="1"/>
    <col min="10432" max="10432" width="10.6640625" style="6" customWidth="1"/>
    <col min="10433" max="10433" width="10" style="6" customWidth="1"/>
    <col min="10434" max="10434" width="10.33203125" style="6" customWidth="1"/>
    <col min="10435" max="10435" width="12" style="6" customWidth="1"/>
    <col min="10436" max="10437" width="9.33203125" style="6" customWidth="1"/>
    <col min="10438" max="10439" width="9.33203125" style="6"/>
    <col min="10440" max="10440" width="10.44140625" style="6" customWidth="1"/>
    <col min="10441" max="10660" width="9.33203125" style="6"/>
    <col min="10661" max="10661" width="16.6640625" style="6" customWidth="1"/>
    <col min="10662" max="10685" width="9.33203125" style="6" customWidth="1"/>
    <col min="10686" max="10686" width="9.6640625" style="6" customWidth="1"/>
    <col min="10687" max="10687" width="10.33203125" style="6" customWidth="1"/>
    <col min="10688" max="10688" width="10.6640625" style="6" customWidth="1"/>
    <col min="10689" max="10689" width="10" style="6" customWidth="1"/>
    <col min="10690" max="10690" width="10.33203125" style="6" customWidth="1"/>
    <col min="10691" max="10691" width="12" style="6" customWidth="1"/>
    <col min="10692" max="10693" width="9.33203125" style="6" customWidth="1"/>
    <col min="10694" max="10695" width="9.33203125" style="6"/>
    <col min="10696" max="10696" width="10.44140625" style="6" customWidth="1"/>
    <col min="10697" max="10916" width="9.33203125" style="6"/>
    <col min="10917" max="10917" width="16.6640625" style="6" customWidth="1"/>
    <col min="10918" max="10941" width="9.33203125" style="6" customWidth="1"/>
    <col min="10942" max="10942" width="9.6640625" style="6" customWidth="1"/>
    <col min="10943" max="10943" width="10.33203125" style="6" customWidth="1"/>
    <col min="10944" max="10944" width="10.6640625" style="6" customWidth="1"/>
    <col min="10945" max="10945" width="10" style="6" customWidth="1"/>
    <col min="10946" max="10946" width="10.33203125" style="6" customWidth="1"/>
    <col min="10947" max="10947" width="12" style="6" customWidth="1"/>
    <col min="10948" max="10949" width="9.33203125" style="6" customWidth="1"/>
    <col min="10950" max="10951" width="9.33203125" style="6"/>
    <col min="10952" max="10952" width="10.44140625" style="6" customWidth="1"/>
    <col min="10953" max="11172" width="9.33203125" style="6"/>
    <col min="11173" max="11173" width="16.6640625" style="6" customWidth="1"/>
    <col min="11174" max="11197" width="9.33203125" style="6" customWidth="1"/>
    <col min="11198" max="11198" width="9.6640625" style="6" customWidth="1"/>
    <col min="11199" max="11199" width="10.33203125" style="6" customWidth="1"/>
    <col min="11200" max="11200" width="10.6640625" style="6" customWidth="1"/>
    <col min="11201" max="11201" width="10" style="6" customWidth="1"/>
    <col min="11202" max="11202" width="10.33203125" style="6" customWidth="1"/>
    <col min="11203" max="11203" width="12" style="6" customWidth="1"/>
    <col min="11204" max="11205" width="9.33203125" style="6" customWidth="1"/>
    <col min="11206" max="11207" width="9.33203125" style="6"/>
    <col min="11208" max="11208" width="10.44140625" style="6" customWidth="1"/>
    <col min="11209" max="11428" width="9.33203125" style="6"/>
    <col min="11429" max="11429" width="16.6640625" style="6" customWidth="1"/>
    <col min="11430" max="11453" width="9.33203125" style="6" customWidth="1"/>
    <col min="11454" max="11454" width="9.6640625" style="6" customWidth="1"/>
    <col min="11455" max="11455" width="10.33203125" style="6" customWidth="1"/>
    <col min="11456" max="11456" width="10.6640625" style="6" customWidth="1"/>
    <col min="11457" max="11457" width="10" style="6" customWidth="1"/>
    <col min="11458" max="11458" width="10.33203125" style="6" customWidth="1"/>
    <col min="11459" max="11459" width="12" style="6" customWidth="1"/>
    <col min="11460" max="11461" width="9.33203125" style="6" customWidth="1"/>
    <col min="11462" max="11463" width="9.33203125" style="6"/>
    <col min="11464" max="11464" width="10.44140625" style="6" customWidth="1"/>
    <col min="11465" max="11684" width="9.33203125" style="6"/>
    <col min="11685" max="11685" width="16.6640625" style="6" customWidth="1"/>
    <col min="11686" max="11709" width="9.33203125" style="6" customWidth="1"/>
    <col min="11710" max="11710" width="9.6640625" style="6" customWidth="1"/>
    <col min="11711" max="11711" width="10.33203125" style="6" customWidth="1"/>
    <col min="11712" max="11712" width="10.6640625" style="6" customWidth="1"/>
    <col min="11713" max="11713" width="10" style="6" customWidth="1"/>
    <col min="11714" max="11714" width="10.33203125" style="6" customWidth="1"/>
    <col min="11715" max="11715" width="12" style="6" customWidth="1"/>
    <col min="11716" max="11717" width="9.33203125" style="6" customWidth="1"/>
    <col min="11718" max="11719" width="9.33203125" style="6"/>
    <col min="11720" max="11720" width="10.44140625" style="6" customWidth="1"/>
    <col min="11721" max="11940" width="9.33203125" style="6"/>
    <col min="11941" max="11941" width="16.6640625" style="6" customWidth="1"/>
    <col min="11942" max="11965" width="9.33203125" style="6" customWidth="1"/>
    <col min="11966" max="11966" width="9.6640625" style="6" customWidth="1"/>
    <col min="11967" max="11967" width="10.33203125" style="6" customWidth="1"/>
    <col min="11968" max="11968" width="10.6640625" style="6" customWidth="1"/>
    <col min="11969" max="11969" width="10" style="6" customWidth="1"/>
    <col min="11970" max="11970" width="10.33203125" style="6" customWidth="1"/>
    <col min="11971" max="11971" width="12" style="6" customWidth="1"/>
    <col min="11972" max="11973" width="9.33203125" style="6" customWidth="1"/>
    <col min="11974" max="11975" width="9.33203125" style="6"/>
    <col min="11976" max="11976" width="10.44140625" style="6" customWidth="1"/>
    <col min="11977" max="12196" width="9.33203125" style="6"/>
    <col min="12197" max="12197" width="16.6640625" style="6" customWidth="1"/>
    <col min="12198" max="12221" width="9.33203125" style="6" customWidth="1"/>
    <col min="12222" max="12222" width="9.6640625" style="6" customWidth="1"/>
    <col min="12223" max="12223" width="10.33203125" style="6" customWidth="1"/>
    <col min="12224" max="12224" width="10.6640625" style="6" customWidth="1"/>
    <col min="12225" max="12225" width="10" style="6" customWidth="1"/>
    <col min="12226" max="12226" width="10.33203125" style="6" customWidth="1"/>
    <col min="12227" max="12227" width="12" style="6" customWidth="1"/>
    <col min="12228" max="12229" width="9.33203125" style="6" customWidth="1"/>
    <col min="12230" max="12231" width="9.33203125" style="6"/>
    <col min="12232" max="12232" width="10.44140625" style="6" customWidth="1"/>
    <col min="12233" max="12452" width="9.33203125" style="6"/>
    <col min="12453" max="12453" width="16.6640625" style="6" customWidth="1"/>
    <col min="12454" max="12477" width="9.33203125" style="6" customWidth="1"/>
    <col min="12478" max="12478" width="9.6640625" style="6" customWidth="1"/>
    <col min="12479" max="12479" width="10.33203125" style="6" customWidth="1"/>
    <col min="12480" max="12480" width="10.6640625" style="6" customWidth="1"/>
    <col min="12481" max="12481" width="10" style="6" customWidth="1"/>
    <col min="12482" max="12482" width="10.33203125" style="6" customWidth="1"/>
    <col min="12483" max="12483" width="12" style="6" customWidth="1"/>
    <col min="12484" max="12485" width="9.33203125" style="6" customWidth="1"/>
    <col min="12486" max="12487" width="9.33203125" style="6"/>
    <col min="12488" max="12488" width="10.44140625" style="6" customWidth="1"/>
    <col min="12489" max="12708" width="9.33203125" style="6"/>
    <col min="12709" max="12709" width="16.6640625" style="6" customWidth="1"/>
    <col min="12710" max="12733" width="9.33203125" style="6" customWidth="1"/>
    <col min="12734" max="12734" width="9.6640625" style="6" customWidth="1"/>
    <col min="12735" max="12735" width="10.33203125" style="6" customWidth="1"/>
    <col min="12736" max="12736" width="10.6640625" style="6" customWidth="1"/>
    <col min="12737" max="12737" width="10" style="6" customWidth="1"/>
    <col min="12738" max="12738" width="10.33203125" style="6" customWidth="1"/>
    <col min="12739" max="12739" width="12" style="6" customWidth="1"/>
    <col min="12740" max="12741" width="9.33203125" style="6" customWidth="1"/>
    <col min="12742" max="12743" width="9.33203125" style="6"/>
    <col min="12744" max="12744" width="10.44140625" style="6" customWidth="1"/>
    <col min="12745" max="12964" width="9.33203125" style="6"/>
    <col min="12965" max="12965" width="16.6640625" style="6" customWidth="1"/>
    <col min="12966" max="12989" width="9.33203125" style="6" customWidth="1"/>
    <col min="12990" max="12990" width="9.6640625" style="6" customWidth="1"/>
    <col min="12991" max="12991" width="10.33203125" style="6" customWidth="1"/>
    <col min="12992" max="12992" width="10.6640625" style="6" customWidth="1"/>
    <col min="12993" max="12993" width="10" style="6" customWidth="1"/>
    <col min="12994" max="12994" width="10.33203125" style="6" customWidth="1"/>
    <col min="12995" max="12995" width="12" style="6" customWidth="1"/>
    <col min="12996" max="12997" width="9.33203125" style="6" customWidth="1"/>
    <col min="12998" max="12999" width="9.33203125" style="6"/>
    <col min="13000" max="13000" width="10.44140625" style="6" customWidth="1"/>
    <col min="13001" max="13220" width="9.33203125" style="6"/>
    <col min="13221" max="13221" width="16.6640625" style="6" customWidth="1"/>
    <col min="13222" max="13245" width="9.33203125" style="6" customWidth="1"/>
    <col min="13246" max="13246" width="9.6640625" style="6" customWidth="1"/>
    <col min="13247" max="13247" width="10.33203125" style="6" customWidth="1"/>
    <col min="13248" max="13248" width="10.6640625" style="6" customWidth="1"/>
    <col min="13249" max="13249" width="10" style="6" customWidth="1"/>
    <col min="13250" max="13250" width="10.33203125" style="6" customWidth="1"/>
    <col min="13251" max="13251" width="12" style="6" customWidth="1"/>
    <col min="13252" max="13253" width="9.33203125" style="6" customWidth="1"/>
    <col min="13254" max="13255" width="9.33203125" style="6"/>
    <col min="13256" max="13256" width="10.44140625" style="6" customWidth="1"/>
    <col min="13257" max="13476" width="9.33203125" style="6"/>
    <col min="13477" max="13477" width="16.6640625" style="6" customWidth="1"/>
    <col min="13478" max="13501" width="9.33203125" style="6" customWidth="1"/>
    <col min="13502" max="13502" width="9.6640625" style="6" customWidth="1"/>
    <col min="13503" max="13503" width="10.33203125" style="6" customWidth="1"/>
    <col min="13504" max="13504" width="10.6640625" style="6" customWidth="1"/>
    <col min="13505" max="13505" width="10" style="6" customWidth="1"/>
    <col min="13506" max="13506" width="10.33203125" style="6" customWidth="1"/>
    <col min="13507" max="13507" width="12" style="6" customWidth="1"/>
    <col min="13508" max="13509" width="9.33203125" style="6" customWidth="1"/>
    <col min="13510" max="13511" width="9.33203125" style="6"/>
    <col min="13512" max="13512" width="10.44140625" style="6" customWidth="1"/>
    <col min="13513" max="13732" width="9.33203125" style="6"/>
    <col min="13733" max="13733" width="16.6640625" style="6" customWidth="1"/>
    <col min="13734" max="13757" width="9.33203125" style="6" customWidth="1"/>
    <col min="13758" max="13758" width="9.6640625" style="6" customWidth="1"/>
    <col min="13759" max="13759" width="10.33203125" style="6" customWidth="1"/>
    <col min="13760" max="13760" width="10.6640625" style="6" customWidth="1"/>
    <col min="13761" max="13761" width="10" style="6" customWidth="1"/>
    <col min="13762" max="13762" width="10.33203125" style="6" customWidth="1"/>
    <col min="13763" max="13763" width="12" style="6" customWidth="1"/>
    <col min="13764" max="13765" width="9.33203125" style="6" customWidth="1"/>
    <col min="13766" max="13767" width="9.33203125" style="6"/>
    <col min="13768" max="13768" width="10.44140625" style="6" customWidth="1"/>
    <col min="13769" max="13988" width="9.33203125" style="6"/>
    <col min="13989" max="13989" width="16.6640625" style="6" customWidth="1"/>
    <col min="13990" max="14013" width="9.33203125" style="6" customWidth="1"/>
    <col min="14014" max="14014" width="9.6640625" style="6" customWidth="1"/>
    <col min="14015" max="14015" width="10.33203125" style="6" customWidth="1"/>
    <col min="14016" max="14016" width="10.6640625" style="6" customWidth="1"/>
    <col min="14017" max="14017" width="10" style="6" customWidth="1"/>
    <col min="14018" max="14018" width="10.33203125" style="6" customWidth="1"/>
    <col min="14019" max="14019" width="12" style="6" customWidth="1"/>
    <col min="14020" max="14021" width="9.33203125" style="6" customWidth="1"/>
    <col min="14022" max="14023" width="9.33203125" style="6"/>
    <col min="14024" max="14024" width="10.44140625" style="6" customWidth="1"/>
    <col min="14025" max="14244" width="9.33203125" style="6"/>
    <col min="14245" max="14245" width="16.6640625" style="6" customWidth="1"/>
    <col min="14246" max="14269" width="9.33203125" style="6" customWidth="1"/>
    <col min="14270" max="14270" width="9.6640625" style="6" customWidth="1"/>
    <col min="14271" max="14271" width="10.33203125" style="6" customWidth="1"/>
    <col min="14272" max="14272" width="10.6640625" style="6" customWidth="1"/>
    <col min="14273" max="14273" width="10" style="6" customWidth="1"/>
    <col min="14274" max="14274" width="10.33203125" style="6" customWidth="1"/>
    <col min="14275" max="14275" width="12" style="6" customWidth="1"/>
    <col min="14276" max="14277" width="9.33203125" style="6" customWidth="1"/>
    <col min="14278" max="14279" width="9.33203125" style="6"/>
    <col min="14280" max="14280" width="10.44140625" style="6" customWidth="1"/>
    <col min="14281" max="14500" width="9.33203125" style="6"/>
    <col min="14501" max="14501" width="16.6640625" style="6" customWidth="1"/>
    <col min="14502" max="14525" width="9.33203125" style="6" customWidth="1"/>
    <col min="14526" max="14526" width="9.6640625" style="6" customWidth="1"/>
    <col min="14527" max="14527" width="10.33203125" style="6" customWidth="1"/>
    <col min="14528" max="14528" width="10.6640625" style="6" customWidth="1"/>
    <col min="14529" max="14529" width="10" style="6" customWidth="1"/>
    <col min="14530" max="14530" width="10.33203125" style="6" customWidth="1"/>
    <col min="14531" max="14531" width="12" style="6" customWidth="1"/>
    <col min="14532" max="14533" width="9.33203125" style="6" customWidth="1"/>
    <col min="14534" max="14535" width="9.33203125" style="6"/>
    <col min="14536" max="14536" width="10.44140625" style="6" customWidth="1"/>
    <col min="14537" max="14756" width="9.33203125" style="6"/>
    <col min="14757" max="14757" width="16.6640625" style="6" customWidth="1"/>
    <col min="14758" max="14781" width="9.33203125" style="6" customWidth="1"/>
    <col min="14782" max="14782" width="9.6640625" style="6" customWidth="1"/>
    <col min="14783" max="14783" width="10.33203125" style="6" customWidth="1"/>
    <col min="14784" max="14784" width="10.6640625" style="6" customWidth="1"/>
    <col min="14785" max="14785" width="10" style="6" customWidth="1"/>
    <col min="14786" max="14786" width="10.33203125" style="6" customWidth="1"/>
    <col min="14787" max="14787" width="12" style="6" customWidth="1"/>
    <col min="14788" max="14789" width="9.33203125" style="6" customWidth="1"/>
    <col min="14790" max="14791" width="9.33203125" style="6"/>
    <col min="14792" max="14792" width="10.44140625" style="6" customWidth="1"/>
    <col min="14793" max="15012" width="9.33203125" style="6"/>
    <col min="15013" max="15013" width="16.6640625" style="6" customWidth="1"/>
    <col min="15014" max="15037" width="9.33203125" style="6" customWidth="1"/>
    <col min="15038" max="15038" width="9.6640625" style="6" customWidth="1"/>
    <col min="15039" max="15039" width="10.33203125" style="6" customWidth="1"/>
    <col min="15040" max="15040" width="10.6640625" style="6" customWidth="1"/>
    <col min="15041" max="15041" width="10" style="6" customWidth="1"/>
    <col min="15042" max="15042" width="10.33203125" style="6" customWidth="1"/>
    <col min="15043" max="15043" width="12" style="6" customWidth="1"/>
    <col min="15044" max="15045" width="9.33203125" style="6" customWidth="1"/>
    <col min="15046" max="15047" width="9.33203125" style="6"/>
    <col min="15048" max="15048" width="10.44140625" style="6" customWidth="1"/>
    <col min="15049" max="15268" width="9.33203125" style="6"/>
    <col min="15269" max="15269" width="16.6640625" style="6" customWidth="1"/>
    <col min="15270" max="15293" width="9.33203125" style="6" customWidth="1"/>
    <col min="15294" max="15294" width="9.6640625" style="6" customWidth="1"/>
    <col min="15295" max="15295" width="10.33203125" style="6" customWidth="1"/>
    <col min="15296" max="15296" width="10.6640625" style="6" customWidth="1"/>
    <col min="15297" max="15297" width="10" style="6" customWidth="1"/>
    <col min="15298" max="15298" width="10.33203125" style="6" customWidth="1"/>
    <col min="15299" max="15299" width="12" style="6" customWidth="1"/>
    <col min="15300" max="15301" width="9.33203125" style="6" customWidth="1"/>
    <col min="15302" max="15303" width="9.33203125" style="6"/>
    <col min="15304" max="15304" width="10.44140625" style="6" customWidth="1"/>
    <col min="15305" max="15524" width="9.33203125" style="6"/>
    <col min="15525" max="15525" width="16.6640625" style="6" customWidth="1"/>
    <col min="15526" max="15549" width="9.33203125" style="6" customWidth="1"/>
    <col min="15550" max="15550" width="9.6640625" style="6" customWidth="1"/>
    <col min="15551" max="15551" width="10.33203125" style="6" customWidth="1"/>
    <col min="15552" max="15552" width="10.6640625" style="6" customWidth="1"/>
    <col min="15553" max="15553" width="10" style="6" customWidth="1"/>
    <col min="15554" max="15554" width="10.33203125" style="6" customWidth="1"/>
    <col min="15555" max="15555" width="12" style="6" customWidth="1"/>
    <col min="15556" max="15557" width="9.33203125" style="6" customWidth="1"/>
    <col min="15558" max="15559" width="9.33203125" style="6"/>
    <col min="15560" max="15560" width="10.44140625" style="6" customWidth="1"/>
    <col min="15561" max="15780" width="9.33203125" style="6"/>
    <col min="15781" max="15781" width="16.6640625" style="6" customWidth="1"/>
    <col min="15782" max="15805" width="9.33203125" style="6" customWidth="1"/>
    <col min="15806" max="15806" width="9.6640625" style="6" customWidth="1"/>
    <col min="15807" max="15807" width="10.33203125" style="6" customWidth="1"/>
    <col min="15808" max="15808" width="10.6640625" style="6" customWidth="1"/>
    <col min="15809" max="15809" width="10" style="6" customWidth="1"/>
    <col min="15810" max="15810" width="10.33203125" style="6" customWidth="1"/>
    <col min="15811" max="15811" width="12" style="6" customWidth="1"/>
    <col min="15812" max="15813" width="9.33203125" style="6" customWidth="1"/>
    <col min="15814" max="15815" width="9.33203125" style="6"/>
    <col min="15816" max="15816" width="10.44140625" style="6" customWidth="1"/>
    <col min="15817" max="16036" width="9.33203125" style="6"/>
    <col min="16037" max="16037" width="16.6640625" style="6" customWidth="1"/>
    <col min="16038" max="16061" width="9.33203125" style="6" customWidth="1"/>
    <col min="16062" max="16062" width="9.6640625" style="6" customWidth="1"/>
    <col min="16063" max="16063" width="10.33203125" style="6" customWidth="1"/>
    <col min="16064" max="16064" width="10.6640625" style="6" customWidth="1"/>
    <col min="16065" max="16065" width="10" style="6" customWidth="1"/>
    <col min="16066" max="16066" width="10.33203125" style="6" customWidth="1"/>
    <col min="16067" max="16067" width="12" style="6" customWidth="1"/>
    <col min="16068" max="16069" width="9.33203125" style="6" customWidth="1"/>
    <col min="16070" max="16071" width="9.33203125" style="6"/>
    <col min="16072" max="16072" width="10.44140625" style="6" customWidth="1"/>
    <col min="16073" max="16336" width="9.33203125" style="6"/>
    <col min="16337" max="16384" width="9.33203125" style="6" customWidth="1"/>
  </cols>
  <sheetData>
    <row r="1" spans="1:40" s="45" customFormat="1" ht="18" x14ac:dyDescent="0.35">
      <c r="A1" s="311" t="s">
        <v>191</v>
      </c>
      <c r="B1" s="376" t="s">
        <v>192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8"/>
    </row>
    <row r="2" spans="1:40" s="45" customFormat="1" ht="18" x14ac:dyDescent="0.35">
      <c r="A2" s="311"/>
      <c r="B2" s="308" t="s">
        <v>2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10"/>
    </row>
    <row r="3" spans="1:40" s="45" customFormat="1" ht="18" x14ac:dyDescent="0.35">
      <c r="A3" s="355" t="s">
        <v>193</v>
      </c>
      <c r="B3" s="355" t="s">
        <v>170</v>
      </c>
      <c r="C3" s="379" t="s">
        <v>11</v>
      </c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10"/>
    </row>
    <row r="4" spans="1:40" s="118" customFormat="1" ht="15.6" x14ac:dyDescent="0.3">
      <c r="A4" s="356"/>
      <c r="B4" s="356"/>
      <c r="C4" s="382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4"/>
      <c r="Q4" s="358">
        <v>2022</v>
      </c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60"/>
      <c r="AC4" s="358" t="s">
        <v>220</v>
      </c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60"/>
    </row>
    <row r="5" spans="1:40" s="46" customFormat="1" ht="14.4" x14ac:dyDescent="0.3">
      <c r="A5" s="357"/>
      <c r="B5" s="357"/>
      <c r="C5" s="119">
        <v>2010</v>
      </c>
      <c r="D5" s="119">
        <v>2011</v>
      </c>
      <c r="E5" s="78">
        <v>2012</v>
      </c>
      <c r="F5" s="78">
        <v>2013</v>
      </c>
      <c r="G5" s="78">
        <v>2014</v>
      </c>
      <c r="H5" s="78">
        <v>2015</v>
      </c>
      <c r="I5" s="78">
        <v>2016</v>
      </c>
      <c r="J5" s="78">
        <v>2017</v>
      </c>
      <c r="K5" s="78">
        <v>2018</v>
      </c>
      <c r="L5" s="78">
        <v>2019</v>
      </c>
      <c r="M5" s="62">
        <v>2020</v>
      </c>
      <c r="N5" s="62">
        <v>2021</v>
      </c>
      <c r="O5" s="385">
        <v>2022</v>
      </c>
      <c r="P5" s="134" t="s">
        <v>220</v>
      </c>
      <c r="Q5" s="134" t="s">
        <v>112</v>
      </c>
      <c r="R5" s="134" t="s">
        <v>113</v>
      </c>
      <c r="S5" s="134" t="s">
        <v>114</v>
      </c>
      <c r="T5" s="120" t="s">
        <v>115</v>
      </c>
      <c r="U5" s="120" t="s">
        <v>17</v>
      </c>
      <c r="V5" s="120" t="s">
        <v>18</v>
      </c>
      <c r="W5" s="120" t="s">
        <v>19</v>
      </c>
      <c r="X5" s="120" t="s">
        <v>20</v>
      </c>
      <c r="Y5" s="120" t="s">
        <v>116</v>
      </c>
      <c r="Z5" s="120" t="s">
        <v>117</v>
      </c>
      <c r="AA5" s="120" t="s">
        <v>118</v>
      </c>
      <c r="AB5" s="120" t="s">
        <v>119</v>
      </c>
      <c r="AC5" s="134" t="s">
        <v>112</v>
      </c>
      <c r="AD5" s="134" t="s">
        <v>113</v>
      </c>
      <c r="AE5" s="134" t="s">
        <v>114</v>
      </c>
      <c r="AF5" s="120" t="s">
        <v>115</v>
      </c>
      <c r="AG5" s="120" t="s">
        <v>17</v>
      </c>
      <c r="AH5" s="120" t="s">
        <v>18</v>
      </c>
      <c r="AI5" s="120" t="s">
        <v>19</v>
      </c>
      <c r="AJ5" s="120" t="s">
        <v>20</v>
      </c>
      <c r="AK5" s="120" t="s">
        <v>116</v>
      </c>
      <c r="AL5" s="120" t="s">
        <v>117</v>
      </c>
      <c r="AM5" s="120"/>
      <c r="AN5" s="120"/>
    </row>
    <row r="6" spans="1:40" s="8" customFormat="1" x14ac:dyDescent="0.3">
      <c r="A6" s="386" t="s">
        <v>194</v>
      </c>
      <c r="B6" s="121" t="s">
        <v>120</v>
      </c>
      <c r="C6" s="249">
        <v>0</v>
      </c>
      <c r="D6" s="249">
        <v>0</v>
      </c>
      <c r="E6" s="249">
        <v>0</v>
      </c>
      <c r="F6" s="249">
        <v>0</v>
      </c>
      <c r="G6" s="249">
        <v>0</v>
      </c>
      <c r="H6" s="249">
        <v>0</v>
      </c>
      <c r="I6" s="51">
        <v>0</v>
      </c>
      <c r="J6" s="249">
        <v>0</v>
      </c>
      <c r="K6" s="249">
        <v>0</v>
      </c>
      <c r="L6" s="249">
        <v>0</v>
      </c>
      <c r="M6" s="51">
        <v>0</v>
      </c>
      <c r="N6" s="51">
        <v>0</v>
      </c>
      <c r="O6" s="109">
        <f t="shared" ref="O6:O9" si="0">SUM(Q6:AB6)</f>
        <v>0</v>
      </c>
      <c r="P6" s="109">
        <f>SUM(AC6:AN6)</f>
        <v>0</v>
      </c>
      <c r="Q6" s="107">
        <v>0</v>
      </c>
      <c r="R6" s="107">
        <v>0</v>
      </c>
      <c r="S6" s="107">
        <v>0</v>
      </c>
      <c r="T6" s="107">
        <v>0</v>
      </c>
      <c r="U6" s="107">
        <v>0</v>
      </c>
      <c r="V6" s="107">
        <v>0</v>
      </c>
      <c r="W6" s="107">
        <v>0</v>
      </c>
      <c r="X6" s="107">
        <v>0</v>
      </c>
      <c r="Y6" s="107">
        <v>0</v>
      </c>
      <c r="Z6" s="107">
        <v>0</v>
      </c>
      <c r="AA6" s="107">
        <v>0</v>
      </c>
      <c r="AB6" s="107">
        <v>0</v>
      </c>
      <c r="AC6" s="107">
        <v>0</v>
      </c>
      <c r="AD6" s="107">
        <v>0</v>
      </c>
      <c r="AE6" s="107">
        <v>0</v>
      </c>
      <c r="AF6" s="107">
        <v>0</v>
      </c>
      <c r="AG6" s="107">
        <v>0</v>
      </c>
      <c r="AH6" s="107">
        <v>0</v>
      </c>
      <c r="AI6" s="24"/>
      <c r="AJ6" s="24"/>
      <c r="AK6" s="24"/>
    </row>
    <row r="7" spans="1:40" s="8" customFormat="1" x14ac:dyDescent="0.3">
      <c r="A7" s="387"/>
      <c r="B7" s="121" t="s">
        <v>174</v>
      </c>
      <c r="C7" s="249">
        <v>5966.54</v>
      </c>
      <c r="D7" s="249">
        <v>17378.580000000002</v>
      </c>
      <c r="E7" s="249">
        <v>1596.98</v>
      </c>
      <c r="F7" s="249">
        <v>41038.960000000006</v>
      </c>
      <c r="G7" s="249">
        <v>36613.47</v>
      </c>
      <c r="H7" s="249">
        <v>6390.4599999999991</v>
      </c>
      <c r="I7" s="51">
        <v>2998.8199999999997</v>
      </c>
      <c r="J7" s="249">
        <v>49587.510000000009</v>
      </c>
      <c r="K7" s="249">
        <v>2296.14</v>
      </c>
      <c r="L7" s="249">
        <v>27244.35</v>
      </c>
      <c r="M7" s="51">
        <v>33890.559999999998</v>
      </c>
      <c r="N7" s="51">
        <v>41301.89</v>
      </c>
      <c r="O7" s="109">
        <f t="shared" si="0"/>
        <v>102548.6</v>
      </c>
      <c r="P7" s="109">
        <f t="shared" ref="P7:P29" si="1">SUM(AC7:AN7)</f>
        <v>5412.92</v>
      </c>
      <c r="Q7" s="107">
        <v>0</v>
      </c>
      <c r="R7" s="107">
        <v>0</v>
      </c>
      <c r="S7" s="107">
        <v>0</v>
      </c>
      <c r="T7" s="107">
        <v>0</v>
      </c>
      <c r="U7" s="107">
        <v>0</v>
      </c>
      <c r="V7" s="107">
        <v>0</v>
      </c>
      <c r="W7" s="107">
        <v>0</v>
      </c>
      <c r="X7" s="107">
        <v>0</v>
      </c>
      <c r="Y7" s="107">
        <v>0</v>
      </c>
      <c r="Z7" s="107">
        <v>0</v>
      </c>
      <c r="AA7" s="107">
        <v>0</v>
      </c>
      <c r="AB7" s="107">
        <v>102548.6</v>
      </c>
      <c r="AC7" s="107">
        <v>0</v>
      </c>
      <c r="AD7" s="107">
        <v>0</v>
      </c>
      <c r="AE7" s="107">
        <v>4177.4900000000007</v>
      </c>
      <c r="AF7" s="107">
        <v>0</v>
      </c>
      <c r="AG7" s="107">
        <v>1235.4299999999998</v>
      </c>
      <c r="AH7" s="107">
        <v>0</v>
      </c>
      <c r="AI7" s="24"/>
      <c r="AJ7" s="24"/>
      <c r="AK7" s="24"/>
    </row>
    <row r="8" spans="1:40" s="8" customFormat="1" x14ac:dyDescent="0.3">
      <c r="A8" s="388"/>
      <c r="B8" s="16" t="s">
        <v>175</v>
      </c>
      <c r="C8" s="250">
        <v>-5966.54</v>
      </c>
      <c r="D8" s="250">
        <v>-17378.580000000002</v>
      </c>
      <c r="E8" s="250">
        <v>-1596.98</v>
      </c>
      <c r="F8" s="250">
        <v>-41038.960000000006</v>
      </c>
      <c r="G8" s="250">
        <v>-36613.47</v>
      </c>
      <c r="H8" s="250">
        <v>-6390.4599999999991</v>
      </c>
      <c r="I8" s="55">
        <v>-2998.8199999999997</v>
      </c>
      <c r="J8" s="250">
        <v>-49587.510000000009</v>
      </c>
      <c r="K8" s="250">
        <v>-2296.14</v>
      </c>
      <c r="L8" s="250">
        <v>-27244.35</v>
      </c>
      <c r="M8" s="55">
        <v>-33890.559999999998</v>
      </c>
      <c r="N8" s="55">
        <v>-41301.89</v>
      </c>
      <c r="O8" s="109">
        <f>SUM(Q8:AB8)</f>
        <v>-102548.6</v>
      </c>
      <c r="P8" s="109">
        <f t="shared" si="1"/>
        <v>-5412.92</v>
      </c>
      <c r="Q8" s="109">
        <f>Q6-Q7</f>
        <v>0</v>
      </c>
      <c r="R8" s="109">
        <f t="shared" ref="R8:AA8" si="2">R6-R7</f>
        <v>0</v>
      </c>
      <c r="S8" s="109">
        <f t="shared" si="2"/>
        <v>0</v>
      </c>
      <c r="T8" s="109">
        <f t="shared" si="2"/>
        <v>0</v>
      </c>
      <c r="U8" s="109">
        <f t="shared" si="2"/>
        <v>0</v>
      </c>
      <c r="V8" s="109">
        <f t="shared" si="2"/>
        <v>0</v>
      </c>
      <c r="W8" s="109">
        <f t="shared" si="2"/>
        <v>0</v>
      </c>
      <c r="X8" s="109">
        <f t="shared" si="2"/>
        <v>0</v>
      </c>
      <c r="Y8" s="109">
        <f t="shared" si="2"/>
        <v>0</v>
      </c>
      <c r="Z8" s="109">
        <f t="shared" si="2"/>
        <v>0</v>
      </c>
      <c r="AA8" s="109">
        <f t="shared" si="2"/>
        <v>0</v>
      </c>
      <c r="AB8" s="109">
        <f>AB6-AB7</f>
        <v>-102548.6</v>
      </c>
      <c r="AC8" s="109">
        <f t="shared" ref="AC8:AG8" si="3">AC6-AC7</f>
        <v>0</v>
      </c>
      <c r="AD8" s="109">
        <f t="shared" si="3"/>
        <v>0</v>
      </c>
      <c r="AE8" s="109">
        <f t="shared" si="3"/>
        <v>-4177.4900000000007</v>
      </c>
      <c r="AF8" s="107">
        <v>0</v>
      </c>
      <c r="AG8" s="109">
        <f t="shared" si="3"/>
        <v>-1235.4299999999998</v>
      </c>
      <c r="AH8" s="107">
        <v>0</v>
      </c>
      <c r="AI8" s="24"/>
      <c r="AJ8" s="24"/>
      <c r="AK8" s="24"/>
    </row>
    <row r="9" spans="1:40" s="8" customFormat="1" x14ac:dyDescent="0.3">
      <c r="A9" s="386" t="s">
        <v>195</v>
      </c>
      <c r="B9" s="121" t="s">
        <v>120</v>
      </c>
      <c r="C9" s="249">
        <v>0</v>
      </c>
      <c r="D9" s="249">
        <v>0</v>
      </c>
      <c r="E9" s="249">
        <v>0</v>
      </c>
      <c r="F9" s="249">
        <v>0</v>
      </c>
      <c r="G9" s="249">
        <v>0</v>
      </c>
      <c r="H9" s="249">
        <v>0</v>
      </c>
      <c r="I9" s="51">
        <v>0</v>
      </c>
      <c r="J9" s="249">
        <v>0</v>
      </c>
      <c r="K9" s="249">
        <v>0</v>
      </c>
      <c r="L9" s="249">
        <v>50</v>
      </c>
      <c r="M9" s="51">
        <v>0</v>
      </c>
      <c r="N9" s="51">
        <v>0</v>
      </c>
      <c r="O9" s="109">
        <f t="shared" si="0"/>
        <v>0</v>
      </c>
      <c r="P9" s="109">
        <f t="shared" si="1"/>
        <v>0</v>
      </c>
      <c r="Q9" s="107">
        <v>0</v>
      </c>
      <c r="R9" s="107">
        <v>0</v>
      </c>
      <c r="S9" s="107">
        <v>0</v>
      </c>
      <c r="T9" s="107">
        <v>0</v>
      </c>
      <c r="U9" s="107">
        <v>0</v>
      </c>
      <c r="V9" s="107">
        <v>0</v>
      </c>
      <c r="W9" s="107">
        <v>0</v>
      </c>
      <c r="X9" s="107">
        <v>0</v>
      </c>
      <c r="Y9" s="107">
        <v>0</v>
      </c>
      <c r="Z9" s="107">
        <v>0</v>
      </c>
      <c r="AA9" s="107">
        <v>0</v>
      </c>
      <c r="AB9" s="107">
        <v>0</v>
      </c>
      <c r="AC9" s="107">
        <v>0</v>
      </c>
      <c r="AD9" s="107">
        <v>0</v>
      </c>
      <c r="AE9" s="107">
        <v>0</v>
      </c>
      <c r="AF9" s="107">
        <v>0</v>
      </c>
      <c r="AG9" s="107">
        <v>0</v>
      </c>
      <c r="AH9" s="107">
        <v>0</v>
      </c>
      <c r="AI9" s="24"/>
      <c r="AJ9" s="24"/>
      <c r="AK9" s="24"/>
    </row>
    <row r="10" spans="1:40" s="8" customFormat="1" x14ac:dyDescent="0.3">
      <c r="A10" s="387"/>
      <c r="B10" s="121" t="s">
        <v>174</v>
      </c>
      <c r="C10" s="249">
        <v>608848.75999999931</v>
      </c>
      <c r="D10" s="249">
        <v>666746.36999999953</v>
      </c>
      <c r="E10" s="249">
        <v>605891.20000000042</v>
      </c>
      <c r="F10" s="249">
        <v>706611.33000000031</v>
      </c>
      <c r="G10" s="249">
        <v>1082101.7599999995</v>
      </c>
      <c r="H10" s="249">
        <v>1304874.0700000003</v>
      </c>
      <c r="I10" s="249">
        <v>1058600.5899999992</v>
      </c>
      <c r="J10" s="249">
        <v>1621398.3799999994</v>
      </c>
      <c r="K10" s="249">
        <v>851460.99199999985</v>
      </c>
      <c r="L10" s="249">
        <v>1157341.5899999999</v>
      </c>
      <c r="M10" s="51">
        <v>1187628.7900000003</v>
      </c>
      <c r="N10" s="51">
        <v>1059898.0700000005</v>
      </c>
      <c r="O10" s="109">
        <f>SUM(Q10:AB10)</f>
        <v>728268.1399999999</v>
      </c>
      <c r="P10" s="109">
        <f t="shared" si="1"/>
        <v>402723.41</v>
      </c>
      <c r="Q10" s="107">
        <v>0</v>
      </c>
      <c r="R10" s="107">
        <v>34370</v>
      </c>
      <c r="S10" s="107">
        <v>0</v>
      </c>
      <c r="T10" s="107">
        <v>321813.65000000002</v>
      </c>
      <c r="U10" s="107">
        <v>0</v>
      </c>
      <c r="V10" s="107">
        <v>1750.15</v>
      </c>
      <c r="W10" s="107">
        <v>158602.85999999999</v>
      </c>
      <c r="X10" s="107">
        <v>156574.55999999997</v>
      </c>
      <c r="Y10" s="107">
        <v>43461.1</v>
      </c>
      <c r="Z10" s="107">
        <v>0</v>
      </c>
      <c r="AA10" s="107">
        <v>11695.820000000002</v>
      </c>
      <c r="AB10" s="107">
        <v>0</v>
      </c>
      <c r="AC10" s="107">
        <v>204989.63</v>
      </c>
      <c r="AD10" s="107">
        <v>0</v>
      </c>
      <c r="AE10" s="107">
        <v>187967.33</v>
      </c>
      <c r="AF10" s="107">
        <v>0</v>
      </c>
      <c r="AG10" s="107">
        <v>9766.4500000000007</v>
      </c>
      <c r="AH10" s="107">
        <v>0</v>
      </c>
      <c r="AI10" s="24"/>
      <c r="AJ10" s="24"/>
      <c r="AK10" s="24"/>
    </row>
    <row r="11" spans="1:40" s="8" customFormat="1" x14ac:dyDescent="0.3">
      <c r="A11" s="388"/>
      <c r="B11" s="16" t="s">
        <v>175</v>
      </c>
      <c r="C11" s="250">
        <v>-608848.75999999931</v>
      </c>
      <c r="D11" s="250">
        <v>-666746.36999999953</v>
      </c>
      <c r="E11" s="250">
        <v>-605891.20000000042</v>
      </c>
      <c r="F11" s="250">
        <v>-706611.33000000031</v>
      </c>
      <c r="G11" s="250">
        <v>-1082101.7599999995</v>
      </c>
      <c r="H11" s="250">
        <v>-1304874.0700000003</v>
      </c>
      <c r="I11" s="250">
        <v>-1058600.5899999992</v>
      </c>
      <c r="J11" s="250">
        <v>-1621398.3799999994</v>
      </c>
      <c r="K11" s="250">
        <v>-851460.99199999985</v>
      </c>
      <c r="L11" s="250">
        <v>-1157291.5899999999</v>
      </c>
      <c r="M11" s="55">
        <v>-1187628.7900000003</v>
      </c>
      <c r="N11" s="55">
        <v>-1059898.0700000005</v>
      </c>
      <c r="O11" s="109">
        <f t="shared" ref="O11:O29" si="4">SUM(Q11:AB11)</f>
        <v>-728268.1399999999</v>
      </c>
      <c r="P11" s="109">
        <f t="shared" si="1"/>
        <v>-402723.41</v>
      </c>
      <c r="Q11" s="109">
        <f t="shared" ref="Q11:AG11" si="5">Q9-Q10</f>
        <v>0</v>
      </c>
      <c r="R11" s="109">
        <f t="shared" si="5"/>
        <v>-34370</v>
      </c>
      <c r="S11" s="109">
        <f t="shared" si="5"/>
        <v>0</v>
      </c>
      <c r="T11" s="109">
        <f t="shared" si="5"/>
        <v>-321813.65000000002</v>
      </c>
      <c r="U11" s="109">
        <f t="shared" si="5"/>
        <v>0</v>
      </c>
      <c r="V11" s="109">
        <f t="shared" si="5"/>
        <v>-1750.15</v>
      </c>
      <c r="W11" s="109">
        <f t="shared" si="5"/>
        <v>-158602.85999999999</v>
      </c>
      <c r="X11" s="109">
        <f t="shared" si="5"/>
        <v>-156574.55999999997</v>
      </c>
      <c r="Y11" s="109">
        <f t="shared" si="5"/>
        <v>-43461.1</v>
      </c>
      <c r="Z11" s="109">
        <f t="shared" si="5"/>
        <v>0</v>
      </c>
      <c r="AA11" s="109">
        <f t="shared" si="5"/>
        <v>-11695.820000000002</v>
      </c>
      <c r="AB11" s="109">
        <f t="shared" si="5"/>
        <v>0</v>
      </c>
      <c r="AC11" s="109">
        <f t="shared" si="5"/>
        <v>-204989.63</v>
      </c>
      <c r="AD11" s="109">
        <f t="shared" si="5"/>
        <v>0</v>
      </c>
      <c r="AE11" s="109">
        <f t="shared" si="5"/>
        <v>-187967.33</v>
      </c>
      <c r="AF11" s="107">
        <v>0</v>
      </c>
      <c r="AG11" s="109">
        <f t="shared" si="5"/>
        <v>-9766.4500000000007</v>
      </c>
      <c r="AH11" s="107">
        <v>0</v>
      </c>
      <c r="AI11" s="24"/>
      <c r="AJ11" s="24"/>
      <c r="AK11" s="24"/>
    </row>
    <row r="12" spans="1:40" s="8" customFormat="1" x14ac:dyDescent="0.3">
      <c r="A12" s="346" t="s">
        <v>196</v>
      </c>
      <c r="B12" s="121" t="s">
        <v>120</v>
      </c>
      <c r="C12" s="249">
        <v>365179.17000000004</v>
      </c>
      <c r="D12" s="249">
        <v>50</v>
      </c>
      <c r="E12" s="249">
        <v>0</v>
      </c>
      <c r="F12" s="249">
        <v>0</v>
      </c>
      <c r="G12" s="249">
        <v>0</v>
      </c>
      <c r="H12" s="249">
        <v>50</v>
      </c>
      <c r="I12" s="249">
        <v>0</v>
      </c>
      <c r="J12" s="249">
        <v>0</v>
      </c>
      <c r="K12" s="249">
        <v>0</v>
      </c>
      <c r="L12" s="249">
        <v>450</v>
      </c>
      <c r="M12" s="51">
        <v>150</v>
      </c>
      <c r="N12" s="51">
        <v>0</v>
      </c>
      <c r="O12" s="109">
        <f t="shared" si="4"/>
        <v>500</v>
      </c>
      <c r="P12" s="109">
        <f t="shared" si="1"/>
        <v>0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v>0</v>
      </c>
      <c r="W12" s="107">
        <v>0</v>
      </c>
      <c r="X12" s="107">
        <v>500</v>
      </c>
      <c r="Y12" s="107">
        <v>0</v>
      </c>
      <c r="Z12" s="107">
        <v>0</v>
      </c>
      <c r="AA12" s="107">
        <v>0</v>
      </c>
      <c r="AB12" s="107">
        <v>0</v>
      </c>
      <c r="AC12" s="107">
        <v>0</v>
      </c>
      <c r="AD12" s="107">
        <v>0</v>
      </c>
      <c r="AE12" s="107">
        <v>0</v>
      </c>
      <c r="AF12" s="107">
        <v>0</v>
      </c>
      <c r="AG12" s="107">
        <v>0</v>
      </c>
      <c r="AH12" s="107">
        <v>0</v>
      </c>
      <c r="AI12" s="24"/>
      <c r="AJ12" s="24"/>
      <c r="AK12" s="24"/>
    </row>
    <row r="13" spans="1:40" s="8" customFormat="1" x14ac:dyDescent="0.3">
      <c r="A13" s="347"/>
      <c r="B13" s="121" t="s">
        <v>174</v>
      </c>
      <c r="C13" s="249">
        <v>10190860.683000002</v>
      </c>
      <c r="D13" s="249">
        <v>12747538.649999933</v>
      </c>
      <c r="E13" s="249">
        <v>8001730.6000000173</v>
      </c>
      <c r="F13" s="249">
        <v>8253592.8999999715</v>
      </c>
      <c r="G13" s="249">
        <v>10282598.460000036</v>
      </c>
      <c r="H13" s="249">
        <v>26111689.589999951</v>
      </c>
      <c r="I13" s="249">
        <v>9361443.7800000198</v>
      </c>
      <c r="J13" s="249">
        <v>10402003.860000011</v>
      </c>
      <c r="K13" s="249">
        <v>8126414.0899999971</v>
      </c>
      <c r="L13" s="249">
        <v>13864700.189999999</v>
      </c>
      <c r="M13" s="51">
        <v>15720635.02</v>
      </c>
      <c r="N13" s="51">
        <v>11008731.540000001</v>
      </c>
      <c r="O13" s="109">
        <f t="shared" si="4"/>
        <v>16513100.460000008</v>
      </c>
      <c r="P13" s="109">
        <f t="shared" si="1"/>
        <v>8700517.5099999998</v>
      </c>
      <c r="Q13" s="107">
        <v>772521.73999999964</v>
      </c>
      <c r="R13" s="107">
        <v>743202.54000000015</v>
      </c>
      <c r="S13" s="107">
        <v>1254388.4000000001</v>
      </c>
      <c r="T13" s="107">
        <v>1391143.5000000002</v>
      </c>
      <c r="U13" s="107">
        <v>1336417.98</v>
      </c>
      <c r="V13" s="107">
        <v>583485.98999999987</v>
      </c>
      <c r="W13" s="107">
        <v>2522022.1000000024</v>
      </c>
      <c r="X13" s="107">
        <v>3213881.0800000057</v>
      </c>
      <c r="Y13" s="107">
        <v>1639302.1499999997</v>
      </c>
      <c r="Z13" s="107">
        <v>907877.75</v>
      </c>
      <c r="AA13" s="107">
        <v>1891506.5499999993</v>
      </c>
      <c r="AB13" s="107">
        <v>257350.68000000017</v>
      </c>
      <c r="AC13" s="107">
        <v>2338556.2599999993</v>
      </c>
      <c r="AD13" s="107">
        <v>980671.83000000042</v>
      </c>
      <c r="AE13" s="107">
        <v>1263447.7000000002</v>
      </c>
      <c r="AF13" s="107">
        <v>1281992.4899999995</v>
      </c>
      <c r="AG13" s="107">
        <v>1269912.2600000002</v>
      </c>
      <c r="AH13" s="107">
        <v>1565936.9700000004</v>
      </c>
      <c r="AI13" s="24"/>
      <c r="AJ13" s="24"/>
      <c r="AK13" s="24"/>
    </row>
    <row r="14" spans="1:40" s="8" customFormat="1" x14ac:dyDescent="0.3">
      <c r="A14" s="348"/>
      <c r="B14" s="16" t="s">
        <v>175</v>
      </c>
      <c r="C14" s="250">
        <v>-9825681.5130000021</v>
      </c>
      <c r="D14" s="250">
        <v>-12747488.649999933</v>
      </c>
      <c r="E14" s="250">
        <v>-8001730.6000000173</v>
      </c>
      <c r="F14" s="250">
        <v>-8253592.8999999715</v>
      </c>
      <c r="G14" s="250">
        <v>-10282598.460000036</v>
      </c>
      <c r="H14" s="250">
        <v>-26111639.589999951</v>
      </c>
      <c r="I14" s="250">
        <v>-9361443.7800000198</v>
      </c>
      <c r="J14" s="250">
        <v>-10402003.860000011</v>
      </c>
      <c r="K14" s="250">
        <v>-8126414.0899999971</v>
      </c>
      <c r="L14" s="250">
        <v>-13864250.189999999</v>
      </c>
      <c r="M14" s="55">
        <v>-15720485.02</v>
      </c>
      <c r="N14" s="55">
        <v>-11008731.540000001</v>
      </c>
      <c r="O14" s="109">
        <f t="shared" si="4"/>
        <v>-16512600.460000008</v>
      </c>
      <c r="P14" s="109">
        <f t="shared" si="1"/>
        <v>-8700517.5099999998</v>
      </c>
      <c r="Q14" s="109">
        <f t="shared" ref="Q14:AH14" si="6">Q12-Q13</f>
        <v>-772521.73999999964</v>
      </c>
      <c r="R14" s="109">
        <f t="shared" si="6"/>
        <v>-743202.54000000015</v>
      </c>
      <c r="S14" s="109">
        <f t="shared" si="6"/>
        <v>-1254388.4000000001</v>
      </c>
      <c r="T14" s="109">
        <f t="shared" si="6"/>
        <v>-1391143.5000000002</v>
      </c>
      <c r="U14" s="109">
        <f t="shared" si="6"/>
        <v>-1336417.98</v>
      </c>
      <c r="V14" s="109">
        <f t="shared" si="6"/>
        <v>-583485.98999999987</v>
      </c>
      <c r="W14" s="109">
        <f t="shared" si="6"/>
        <v>-2522022.1000000024</v>
      </c>
      <c r="X14" s="109">
        <f t="shared" si="6"/>
        <v>-3213381.0800000057</v>
      </c>
      <c r="Y14" s="109">
        <f t="shared" si="6"/>
        <v>-1639302.1499999997</v>
      </c>
      <c r="Z14" s="109">
        <f t="shared" si="6"/>
        <v>-907877.75</v>
      </c>
      <c r="AA14" s="109">
        <f t="shared" si="6"/>
        <v>-1891506.5499999993</v>
      </c>
      <c r="AB14" s="109">
        <f t="shared" si="6"/>
        <v>-257350.68000000017</v>
      </c>
      <c r="AC14" s="109">
        <f t="shared" si="6"/>
        <v>-2338556.2599999993</v>
      </c>
      <c r="AD14" s="109">
        <f t="shared" si="6"/>
        <v>-980671.83000000042</v>
      </c>
      <c r="AE14" s="109">
        <f t="shared" si="6"/>
        <v>-1263447.7000000002</v>
      </c>
      <c r="AF14" s="109">
        <f t="shared" si="6"/>
        <v>-1281992.4899999995</v>
      </c>
      <c r="AG14" s="109">
        <f t="shared" si="6"/>
        <v>-1269912.2600000002</v>
      </c>
      <c r="AH14" s="109">
        <f t="shared" si="6"/>
        <v>-1565936.9700000004</v>
      </c>
      <c r="AI14" s="24"/>
      <c r="AJ14" s="24"/>
      <c r="AK14" s="24"/>
    </row>
    <row r="15" spans="1:40" s="8" customFormat="1" x14ac:dyDescent="0.3">
      <c r="A15" s="386" t="s">
        <v>197</v>
      </c>
      <c r="B15" s="121" t="s">
        <v>120</v>
      </c>
      <c r="C15" s="251">
        <v>16603</v>
      </c>
      <c r="D15" s="251">
        <v>0</v>
      </c>
      <c r="E15" s="251">
        <v>0</v>
      </c>
      <c r="F15" s="251">
        <v>0</v>
      </c>
      <c r="G15" s="251">
        <v>0</v>
      </c>
      <c r="H15" s="251">
        <v>0</v>
      </c>
      <c r="I15" s="251">
        <v>0</v>
      </c>
      <c r="J15" s="251">
        <v>0</v>
      </c>
      <c r="K15" s="249">
        <v>0</v>
      </c>
      <c r="L15" s="249">
        <v>0</v>
      </c>
      <c r="M15" s="51">
        <v>0</v>
      </c>
      <c r="N15" s="51">
        <v>0</v>
      </c>
      <c r="O15" s="109">
        <f t="shared" si="4"/>
        <v>13962.96</v>
      </c>
      <c r="P15" s="109">
        <f t="shared" si="1"/>
        <v>0</v>
      </c>
      <c r="Q15" s="107">
        <v>0</v>
      </c>
      <c r="R15" s="107">
        <v>0</v>
      </c>
      <c r="S15" s="107">
        <v>8581.32</v>
      </c>
      <c r="T15" s="107">
        <v>0</v>
      </c>
      <c r="U15" s="107">
        <v>5381.64</v>
      </c>
      <c r="V15" s="107">
        <v>0</v>
      </c>
      <c r="W15" s="107">
        <v>0</v>
      </c>
      <c r="X15" s="107">
        <v>0</v>
      </c>
      <c r="Y15" s="107">
        <v>0</v>
      </c>
      <c r="Z15" s="107">
        <v>0</v>
      </c>
      <c r="AA15" s="107">
        <v>0</v>
      </c>
      <c r="AB15" s="107">
        <v>0</v>
      </c>
      <c r="AC15" s="107">
        <v>0</v>
      </c>
      <c r="AD15" s="107">
        <v>0</v>
      </c>
      <c r="AE15" s="107">
        <v>0</v>
      </c>
      <c r="AF15" s="107">
        <v>0</v>
      </c>
      <c r="AG15" s="107">
        <v>0</v>
      </c>
      <c r="AH15" s="107">
        <v>0</v>
      </c>
      <c r="AI15" s="24"/>
      <c r="AJ15" s="24"/>
      <c r="AK15" s="24"/>
    </row>
    <row r="16" spans="1:40" s="8" customFormat="1" x14ac:dyDescent="0.3">
      <c r="A16" s="387"/>
      <c r="B16" s="121" t="s">
        <v>174</v>
      </c>
      <c r="C16" s="251">
        <v>73233.430000000022</v>
      </c>
      <c r="D16" s="251">
        <v>182898.30999999997</v>
      </c>
      <c r="E16" s="251">
        <v>336643.5</v>
      </c>
      <c r="F16" s="251">
        <v>1978680.0299999986</v>
      </c>
      <c r="G16" s="251">
        <v>965999.52000000095</v>
      </c>
      <c r="H16" s="251">
        <v>206991.83999999988</v>
      </c>
      <c r="I16" s="251">
        <v>228470.45000000007</v>
      </c>
      <c r="J16" s="251">
        <v>752150.72999999986</v>
      </c>
      <c r="K16" s="249">
        <v>350.52</v>
      </c>
      <c r="L16" s="249">
        <v>71573.56</v>
      </c>
      <c r="M16" s="51">
        <v>63170.3</v>
      </c>
      <c r="N16" s="51">
        <v>57448.939999999995</v>
      </c>
      <c r="O16" s="109">
        <f t="shared" si="4"/>
        <v>125356.48</v>
      </c>
      <c r="P16" s="109">
        <f t="shared" si="1"/>
        <v>0</v>
      </c>
      <c r="Q16" s="107">
        <v>74813.64</v>
      </c>
      <c r="R16" s="107">
        <v>0</v>
      </c>
      <c r="S16" s="107">
        <v>0</v>
      </c>
      <c r="T16" s="107">
        <v>0</v>
      </c>
      <c r="U16" s="107">
        <v>40449.47</v>
      </c>
      <c r="V16" s="107">
        <v>10093.369999999999</v>
      </c>
      <c r="W16" s="107">
        <v>0</v>
      </c>
      <c r="X16" s="107">
        <v>0</v>
      </c>
      <c r="Y16" s="107">
        <v>0</v>
      </c>
      <c r="Z16" s="107">
        <v>0</v>
      </c>
      <c r="AA16" s="107">
        <v>0</v>
      </c>
      <c r="AB16" s="107">
        <v>0</v>
      </c>
      <c r="AC16" s="107">
        <v>0</v>
      </c>
      <c r="AD16" s="107">
        <v>0</v>
      </c>
      <c r="AE16" s="107">
        <v>0</v>
      </c>
      <c r="AF16" s="107">
        <v>0</v>
      </c>
      <c r="AG16" s="107">
        <v>0</v>
      </c>
      <c r="AH16" s="107">
        <v>0</v>
      </c>
      <c r="AI16" s="24"/>
      <c r="AJ16" s="24"/>
      <c r="AK16" s="24"/>
    </row>
    <row r="17" spans="1:37" s="8" customFormat="1" x14ac:dyDescent="0.3">
      <c r="A17" s="388"/>
      <c r="B17" s="16" t="s">
        <v>175</v>
      </c>
      <c r="C17" s="252">
        <v>-56630.430000000022</v>
      </c>
      <c r="D17" s="252">
        <v>-182898.30999999997</v>
      </c>
      <c r="E17" s="252">
        <v>-336643.5</v>
      </c>
      <c r="F17" s="252">
        <v>-1978680.0299999986</v>
      </c>
      <c r="G17" s="252">
        <v>-965999.52000000095</v>
      </c>
      <c r="H17" s="252">
        <v>-206991.83999999988</v>
      </c>
      <c r="I17" s="252">
        <v>-228470.45000000007</v>
      </c>
      <c r="J17" s="252">
        <v>-752150.72999999986</v>
      </c>
      <c r="K17" s="250">
        <v>-350.52</v>
      </c>
      <c r="L17" s="250">
        <v>-71573.56</v>
      </c>
      <c r="M17" s="55">
        <v>-63170.3</v>
      </c>
      <c r="N17" s="55">
        <v>-57448.939999999995</v>
      </c>
      <c r="O17" s="109">
        <f t="shared" si="4"/>
        <v>-111393.52</v>
      </c>
      <c r="P17" s="109">
        <f t="shared" si="1"/>
        <v>0</v>
      </c>
      <c r="Q17" s="109">
        <f t="shared" ref="Q17:AG18" si="7">Q15-Q16</f>
        <v>-74813.64</v>
      </c>
      <c r="R17" s="109">
        <f t="shared" si="7"/>
        <v>0</v>
      </c>
      <c r="S17" s="109">
        <f t="shared" si="7"/>
        <v>8581.32</v>
      </c>
      <c r="T17" s="109">
        <f t="shared" si="7"/>
        <v>0</v>
      </c>
      <c r="U17" s="109">
        <f t="shared" si="7"/>
        <v>-35067.83</v>
      </c>
      <c r="V17" s="109">
        <f t="shared" si="7"/>
        <v>-10093.369999999999</v>
      </c>
      <c r="W17" s="109">
        <f t="shared" si="7"/>
        <v>0</v>
      </c>
      <c r="X17" s="109">
        <f t="shared" si="7"/>
        <v>0</v>
      </c>
      <c r="Y17" s="109">
        <f t="shared" si="7"/>
        <v>0</v>
      </c>
      <c r="Z17" s="109">
        <f t="shared" si="7"/>
        <v>0</v>
      </c>
      <c r="AA17" s="109">
        <f t="shared" si="7"/>
        <v>0</v>
      </c>
      <c r="AB17" s="109">
        <f t="shared" si="7"/>
        <v>0</v>
      </c>
      <c r="AC17" s="109">
        <f t="shared" ref="AC17:AH17" si="8">AC15-AC16</f>
        <v>0</v>
      </c>
      <c r="AD17" s="109">
        <f t="shared" si="8"/>
        <v>0</v>
      </c>
      <c r="AE17" s="109">
        <f t="shared" si="8"/>
        <v>0</v>
      </c>
      <c r="AF17" s="109">
        <f t="shared" si="8"/>
        <v>0</v>
      </c>
      <c r="AG17" s="109">
        <f t="shared" si="8"/>
        <v>0</v>
      </c>
      <c r="AH17" s="109">
        <f t="shared" si="8"/>
        <v>0</v>
      </c>
      <c r="AI17" s="24"/>
      <c r="AJ17" s="24"/>
      <c r="AK17" s="24"/>
    </row>
    <row r="18" spans="1:37" x14ac:dyDescent="0.3">
      <c r="A18" s="346" t="s">
        <v>198</v>
      </c>
      <c r="B18" s="121" t="s">
        <v>120</v>
      </c>
      <c r="C18" s="251">
        <v>195359</v>
      </c>
      <c r="D18" s="251">
        <v>243166.21999999997</v>
      </c>
      <c r="E18" s="251">
        <v>39539</v>
      </c>
      <c r="F18" s="251">
        <v>44256</v>
      </c>
      <c r="G18" s="251">
        <v>267711</v>
      </c>
      <c r="H18" s="251">
        <v>282625.45000000007</v>
      </c>
      <c r="I18" s="251">
        <v>306326.36054000002</v>
      </c>
      <c r="J18" s="251">
        <v>273105.36124653748</v>
      </c>
      <c r="K18" s="249">
        <v>248364.56</v>
      </c>
      <c r="L18" s="249">
        <v>404089.12</v>
      </c>
      <c r="M18" s="51">
        <v>69332.44</v>
      </c>
      <c r="N18" s="51">
        <v>393287.60000000003</v>
      </c>
      <c r="O18" s="109">
        <f t="shared" si="4"/>
        <v>55779.240000000005</v>
      </c>
      <c r="P18" s="109">
        <f t="shared" si="1"/>
        <v>19443.88</v>
      </c>
      <c r="Q18" s="107">
        <v>959.6400000000001</v>
      </c>
      <c r="R18" s="107">
        <v>4088.0400000000004</v>
      </c>
      <c r="S18" s="107">
        <v>5701.08</v>
      </c>
      <c r="T18" s="107">
        <v>2708.6400000000003</v>
      </c>
      <c r="U18" s="107">
        <v>1726.5600000000002</v>
      </c>
      <c r="V18" s="107">
        <v>3928.32</v>
      </c>
      <c r="W18" s="107">
        <v>4406.16</v>
      </c>
      <c r="X18" s="107">
        <v>3668.2799999999997</v>
      </c>
      <c r="Y18" s="107">
        <v>2119.92</v>
      </c>
      <c r="Z18" s="107">
        <v>3395.04</v>
      </c>
      <c r="AA18" s="107">
        <v>6126.12</v>
      </c>
      <c r="AB18" s="107">
        <v>16951.439999999999</v>
      </c>
      <c r="AC18" s="107">
        <v>5171.76</v>
      </c>
      <c r="AD18" s="107">
        <v>9080.2800000000007</v>
      </c>
      <c r="AE18" s="107">
        <v>0</v>
      </c>
      <c r="AF18" s="107">
        <v>5154.55</v>
      </c>
      <c r="AG18" s="109">
        <f t="shared" si="7"/>
        <v>0</v>
      </c>
      <c r="AH18" s="107">
        <v>37.29</v>
      </c>
      <c r="AI18" s="9"/>
      <c r="AJ18" s="9"/>
      <c r="AK18" s="9"/>
    </row>
    <row r="19" spans="1:37" x14ac:dyDescent="0.3">
      <c r="A19" s="347"/>
      <c r="B19" s="121" t="s">
        <v>174</v>
      </c>
      <c r="C19" s="251">
        <v>13416557.869999986</v>
      </c>
      <c r="D19" s="251">
        <v>12734964.130000066</v>
      </c>
      <c r="E19" s="251">
        <v>11267304.340000024</v>
      </c>
      <c r="F19" s="251">
        <v>10395640.499999996</v>
      </c>
      <c r="G19" s="251">
        <v>12186093.380000059</v>
      </c>
      <c r="H19" s="251">
        <v>21404922.352999926</v>
      </c>
      <c r="I19" s="251">
        <v>20871737.910000026</v>
      </c>
      <c r="J19" s="251">
        <v>21786797.789999925</v>
      </c>
      <c r="K19" s="249">
        <v>20114354.620000008</v>
      </c>
      <c r="L19" s="249">
        <v>30134702.809999995</v>
      </c>
      <c r="M19" s="51">
        <v>29738587.079999983</v>
      </c>
      <c r="N19" s="51">
        <v>32358556.339999985</v>
      </c>
      <c r="O19" s="109">
        <f t="shared" si="4"/>
        <v>30457983.847000003</v>
      </c>
      <c r="P19" s="109">
        <f t="shared" si="1"/>
        <v>27116666.079999998</v>
      </c>
      <c r="Q19" s="107">
        <v>816277.63000000082</v>
      </c>
      <c r="R19" s="107">
        <v>2616857.5669999984</v>
      </c>
      <c r="S19" s="107">
        <v>2062608.0299999982</v>
      </c>
      <c r="T19" s="107">
        <v>1286000.4700000016</v>
      </c>
      <c r="U19" s="107">
        <v>1218520.6799999997</v>
      </c>
      <c r="V19" s="107">
        <v>1464898.6800000002</v>
      </c>
      <c r="W19" s="107">
        <v>4969174.6199999982</v>
      </c>
      <c r="X19" s="107">
        <v>4506568.9500000067</v>
      </c>
      <c r="Y19" s="107">
        <v>1238508.45</v>
      </c>
      <c r="Z19" s="107">
        <v>2493594.6600000011</v>
      </c>
      <c r="AA19" s="107">
        <v>4387395.1400000015</v>
      </c>
      <c r="AB19" s="107">
        <v>3397578.97</v>
      </c>
      <c r="AC19" s="107">
        <v>4326873.2499999925</v>
      </c>
      <c r="AD19" s="107">
        <v>5221039.0900000082</v>
      </c>
      <c r="AE19" s="107">
        <v>3426095.8900000011</v>
      </c>
      <c r="AF19" s="107">
        <v>4513205.47</v>
      </c>
      <c r="AG19" s="107">
        <v>4127888.2599999961</v>
      </c>
      <c r="AH19" s="107">
        <v>5501564.1200000057</v>
      </c>
      <c r="AI19" s="9"/>
      <c r="AJ19" s="9"/>
      <c r="AK19" s="9"/>
    </row>
    <row r="20" spans="1:37" s="8" customFormat="1" x14ac:dyDescent="0.3">
      <c r="A20" s="348"/>
      <c r="B20" s="16" t="s">
        <v>175</v>
      </c>
      <c r="C20" s="252">
        <v>-13221198.869999986</v>
      </c>
      <c r="D20" s="252">
        <v>-12491797.910000065</v>
      </c>
      <c r="E20" s="252">
        <v>-11227765.340000024</v>
      </c>
      <c r="F20" s="252">
        <v>-10351384.499999996</v>
      </c>
      <c r="G20" s="252">
        <v>-11918382.380000059</v>
      </c>
      <c r="H20" s="252">
        <v>-21122296.902999926</v>
      </c>
      <c r="I20" s="252">
        <v>-20565411.549460027</v>
      </c>
      <c r="J20" s="252">
        <v>-21513692.428753387</v>
      </c>
      <c r="K20" s="250">
        <v>-19865990.060000006</v>
      </c>
      <c r="L20" s="250">
        <v>-29730613.690000001</v>
      </c>
      <c r="M20" s="55">
        <v>-29669254.639999986</v>
      </c>
      <c r="N20" s="55">
        <v>-31965268.739999991</v>
      </c>
      <c r="O20" s="109">
        <f t="shared" si="4"/>
        <v>-30402204.607000008</v>
      </c>
      <c r="P20" s="109">
        <f t="shared" si="1"/>
        <v>-27097222.199999999</v>
      </c>
      <c r="Q20" s="109">
        <f t="shared" ref="Q20:AF20" si="9">Q18-Q19</f>
        <v>-815317.99000000081</v>
      </c>
      <c r="R20" s="109">
        <f t="shared" si="9"/>
        <v>-2612769.5269999984</v>
      </c>
      <c r="S20" s="109">
        <f t="shared" si="9"/>
        <v>-2056906.9499999981</v>
      </c>
      <c r="T20" s="109">
        <f t="shared" si="9"/>
        <v>-1283291.8300000017</v>
      </c>
      <c r="U20" s="109">
        <f t="shared" si="9"/>
        <v>-1216794.1199999996</v>
      </c>
      <c r="V20" s="109">
        <f t="shared" si="9"/>
        <v>-1460970.36</v>
      </c>
      <c r="W20" s="109">
        <f t="shared" si="9"/>
        <v>-4964768.4599999981</v>
      </c>
      <c r="X20" s="109">
        <f t="shared" si="9"/>
        <v>-4502900.6700000064</v>
      </c>
      <c r="Y20" s="109">
        <f t="shared" si="9"/>
        <v>-1236388.53</v>
      </c>
      <c r="Z20" s="109">
        <f t="shared" si="9"/>
        <v>-2490199.620000001</v>
      </c>
      <c r="AA20" s="109">
        <f t="shared" si="9"/>
        <v>-4381269.0200000014</v>
      </c>
      <c r="AB20" s="109">
        <f t="shared" si="9"/>
        <v>-3380627.5300000003</v>
      </c>
      <c r="AC20" s="109">
        <f t="shared" si="9"/>
        <v>-4321701.4899999928</v>
      </c>
      <c r="AD20" s="109">
        <f t="shared" si="9"/>
        <v>-5211958.810000008</v>
      </c>
      <c r="AE20" s="109">
        <f t="shared" si="9"/>
        <v>-3426095.8900000011</v>
      </c>
      <c r="AF20" s="109">
        <f t="shared" si="9"/>
        <v>-4508050.92</v>
      </c>
      <c r="AG20" s="109">
        <f>AH18-AG19</f>
        <v>-4127850.969999996</v>
      </c>
      <c r="AH20" s="109">
        <f>AI18-AH19</f>
        <v>-5501564.1200000057</v>
      </c>
      <c r="AI20" s="24"/>
      <c r="AJ20" s="24"/>
      <c r="AK20" s="24"/>
    </row>
    <row r="21" spans="1:37" x14ac:dyDescent="0.3">
      <c r="A21" s="346" t="s">
        <v>199</v>
      </c>
      <c r="B21" s="121" t="s">
        <v>120</v>
      </c>
      <c r="C21" s="249">
        <v>0</v>
      </c>
      <c r="D21" s="249">
        <v>0</v>
      </c>
      <c r="E21" s="249">
        <v>0</v>
      </c>
      <c r="F21" s="249">
        <v>0</v>
      </c>
      <c r="G21" s="249">
        <v>0</v>
      </c>
      <c r="H21" s="249">
        <v>0</v>
      </c>
      <c r="I21" s="249">
        <v>0</v>
      </c>
      <c r="J21" s="51">
        <v>0</v>
      </c>
      <c r="K21" s="249">
        <v>0</v>
      </c>
      <c r="L21" s="249">
        <v>0</v>
      </c>
      <c r="M21" s="51">
        <v>-0.75999999999964984</v>
      </c>
      <c r="N21" s="51">
        <v>45000</v>
      </c>
      <c r="O21" s="109">
        <f t="shared" si="4"/>
        <v>4912.72</v>
      </c>
      <c r="P21" s="109">
        <f t="shared" si="1"/>
        <v>0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v>0</v>
      </c>
      <c r="W21" s="107">
        <v>0</v>
      </c>
      <c r="X21" s="107">
        <f>X24-X12-X18</f>
        <v>4912.72</v>
      </c>
      <c r="Y21" s="107">
        <v>0</v>
      </c>
      <c r="Z21" s="107">
        <v>0</v>
      </c>
      <c r="AA21" s="107">
        <v>0</v>
      </c>
      <c r="AB21" s="107">
        <v>0</v>
      </c>
      <c r="AC21" s="107">
        <v>0</v>
      </c>
      <c r="AD21" s="107">
        <v>0</v>
      </c>
      <c r="AE21" s="107">
        <v>0</v>
      </c>
      <c r="AF21" s="107">
        <v>0</v>
      </c>
      <c r="AG21" s="107">
        <v>0</v>
      </c>
      <c r="AH21" s="107">
        <v>0</v>
      </c>
      <c r="AI21" s="9"/>
      <c r="AJ21" s="9"/>
      <c r="AK21" s="9"/>
    </row>
    <row r="22" spans="1:37" x14ac:dyDescent="0.3">
      <c r="A22" s="347"/>
      <c r="B22" s="121" t="s">
        <v>174</v>
      </c>
      <c r="C22" s="249">
        <v>9446.25</v>
      </c>
      <c r="D22" s="249">
        <v>950.46999999999969</v>
      </c>
      <c r="E22" s="249">
        <v>15409.53</v>
      </c>
      <c r="F22" s="249">
        <v>54915.840000000011</v>
      </c>
      <c r="G22" s="249">
        <v>7097.2000000000007</v>
      </c>
      <c r="H22" s="249">
        <v>1772.16</v>
      </c>
      <c r="I22" s="249">
        <v>72278.510000000009</v>
      </c>
      <c r="J22" s="51">
        <v>43781.69</v>
      </c>
      <c r="K22" s="249">
        <v>4923018.8399999961</v>
      </c>
      <c r="L22" s="249">
        <v>1596058.4000000071</v>
      </c>
      <c r="M22" s="51">
        <v>2418903.2200000128</v>
      </c>
      <c r="N22" s="51">
        <v>952890.6399999999</v>
      </c>
      <c r="O22" s="109">
        <f t="shared" si="4"/>
        <v>672169.19</v>
      </c>
      <c r="P22" s="109">
        <f t="shared" si="1"/>
        <v>272638.21999999997</v>
      </c>
      <c r="Q22" s="107">
        <v>0</v>
      </c>
      <c r="R22" s="107">
        <v>0</v>
      </c>
      <c r="S22" s="107">
        <v>112.69</v>
      </c>
      <c r="T22" s="107">
        <v>965.9</v>
      </c>
      <c r="U22" s="107">
        <v>311959.33</v>
      </c>
      <c r="V22" s="107">
        <v>233678.46</v>
      </c>
      <c r="W22" s="107">
        <v>0</v>
      </c>
      <c r="X22" s="107">
        <v>0</v>
      </c>
      <c r="Y22" s="107">
        <v>17043.62</v>
      </c>
      <c r="Z22" s="107">
        <v>0</v>
      </c>
      <c r="AA22" s="107">
        <v>108409.19</v>
      </c>
      <c r="AB22" s="107">
        <v>0</v>
      </c>
      <c r="AC22" s="107">
        <v>0</v>
      </c>
      <c r="AD22" s="107">
        <v>0</v>
      </c>
      <c r="AE22" s="107">
        <v>181650</v>
      </c>
      <c r="AF22" s="107">
        <v>89650</v>
      </c>
      <c r="AG22" s="107">
        <v>1338.22</v>
      </c>
      <c r="AH22" s="107">
        <v>0</v>
      </c>
      <c r="AI22" s="9"/>
      <c r="AJ22" s="9"/>
      <c r="AK22" s="9"/>
    </row>
    <row r="23" spans="1:37" s="8" customFormat="1" x14ac:dyDescent="0.3">
      <c r="A23" s="348"/>
      <c r="B23" s="16" t="s">
        <v>175</v>
      </c>
      <c r="C23" s="250">
        <v>9446.25</v>
      </c>
      <c r="D23" s="250">
        <v>-950.46999999999969</v>
      </c>
      <c r="E23" s="250">
        <v>-15409.53</v>
      </c>
      <c r="F23" s="250">
        <v>-54915.840000000011</v>
      </c>
      <c r="G23" s="250">
        <v>-7097.2000000000007</v>
      </c>
      <c r="H23" s="250">
        <v>-1772.16</v>
      </c>
      <c r="I23" s="250">
        <v>-72278.510000000009</v>
      </c>
      <c r="J23" s="250">
        <v>-43781.69</v>
      </c>
      <c r="K23" s="250">
        <v>-4923018.8399999961</v>
      </c>
      <c r="L23" s="250">
        <v>-1596058.4000000071</v>
      </c>
      <c r="M23" s="55">
        <v>-2418903.9800000126</v>
      </c>
      <c r="N23" s="55">
        <v>-907890.6399999999</v>
      </c>
      <c r="O23" s="109">
        <f t="shared" si="4"/>
        <v>-667256.47</v>
      </c>
      <c r="P23" s="109">
        <f t="shared" si="1"/>
        <v>-272638.21999999997</v>
      </c>
      <c r="Q23" s="109">
        <f t="shared" ref="Q23:AH23" si="10">Q21-Q22</f>
        <v>0</v>
      </c>
      <c r="R23" s="109">
        <f t="shared" si="10"/>
        <v>0</v>
      </c>
      <c r="S23" s="109">
        <f t="shared" si="10"/>
        <v>-112.69</v>
      </c>
      <c r="T23" s="109">
        <f t="shared" si="10"/>
        <v>-965.9</v>
      </c>
      <c r="U23" s="109">
        <f t="shared" si="10"/>
        <v>-311959.33</v>
      </c>
      <c r="V23" s="109">
        <f t="shared" si="10"/>
        <v>-233678.46</v>
      </c>
      <c r="W23" s="109">
        <f t="shared" si="10"/>
        <v>0</v>
      </c>
      <c r="X23" s="109">
        <f t="shared" si="10"/>
        <v>4912.72</v>
      </c>
      <c r="Y23" s="109">
        <f t="shared" si="10"/>
        <v>-17043.62</v>
      </c>
      <c r="Z23" s="109">
        <f t="shared" si="10"/>
        <v>0</v>
      </c>
      <c r="AA23" s="109">
        <f t="shared" si="10"/>
        <v>-108409.19</v>
      </c>
      <c r="AB23" s="109">
        <f t="shared" si="10"/>
        <v>0</v>
      </c>
      <c r="AC23" s="109">
        <f t="shared" si="10"/>
        <v>0</v>
      </c>
      <c r="AD23" s="109">
        <f t="shared" si="10"/>
        <v>0</v>
      </c>
      <c r="AE23" s="109">
        <f t="shared" si="10"/>
        <v>-181650</v>
      </c>
      <c r="AF23" s="109">
        <f t="shared" si="10"/>
        <v>-89650</v>
      </c>
      <c r="AG23" s="109">
        <f t="shared" si="10"/>
        <v>-1338.22</v>
      </c>
      <c r="AH23" s="109">
        <f t="shared" si="10"/>
        <v>0</v>
      </c>
      <c r="AI23" s="24"/>
      <c r="AJ23" s="24"/>
      <c r="AK23" s="24"/>
    </row>
    <row r="24" spans="1:37" s="8" customFormat="1" x14ac:dyDescent="0.3">
      <c r="A24" s="349" t="s">
        <v>189</v>
      </c>
      <c r="B24" s="16" t="s">
        <v>120</v>
      </c>
      <c r="C24" s="250">
        <v>577141.17000000004</v>
      </c>
      <c r="D24" s="250">
        <v>243216.21999999997</v>
      </c>
      <c r="E24" s="250">
        <v>39539</v>
      </c>
      <c r="F24" s="250">
        <v>44256</v>
      </c>
      <c r="G24" s="250">
        <v>267711</v>
      </c>
      <c r="H24" s="250">
        <v>282675.45000000007</v>
      </c>
      <c r="I24" s="250">
        <v>306326.36054000002</v>
      </c>
      <c r="J24" s="250">
        <v>273105.36124653748</v>
      </c>
      <c r="K24" s="250">
        <v>248364.56</v>
      </c>
      <c r="L24" s="250">
        <v>404589.12</v>
      </c>
      <c r="M24" s="55">
        <v>69481.679999999993</v>
      </c>
      <c r="N24" s="55">
        <v>439871.60000000003</v>
      </c>
      <c r="O24" s="109">
        <f t="shared" si="4"/>
        <v>75154.920000000013</v>
      </c>
      <c r="P24" s="109">
        <f t="shared" si="1"/>
        <v>19443.88</v>
      </c>
      <c r="Q24" s="109">
        <f>SUM(Q21,Q18,Q15,Q12,Q9,Q6)</f>
        <v>959.6400000000001</v>
      </c>
      <c r="R24" s="109">
        <f t="shared" ref="R24:AH24" si="11">SUM(R21,R18,R15,R12,R9,R6)</f>
        <v>4088.0400000000004</v>
      </c>
      <c r="S24" s="109">
        <f t="shared" si="11"/>
        <v>14282.4</v>
      </c>
      <c r="T24" s="109">
        <f t="shared" si="11"/>
        <v>2708.6400000000003</v>
      </c>
      <c r="U24" s="109">
        <f t="shared" si="11"/>
        <v>7108.2000000000007</v>
      </c>
      <c r="V24" s="109">
        <f t="shared" si="11"/>
        <v>3928.32</v>
      </c>
      <c r="W24" s="109">
        <f t="shared" si="11"/>
        <v>4406.16</v>
      </c>
      <c r="X24" s="109">
        <v>9081</v>
      </c>
      <c r="Y24" s="109">
        <f t="shared" si="11"/>
        <v>2119.92</v>
      </c>
      <c r="Z24" s="109">
        <f t="shared" si="11"/>
        <v>3395.04</v>
      </c>
      <c r="AA24" s="109">
        <f t="shared" si="11"/>
        <v>6126.12</v>
      </c>
      <c r="AB24" s="109">
        <f t="shared" si="11"/>
        <v>16951.439999999999</v>
      </c>
      <c r="AC24" s="109">
        <f t="shared" si="11"/>
        <v>5171.76</v>
      </c>
      <c r="AD24" s="109">
        <f t="shared" si="11"/>
        <v>9080.2800000000007</v>
      </c>
      <c r="AE24" s="109">
        <f t="shared" si="11"/>
        <v>0</v>
      </c>
      <c r="AF24" s="109">
        <f t="shared" si="11"/>
        <v>5154.55</v>
      </c>
      <c r="AG24" s="109">
        <f t="shared" si="11"/>
        <v>0</v>
      </c>
      <c r="AH24" s="109">
        <f t="shared" si="11"/>
        <v>37.29</v>
      </c>
      <c r="AI24" s="24"/>
      <c r="AJ24" s="24"/>
      <c r="AK24" s="24"/>
    </row>
    <row r="25" spans="1:37" s="8" customFormat="1" x14ac:dyDescent="0.3">
      <c r="A25" s="350"/>
      <c r="B25" s="16" t="s">
        <v>174</v>
      </c>
      <c r="C25" s="250">
        <v>24304913.532999985</v>
      </c>
      <c r="D25" s="250">
        <v>26350476.509999998</v>
      </c>
      <c r="E25" s="250">
        <v>20228576.150000043</v>
      </c>
      <c r="F25" s="250">
        <v>21430479.559999969</v>
      </c>
      <c r="G25" s="250">
        <v>24560503.790000092</v>
      </c>
      <c r="H25" s="250">
        <v>49036640.472999871</v>
      </c>
      <c r="I25" s="250">
        <v>31595530.060000047</v>
      </c>
      <c r="J25" s="250">
        <v>34655719.959999934</v>
      </c>
      <c r="K25" s="250">
        <v>34017895.202</v>
      </c>
      <c r="L25" s="250">
        <v>46851620.900000006</v>
      </c>
      <c r="M25" s="55">
        <v>49162814.969999999</v>
      </c>
      <c r="N25" s="55">
        <v>45478827.419999994</v>
      </c>
      <c r="O25" s="109">
        <f>SUM(Q25:AB25)</f>
        <v>48599426.717000015</v>
      </c>
      <c r="P25" s="109">
        <f t="shared" si="1"/>
        <v>36497958.140000001</v>
      </c>
      <c r="Q25" s="109">
        <f t="shared" ref="Q25" si="12">SUM(Q22,Q19,Q16,Q13,Q10,Q7)</f>
        <v>1663613.0100000005</v>
      </c>
      <c r="R25" s="109">
        <f t="shared" ref="R25:AH25" si="13">SUM(R22,R19,R16,R13,R10,R7)</f>
        <v>3394430.1069999984</v>
      </c>
      <c r="S25" s="109">
        <f t="shared" si="13"/>
        <v>3317109.1199999982</v>
      </c>
      <c r="T25" s="109">
        <f t="shared" si="13"/>
        <v>2999923.5200000019</v>
      </c>
      <c r="U25" s="109">
        <f t="shared" si="13"/>
        <v>2907347.46</v>
      </c>
      <c r="V25" s="109">
        <f t="shared" si="13"/>
        <v>2293906.65</v>
      </c>
      <c r="W25" s="109">
        <f t="shared" si="13"/>
        <v>7649799.580000001</v>
      </c>
      <c r="X25" s="109">
        <f t="shared" si="13"/>
        <v>7877024.590000012</v>
      </c>
      <c r="Y25" s="109">
        <f t="shared" si="13"/>
        <v>2938315.32</v>
      </c>
      <c r="Z25" s="109">
        <f t="shared" si="13"/>
        <v>3401472.4100000011</v>
      </c>
      <c r="AA25" s="109">
        <f t="shared" si="13"/>
        <v>6399006.7000000011</v>
      </c>
      <c r="AB25" s="109">
        <f t="shared" si="13"/>
        <v>3757478.2500000005</v>
      </c>
      <c r="AC25" s="109">
        <f t="shared" si="13"/>
        <v>6870419.1399999922</v>
      </c>
      <c r="AD25" s="109">
        <f t="shared" si="13"/>
        <v>6201710.9200000083</v>
      </c>
      <c r="AE25" s="109">
        <f t="shared" si="13"/>
        <v>5063338.410000002</v>
      </c>
      <c r="AF25" s="109">
        <f t="shared" si="13"/>
        <v>5884847.959999999</v>
      </c>
      <c r="AG25" s="109">
        <f t="shared" si="13"/>
        <v>5410140.6199999964</v>
      </c>
      <c r="AH25" s="109">
        <f t="shared" si="13"/>
        <v>7067501.0900000064</v>
      </c>
      <c r="AI25" s="24"/>
      <c r="AJ25" s="24"/>
      <c r="AK25" s="24"/>
    </row>
    <row r="26" spans="1:37" s="8" customFormat="1" x14ac:dyDescent="0.3">
      <c r="A26" s="351"/>
      <c r="B26" s="16" t="s">
        <v>175</v>
      </c>
      <c r="C26" s="250">
        <v>-23727772.362999983</v>
      </c>
      <c r="D26" s="250">
        <v>-26107260.289999999</v>
      </c>
      <c r="E26" s="250">
        <v>-20189037.150000043</v>
      </c>
      <c r="F26" s="250">
        <v>-21386223.559999969</v>
      </c>
      <c r="G26" s="250">
        <v>-24292792.790000092</v>
      </c>
      <c r="H26" s="250">
        <v>-48753965.022999868</v>
      </c>
      <c r="I26" s="250">
        <v>-31289203.699460048</v>
      </c>
      <c r="J26" s="250">
        <v>-34382614.598753393</v>
      </c>
      <c r="K26" s="250">
        <v>-33769530.641999997</v>
      </c>
      <c r="L26" s="250">
        <v>-46447031.780000009</v>
      </c>
      <c r="M26" s="250">
        <v>-49093333.289999999</v>
      </c>
      <c r="N26" s="250">
        <v>-45038955.819999993</v>
      </c>
      <c r="O26" s="109">
        <f t="shared" si="4"/>
        <v>-48524271.797000006</v>
      </c>
      <c r="P26" s="109">
        <f t="shared" si="1"/>
        <v>-36478514.259999998</v>
      </c>
      <c r="Q26" s="109">
        <f t="shared" ref="Q26" si="14">SUM(Q23,Q20,Q17,Q14,Q11,Q8)</f>
        <v>-1662653.3700000006</v>
      </c>
      <c r="R26" s="109">
        <f t="shared" ref="R26:Z26" si="15">SUM(R23,R20,R17,R14,R11,R8)</f>
        <v>-3390342.0669999984</v>
      </c>
      <c r="S26" s="109">
        <f t="shared" si="15"/>
        <v>-3302826.7199999979</v>
      </c>
      <c r="T26" s="109">
        <f t="shared" si="15"/>
        <v>-2997214.8800000018</v>
      </c>
      <c r="U26" s="109">
        <f t="shared" si="15"/>
        <v>-2900239.26</v>
      </c>
      <c r="V26" s="109">
        <f t="shared" si="15"/>
        <v>-2289978.33</v>
      </c>
      <c r="W26" s="109">
        <f t="shared" si="15"/>
        <v>-7645393.4200000009</v>
      </c>
      <c r="X26" s="109">
        <f>X24-X25</f>
        <v>-7867943.590000012</v>
      </c>
      <c r="Y26" s="109">
        <f t="shared" si="15"/>
        <v>-2936195.4</v>
      </c>
      <c r="Z26" s="109">
        <f t="shared" si="15"/>
        <v>-3398077.370000001</v>
      </c>
      <c r="AA26" s="109">
        <f>SUM(AA23,AA20,AA17,AA14,AA11,AA8)</f>
        <v>-6392880.5800000019</v>
      </c>
      <c r="AB26" s="109">
        <f>SUM(AB23,AB20,AB17,AB14,AB11,AB8)</f>
        <v>-3740526.8100000005</v>
      </c>
      <c r="AC26" s="109">
        <f t="shared" ref="AC26:AH26" si="16">SUM(AC23,AC20,AC17,AC14,AC11,AC8)</f>
        <v>-6865247.3799999924</v>
      </c>
      <c r="AD26" s="109">
        <f t="shared" si="16"/>
        <v>-6192630.640000008</v>
      </c>
      <c r="AE26" s="109">
        <f t="shared" si="16"/>
        <v>-5063338.410000002</v>
      </c>
      <c r="AF26" s="109">
        <f t="shared" si="16"/>
        <v>-5879693.4099999992</v>
      </c>
      <c r="AG26" s="109">
        <f t="shared" si="16"/>
        <v>-5410103.3299999963</v>
      </c>
      <c r="AH26" s="109">
        <f t="shared" si="16"/>
        <v>-7067501.0900000064</v>
      </c>
      <c r="AI26" s="24"/>
      <c r="AJ26" s="24"/>
      <c r="AK26" s="24"/>
    </row>
    <row r="27" spans="1:37" s="124" customFormat="1" ht="17.25" customHeight="1" x14ac:dyDescent="0.3">
      <c r="A27" s="352" t="s">
        <v>200</v>
      </c>
      <c r="B27" s="12" t="s">
        <v>120</v>
      </c>
      <c r="C27" s="123">
        <v>95085</v>
      </c>
      <c r="D27" s="123">
        <v>83310.559999999969</v>
      </c>
      <c r="E27" s="123">
        <v>39539</v>
      </c>
      <c r="F27" s="123">
        <v>44256</v>
      </c>
      <c r="G27" s="123">
        <v>267711</v>
      </c>
      <c r="H27" s="123">
        <v>215297.95000000007</v>
      </c>
      <c r="I27" s="123">
        <v>124206.36054000002</v>
      </c>
      <c r="J27" s="123">
        <v>272105.36124653748</v>
      </c>
      <c r="K27" s="123">
        <v>246037.56</v>
      </c>
      <c r="L27" s="123">
        <v>403489.12</v>
      </c>
      <c r="M27" s="123">
        <v>65892.44</v>
      </c>
      <c r="N27" s="123">
        <v>393287.60000000003</v>
      </c>
      <c r="O27" s="109">
        <f t="shared" si="4"/>
        <v>55779.240000000005</v>
      </c>
      <c r="P27" s="109">
        <f t="shared" si="1"/>
        <v>19443.88</v>
      </c>
      <c r="Q27" s="107">
        <f>Q18-'8_BOT_PC'!AC6-'8_BOT_PC'!AC27</f>
        <v>959.6400000000001</v>
      </c>
      <c r="R27" s="107">
        <f>R18-'8_BOT_PC'!AD6-'8_BOT_PC'!AD27</f>
        <v>4088.0400000000004</v>
      </c>
      <c r="S27" s="107">
        <f>S18-'8_BOT_PC'!AE6-'8_BOT_PC'!AE27</f>
        <v>5701.08</v>
      </c>
      <c r="T27" s="107">
        <f>T18-'8_BOT_PC'!AF6-'8_BOT_PC'!AF27</f>
        <v>2708.6400000000003</v>
      </c>
      <c r="U27" s="107">
        <f>U18-'8_BOT_PC'!AG6-'8_BOT_PC'!AG27</f>
        <v>1726.5600000000002</v>
      </c>
      <c r="V27" s="107">
        <f>V18-'8_BOT_PC'!AH6-'8_BOT_PC'!AH27</f>
        <v>3928.32</v>
      </c>
      <c r="W27" s="107">
        <f>W18-'8_BOT_PC'!AI6-'8_BOT_PC'!AI27</f>
        <v>4406.16</v>
      </c>
      <c r="X27" s="107">
        <f>X18-'8_BOT_PC'!AJ6-'8_BOT_PC'!AJ27</f>
        <v>3668.2799999999997</v>
      </c>
      <c r="Y27" s="107">
        <f>Y18-'8_BOT_PC'!AK6-'8_BOT_PC'!AK27</f>
        <v>2119.92</v>
      </c>
      <c r="Z27" s="107">
        <f>Z18-'8_BOT_PC'!AL6-'8_BOT_PC'!AL27</f>
        <v>3395.04</v>
      </c>
      <c r="AA27" s="107">
        <f>AA18-'8_BOT_PC'!AM6-'8_BOT_PC'!AM27</f>
        <v>6126.12</v>
      </c>
      <c r="AB27" s="107">
        <f>AB18-'8_BOT_PC'!AN6-'8_BOT_PC'!AN27</f>
        <v>16951.439999999999</v>
      </c>
      <c r="AC27" s="107">
        <f>AC18-'8_BOT_PC'!AO6-'8_BOT_PC'!AO27</f>
        <v>5171.76</v>
      </c>
      <c r="AD27" s="107">
        <f>AD18-'8_BOT_PC'!AP6-'8_BOT_PC'!AP27</f>
        <v>9080.2800000000007</v>
      </c>
      <c r="AE27" s="107">
        <f>AE18-'8_BOT_PC'!AQ6-'8_BOT_PC'!AQ27</f>
        <v>0</v>
      </c>
      <c r="AF27" s="107">
        <f>AF18-'8_BOT_PC'!AR6-'8_BOT_PC'!AR27</f>
        <v>5154.55</v>
      </c>
      <c r="AG27" s="107">
        <f>AG18-'8_BOT_PC'!AS6-'8_BOT_PC'!AS27</f>
        <v>0</v>
      </c>
      <c r="AH27" s="107">
        <f>AH18-'8_BOT_PC'!AT6-'8_BOT_PC'!AT27</f>
        <v>37.29</v>
      </c>
      <c r="AI27" s="253"/>
      <c r="AJ27" s="253"/>
      <c r="AK27" s="253"/>
    </row>
    <row r="28" spans="1:37" s="124" customFormat="1" ht="14.4" x14ac:dyDescent="0.3">
      <c r="A28" s="353"/>
      <c r="B28" s="12" t="s">
        <v>174</v>
      </c>
      <c r="C28" s="123">
        <v>7440220.0499999933</v>
      </c>
      <c r="D28" s="123">
        <v>7291088.3700000662</v>
      </c>
      <c r="E28" s="123">
        <v>5149946.1300000213</v>
      </c>
      <c r="F28" s="123">
        <v>5044973.8000000073</v>
      </c>
      <c r="G28" s="123">
        <v>6339916.6300000623</v>
      </c>
      <c r="H28" s="123">
        <v>9858827.3229999281</v>
      </c>
      <c r="I28" s="123">
        <v>9565444.6000000238</v>
      </c>
      <c r="J28" s="123">
        <v>10611287.759999912</v>
      </c>
      <c r="K28" s="123">
        <v>9316646.1230000071</v>
      </c>
      <c r="L28" s="123">
        <v>13441171.379999992</v>
      </c>
      <c r="M28" s="123">
        <v>14520008.239999987</v>
      </c>
      <c r="N28" s="123">
        <v>13528294.329999985</v>
      </c>
      <c r="O28" s="109">
        <f t="shared" si="4"/>
        <v>8719568.207000006</v>
      </c>
      <c r="P28" s="109">
        <f t="shared" si="1"/>
        <v>6621657.3600000069</v>
      </c>
      <c r="Q28" s="107">
        <f>Q19-'8_BOT_PC'!AC7-'8_BOT_PC'!AC28</f>
        <v>344927.05000000098</v>
      </c>
      <c r="R28" s="107">
        <f>R19-'8_BOT_PC'!AD7-'8_BOT_PC'!AD28</f>
        <v>738035.11699999846</v>
      </c>
      <c r="S28" s="107">
        <f>S19-'8_BOT_PC'!AE7-'8_BOT_PC'!AE28</f>
        <v>1285752.9799999979</v>
      </c>
      <c r="T28" s="107">
        <f>T19-'8_BOT_PC'!AF7-'8_BOT_PC'!AF28</f>
        <v>783791.07000000135</v>
      </c>
      <c r="U28" s="107">
        <f>U19-'8_BOT_PC'!AG7-'8_BOT_PC'!AG28</f>
        <v>552055.8399999995</v>
      </c>
      <c r="V28" s="107">
        <f>V19-'8_BOT_PC'!AH7-'8_BOT_PC'!AH28</f>
        <v>578409.52000000025</v>
      </c>
      <c r="W28" s="107">
        <f>W19-'8_BOT_PC'!AI7-'8_BOT_PC'!AI28</f>
        <v>1219569.209999999</v>
      </c>
      <c r="X28" s="107">
        <f>X19-'8_BOT_PC'!AJ7-'8_BOT_PC'!AJ28</f>
        <v>-218041.92999999318</v>
      </c>
      <c r="Y28" s="107">
        <f>Y19-'8_BOT_PC'!AK7-'8_BOT_PC'!AK28</f>
        <v>769091.04999999993</v>
      </c>
      <c r="Z28" s="107">
        <f>Z19-'8_BOT_PC'!AL7-'8_BOT_PC'!AL28</f>
        <v>864165.96000000113</v>
      </c>
      <c r="AA28" s="107">
        <f>AA19-'8_BOT_PC'!AM7-'8_BOT_PC'!AM28</f>
        <v>1034460.6200000015</v>
      </c>
      <c r="AB28" s="107">
        <f>AB19-'8_BOT_PC'!AN7-'8_BOT_PC'!AN28</f>
        <v>767351.72000000102</v>
      </c>
      <c r="AC28" s="107">
        <f>AC19-'8_BOT_PC'!AO7-'8_BOT_PC'!AO28</f>
        <v>1491787.5499999928</v>
      </c>
      <c r="AD28" s="107">
        <f>AD19-'8_BOT_PC'!AP7-'8_BOT_PC'!AP28</f>
        <v>1066993.7000000069</v>
      </c>
      <c r="AE28" s="107">
        <f>AE19-'8_BOT_PC'!AQ7-'8_BOT_PC'!AQ28</f>
        <v>744762.06000000145</v>
      </c>
      <c r="AF28" s="107">
        <f>AF19-'8_BOT_PC'!AR7-'8_BOT_PC'!AR28</f>
        <v>1412704.45</v>
      </c>
      <c r="AG28" s="107">
        <f>AG19-'8_BOT_PC'!AS7-'8_BOT_PC'!AS28</f>
        <v>988368.90999999654</v>
      </c>
      <c r="AH28" s="107">
        <f>AH19-'8_BOT_PC'!AT7-'8_BOT_PC'!AT28</f>
        <v>917040.69000000844</v>
      </c>
      <c r="AI28" s="253"/>
      <c r="AJ28" s="253"/>
      <c r="AK28" s="253"/>
    </row>
    <row r="29" spans="1:37" s="79" customFormat="1" ht="14.4" x14ac:dyDescent="0.3">
      <c r="A29" s="354"/>
      <c r="B29" s="12" t="s">
        <v>175</v>
      </c>
      <c r="C29" s="123">
        <v>-7345135.0499999933</v>
      </c>
      <c r="D29" s="123">
        <v>-7207777.8100000666</v>
      </c>
      <c r="E29" s="123">
        <v>-5110407.1300000213</v>
      </c>
      <c r="F29" s="123">
        <v>-5000717.8000000073</v>
      </c>
      <c r="G29" s="123">
        <v>-6072205.6300000623</v>
      </c>
      <c r="H29" s="123">
        <v>-9643529.3729999289</v>
      </c>
      <c r="I29" s="123">
        <v>-9441238.2394600231</v>
      </c>
      <c r="J29" s="123">
        <v>-10339182.398753375</v>
      </c>
      <c r="K29" s="123">
        <v>-9070608.5630000066</v>
      </c>
      <c r="L29" s="123">
        <v>-13037682.259999992</v>
      </c>
      <c r="M29" s="123">
        <v>-14454115.799999988</v>
      </c>
      <c r="N29" s="123">
        <v>-13135006.729999986</v>
      </c>
      <c r="O29" s="109">
        <f t="shared" si="4"/>
        <v>-8663788.9670000076</v>
      </c>
      <c r="P29" s="109">
        <f t="shared" si="1"/>
        <v>-6602213.480000007</v>
      </c>
      <c r="Q29" s="107">
        <f>Q27-Q28</f>
        <v>-343967.41000000096</v>
      </c>
      <c r="R29" s="107">
        <f t="shared" ref="R29:AH29" si="17">R27-R28</f>
        <v>-733947.07699999842</v>
      </c>
      <c r="S29" s="107">
        <f t="shared" si="17"/>
        <v>-1280051.8999999978</v>
      </c>
      <c r="T29" s="107">
        <f t="shared" si="17"/>
        <v>-781082.43000000133</v>
      </c>
      <c r="U29" s="107">
        <f t="shared" si="17"/>
        <v>-550329.27999999945</v>
      </c>
      <c r="V29" s="107">
        <f t="shared" si="17"/>
        <v>-574481.2000000003</v>
      </c>
      <c r="W29" s="107">
        <f t="shared" si="17"/>
        <v>-1215163.0499999991</v>
      </c>
      <c r="X29" s="107">
        <f t="shared" si="17"/>
        <v>221710.20999999318</v>
      </c>
      <c r="Y29" s="107">
        <f t="shared" si="17"/>
        <v>-766971.12999999989</v>
      </c>
      <c r="Z29" s="107">
        <f t="shared" si="17"/>
        <v>-860770.92000000109</v>
      </c>
      <c r="AA29" s="107">
        <f t="shared" si="17"/>
        <v>-1028334.5000000015</v>
      </c>
      <c r="AB29" s="107">
        <f t="shared" si="17"/>
        <v>-750400.28000000108</v>
      </c>
      <c r="AC29" s="107">
        <f t="shared" si="17"/>
        <v>-1486615.7899999928</v>
      </c>
      <c r="AD29" s="107">
        <f t="shared" si="17"/>
        <v>-1057913.4200000069</v>
      </c>
      <c r="AE29" s="107">
        <f t="shared" si="17"/>
        <v>-744762.06000000145</v>
      </c>
      <c r="AF29" s="107">
        <f t="shared" si="17"/>
        <v>-1407549.9</v>
      </c>
      <c r="AG29" s="107">
        <f t="shared" si="17"/>
        <v>-988368.90999999654</v>
      </c>
      <c r="AH29" s="107">
        <f t="shared" si="17"/>
        <v>-917003.40000000841</v>
      </c>
      <c r="AI29" s="127"/>
      <c r="AJ29" s="127"/>
      <c r="AK29" s="127"/>
    </row>
    <row r="30" spans="1:37" s="8" customFormat="1" ht="14.4" x14ac:dyDescent="0.3">
      <c r="A30" s="111"/>
      <c r="B30" s="11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389"/>
      <c r="P30" s="122"/>
    </row>
    <row r="31" spans="1:37" ht="14.4" x14ac:dyDescent="0.3">
      <c r="A31" s="59" t="s">
        <v>26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 t="s">
        <v>22</v>
      </c>
      <c r="N31" s="61"/>
      <c r="O31" s="390"/>
      <c r="P31" s="61"/>
    </row>
    <row r="32" spans="1:37" ht="14.4" x14ac:dyDescent="0.3">
      <c r="A32" s="305" t="s">
        <v>27</v>
      </c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</row>
    <row r="33" spans="1:25" ht="14.4" x14ac:dyDescent="0.3">
      <c r="A33" s="345" t="s">
        <v>28</v>
      </c>
      <c r="B33" s="306"/>
      <c r="C33" s="306"/>
      <c r="D33" s="306"/>
      <c r="E33" s="306"/>
      <c r="F33" s="12"/>
      <c r="G33" s="12"/>
      <c r="H33" s="12"/>
      <c r="I33" s="12"/>
      <c r="J33" s="12"/>
      <c r="K33" s="9" t="s">
        <v>22</v>
      </c>
      <c r="L33" s="9"/>
      <c r="M33" s="9"/>
      <c r="N33" s="9"/>
      <c r="O33" s="24"/>
      <c r="P33" s="9"/>
      <c r="Q33" s="9"/>
      <c r="R33" s="9"/>
      <c r="S33" s="41"/>
      <c r="T33" s="78"/>
      <c r="U33" s="78"/>
      <c r="V33" s="78"/>
      <c r="W33" s="248"/>
      <c r="X33" s="78"/>
      <c r="Y33" s="9"/>
    </row>
    <row r="34" spans="1:25" x14ac:dyDescent="0.3">
      <c r="E34" s="6"/>
      <c r="F34" s="6"/>
      <c r="G34" s="6"/>
      <c r="H34" s="6"/>
      <c r="I34" s="6"/>
      <c r="J34" s="6"/>
      <c r="M34" s="9"/>
      <c r="N34" s="9"/>
      <c r="O34" s="24"/>
      <c r="P34" s="9"/>
      <c r="Q34" s="9"/>
      <c r="R34" s="9"/>
      <c r="S34" s="7"/>
      <c r="T34" s="29"/>
      <c r="U34" s="29"/>
      <c r="V34" s="29"/>
      <c r="W34" s="29"/>
      <c r="X34" s="29"/>
      <c r="Y34" s="9"/>
    </row>
    <row r="35" spans="1:25" x14ac:dyDescent="0.3">
      <c r="E35" s="6"/>
      <c r="F35" s="6"/>
      <c r="G35" s="6"/>
      <c r="H35" s="6"/>
      <c r="I35" s="6"/>
      <c r="J35" s="6"/>
      <c r="Q35" s="9"/>
      <c r="R35" s="9"/>
      <c r="S35" s="23"/>
      <c r="T35" s="56"/>
      <c r="U35" s="56"/>
      <c r="V35" s="56"/>
      <c r="W35" s="56"/>
      <c r="X35" s="56"/>
      <c r="Y35" s="9"/>
    </row>
    <row r="36" spans="1:25" x14ac:dyDescent="0.3">
      <c r="E36" s="6"/>
      <c r="F36" s="6"/>
      <c r="G36" s="6"/>
      <c r="H36" s="6"/>
      <c r="I36" s="6"/>
      <c r="J36" s="6"/>
      <c r="Q36" s="9"/>
      <c r="R36" s="9"/>
      <c r="S36" s="9"/>
      <c r="T36" s="9"/>
      <c r="U36" s="9"/>
      <c r="V36" s="9"/>
      <c r="W36" s="9"/>
      <c r="X36" s="9"/>
      <c r="Y36" s="9"/>
    </row>
  </sheetData>
  <mergeCells count="19">
    <mergeCell ref="AC4:AN4"/>
    <mergeCell ref="Q4:AB4"/>
    <mergeCell ref="C3:P4"/>
    <mergeCell ref="B1:AH1"/>
    <mergeCell ref="B2:AH2"/>
    <mergeCell ref="Q3:AH3"/>
    <mergeCell ref="A33:E33"/>
    <mergeCell ref="A1:A2"/>
    <mergeCell ref="A6:A8"/>
    <mergeCell ref="A9:A11"/>
    <mergeCell ref="A12:A14"/>
    <mergeCell ref="A21:A23"/>
    <mergeCell ref="A24:A26"/>
    <mergeCell ref="A27:A29"/>
    <mergeCell ref="A32:P32"/>
    <mergeCell ref="A15:A17"/>
    <mergeCell ref="A18:A20"/>
    <mergeCell ref="A3:A5"/>
    <mergeCell ref="B3:B5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937ED-3651-48B5-A757-34BDF6A3D528}">
  <sheetPr>
    <tabColor theme="7" tint="-0.249977111117893"/>
  </sheetPr>
  <dimension ref="A1:W24"/>
  <sheetViews>
    <sheetView workbookViewId="0">
      <selection activeCell="A2" sqref="A2:N24"/>
    </sheetView>
  </sheetViews>
  <sheetFormatPr defaultRowHeight="14.4" x14ac:dyDescent="0.3"/>
  <cols>
    <col min="3" max="8" width="13.88671875" hidden="1" customWidth="1"/>
    <col min="9" max="14" width="12.77734375" bestFit="1" customWidth="1"/>
    <col min="17" max="18" width="11.33203125" bestFit="1" customWidth="1"/>
    <col min="19" max="19" width="13.88671875" bestFit="1" customWidth="1"/>
    <col min="20" max="20" width="11.33203125" bestFit="1" customWidth="1"/>
    <col min="21" max="21" width="13.88671875" bestFit="1" customWidth="1"/>
    <col min="22" max="22" width="11.33203125" bestFit="1" customWidth="1"/>
    <col min="23" max="23" width="13.88671875" bestFit="1" customWidth="1"/>
  </cols>
  <sheetData>
    <row r="1" spans="1:23" x14ac:dyDescent="0.3">
      <c r="Q1" s="145"/>
      <c r="R1" s="145"/>
      <c r="S1" s="145"/>
      <c r="T1" s="145"/>
      <c r="U1" s="145"/>
      <c r="V1" s="145"/>
      <c r="W1" s="145"/>
    </row>
    <row r="2" spans="1:23" x14ac:dyDescent="0.3">
      <c r="A2" t="s">
        <v>242</v>
      </c>
      <c r="Q2" s="145" t="s">
        <v>194</v>
      </c>
      <c r="R2" s="145" t="s">
        <v>195</v>
      </c>
      <c r="S2" s="145" t="s">
        <v>196</v>
      </c>
      <c r="T2" s="145" t="s">
        <v>197</v>
      </c>
      <c r="U2" s="145" t="s">
        <v>198</v>
      </c>
      <c r="V2" s="145" t="s">
        <v>199</v>
      </c>
      <c r="W2" s="145" t="s">
        <v>189</v>
      </c>
    </row>
    <row r="3" spans="1:23" x14ac:dyDescent="0.3">
      <c r="A3" s="209" t="s">
        <v>193</v>
      </c>
      <c r="B3" s="211" t="s">
        <v>170</v>
      </c>
      <c r="C3" s="210">
        <v>2018</v>
      </c>
      <c r="D3" s="166">
        <v>2019</v>
      </c>
      <c r="E3" s="166">
        <v>2020</v>
      </c>
      <c r="F3" s="166">
        <v>2021</v>
      </c>
      <c r="G3" s="166">
        <v>2022</v>
      </c>
      <c r="H3" s="167" t="s">
        <v>235</v>
      </c>
      <c r="I3" s="210" t="s">
        <v>112</v>
      </c>
      <c r="J3" s="166" t="s">
        <v>113</v>
      </c>
      <c r="K3" s="166" t="s">
        <v>114</v>
      </c>
      <c r="L3" s="166" t="s">
        <v>115</v>
      </c>
      <c r="M3" s="166" t="s">
        <v>17</v>
      </c>
      <c r="N3" s="167" t="s">
        <v>18</v>
      </c>
      <c r="P3" t="s">
        <v>231</v>
      </c>
      <c r="Q3" s="146">
        <v>0</v>
      </c>
      <c r="R3" s="146">
        <v>0</v>
      </c>
      <c r="S3" s="146">
        <v>500</v>
      </c>
      <c r="T3" s="146">
        <v>13962.96</v>
      </c>
      <c r="U3" s="146">
        <v>55779.240000000005</v>
      </c>
      <c r="V3" s="146">
        <v>0</v>
      </c>
      <c r="W3" s="146">
        <v>70242.200000000012</v>
      </c>
    </row>
    <row r="4" spans="1:23" x14ac:dyDescent="0.3">
      <c r="A4" s="154" t="s">
        <v>194</v>
      </c>
      <c r="B4" t="s">
        <v>120</v>
      </c>
      <c r="C4" s="206">
        <v>0</v>
      </c>
      <c r="D4" s="156">
        <v>0</v>
      </c>
      <c r="E4" s="156">
        <v>0</v>
      </c>
      <c r="F4" s="156">
        <v>0</v>
      </c>
      <c r="G4" s="156">
        <v>0</v>
      </c>
      <c r="H4" s="203">
        <v>0</v>
      </c>
      <c r="I4" s="206"/>
      <c r="J4" s="156"/>
      <c r="K4" s="156"/>
      <c r="L4" s="156"/>
      <c r="M4" s="156"/>
      <c r="N4" s="203"/>
      <c r="P4" t="s">
        <v>232</v>
      </c>
      <c r="Q4" s="146">
        <v>102548.6</v>
      </c>
      <c r="R4" s="146">
        <v>728268.1399999999</v>
      </c>
      <c r="S4" s="146">
        <v>16513100.460000008</v>
      </c>
      <c r="T4" s="146">
        <v>125356.48</v>
      </c>
      <c r="U4" s="146">
        <v>30457983.847000003</v>
      </c>
      <c r="V4" s="146">
        <v>672169.19</v>
      </c>
      <c r="W4" s="146">
        <v>48599426.717000015</v>
      </c>
    </row>
    <row r="5" spans="1:23" x14ac:dyDescent="0.3">
      <c r="A5" s="154"/>
      <c r="B5" t="s">
        <v>174</v>
      </c>
      <c r="C5" s="206">
        <v>2296.14</v>
      </c>
      <c r="D5" s="156">
        <v>27244.35</v>
      </c>
      <c r="E5" s="156">
        <v>33890.559999999998</v>
      </c>
      <c r="F5" s="156">
        <v>41301.89</v>
      </c>
      <c r="G5" s="156">
        <v>102548.6</v>
      </c>
      <c r="H5" s="203">
        <v>5412.92</v>
      </c>
      <c r="I5" s="206">
        <v>0</v>
      </c>
      <c r="J5" s="156">
        <v>0</v>
      </c>
      <c r="K5" s="156">
        <v>4177.4900000000007</v>
      </c>
      <c r="L5" s="156"/>
      <c r="M5" s="156">
        <v>1235.4299999999998</v>
      </c>
      <c r="N5" s="203"/>
      <c r="P5" t="s">
        <v>233</v>
      </c>
      <c r="Q5" s="146">
        <v>0</v>
      </c>
      <c r="R5" s="146">
        <v>0</v>
      </c>
      <c r="S5" s="146">
        <v>0</v>
      </c>
      <c r="T5" s="146">
        <v>0</v>
      </c>
      <c r="U5" s="146">
        <v>19443.88</v>
      </c>
      <c r="V5" s="146">
        <v>0</v>
      </c>
      <c r="W5" s="146">
        <v>19443.88</v>
      </c>
    </row>
    <row r="6" spans="1:23" x14ac:dyDescent="0.3">
      <c r="A6" s="154"/>
      <c r="B6" t="s">
        <v>175</v>
      </c>
      <c r="C6" s="206">
        <v>-2296.14</v>
      </c>
      <c r="D6" s="156">
        <v>-27244.35</v>
      </c>
      <c r="E6" s="156">
        <v>-33890.559999999998</v>
      </c>
      <c r="F6" s="156">
        <v>-41301.89</v>
      </c>
      <c r="G6" s="156">
        <v>-102548.6</v>
      </c>
      <c r="H6" s="203">
        <v>-5412.92</v>
      </c>
      <c r="I6" s="206">
        <v>0</v>
      </c>
      <c r="J6" s="156">
        <v>0</v>
      </c>
      <c r="K6" s="156">
        <v>-4177.4900000000007</v>
      </c>
      <c r="L6" s="156">
        <v>0</v>
      </c>
      <c r="M6" s="156">
        <v>-1235.4299999999998</v>
      </c>
      <c r="N6" s="203">
        <v>0</v>
      </c>
      <c r="P6" t="s">
        <v>234</v>
      </c>
      <c r="Q6" s="146">
        <v>5412.92</v>
      </c>
      <c r="R6" s="146">
        <v>402723.41</v>
      </c>
      <c r="S6" s="146">
        <v>8700517.5099999998</v>
      </c>
      <c r="T6" s="146">
        <v>0</v>
      </c>
      <c r="U6" s="146">
        <v>27116666.079999998</v>
      </c>
      <c r="V6" s="146">
        <v>272638.21999999997</v>
      </c>
      <c r="W6" s="146">
        <v>36497958.140000001</v>
      </c>
    </row>
    <row r="7" spans="1:23" x14ac:dyDescent="0.3">
      <c r="A7" s="154" t="s">
        <v>195</v>
      </c>
      <c r="B7" t="s">
        <v>120</v>
      </c>
      <c r="C7" s="206">
        <v>0</v>
      </c>
      <c r="D7" s="156">
        <v>50</v>
      </c>
      <c r="E7" s="156">
        <v>0</v>
      </c>
      <c r="F7" s="156">
        <v>0</v>
      </c>
      <c r="G7" s="156">
        <v>0</v>
      </c>
      <c r="H7" s="203">
        <v>0</v>
      </c>
      <c r="I7" s="206"/>
      <c r="J7" s="156"/>
      <c r="K7" s="156"/>
      <c r="L7" s="156"/>
      <c r="M7" s="156"/>
      <c r="N7" s="203"/>
    </row>
    <row r="8" spans="1:23" x14ac:dyDescent="0.3">
      <c r="A8" s="154"/>
      <c r="B8" t="s">
        <v>174</v>
      </c>
      <c r="C8" s="206">
        <v>851460.99199999985</v>
      </c>
      <c r="D8" s="156">
        <v>1157341.5899999999</v>
      </c>
      <c r="E8" s="156">
        <v>1187628.7900000003</v>
      </c>
      <c r="F8" s="156">
        <v>1059898.0700000005</v>
      </c>
      <c r="G8" s="156">
        <v>728268.1399999999</v>
      </c>
      <c r="H8" s="203">
        <v>402723.41</v>
      </c>
      <c r="I8" s="206">
        <v>204989.63</v>
      </c>
      <c r="J8" s="156">
        <v>0</v>
      </c>
      <c r="K8" s="156">
        <v>187967.33</v>
      </c>
      <c r="L8" s="156"/>
      <c r="M8" s="156">
        <v>9766.4500000000007</v>
      </c>
      <c r="N8" s="203"/>
      <c r="Q8" t="s">
        <v>194</v>
      </c>
      <c r="R8" t="s">
        <v>195</v>
      </c>
      <c r="S8" t="s">
        <v>196</v>
      </c>
      <c r="T8" t="s">
        <v>197</v>
      </c>
      <c r="U8" s="173" t="s">
        <v>198</v>
      </c>
      <c r="V8" t="s">
        <v>199</v>
      </c>
      <c r="W8" t="s">
        <v>189</v>
      </c>
    </row>
    <row r="9" spans="1:23" x14ac:dyDescent="0.3">
      <c r="A9" s="154"/>
      <c r="B9" t="s">
        <v>175</v>
      </c>
      <c r="C9" s="206">
        <v>-851460.99199999985</v>
      </c>
      <c r="D9" s="156">
        <v>-1157291.5899999999</v>
      </c>
      <c r="E9" s="156">
        <v>-1187628.7900000003</v>
      </c>
      <c r="F9" s="156">
        <v>-1059898.0700000005</v>
      </c>
      <c r="G9" s="156">
        <v>-728268.1399999999</v>
      </c>
      <c r="H9" s="203">
        <v>-402723.41</v>
      </c>
      <c r="I9" s="206">
        <v>-204989.63</v>
      </c>
      <c r="J9" s="156">
        <v>0</v>
      </c>
      <c r="K9" s="156">
        <v>-187967.33</v>
      </c>
      <c r="L9" s="156">
        <v>0</v>
      </c>
      <c r="M9" s="156">
        <v>-9766.4500000000007</v>
      </c>
      <c r="N9" s="203">
        <v>0</v>
      </c>
      <c r="P9" t="s">
        <v>231</v>
      </c>
      <c r="Q9" s="148">
        <f>Q3/$W$3</f>
        <v>0</v>
      </c>
      <c r="R9" s="148">
        <f t="shared" ref="R9:W9" si="0">R3/$W$3</f>
        <v>0</v>
      </c>
      <c r="S9" s="148">
        <f t="shared" si="0"/>
        <v>7.1182280737220631E-3</v>
      </c>
      <c r="T9" s="148">
        <f t="shared" si="0"/>
        <v>0.19878306772851642</v>
      </c>
      <c r="U9" s="169">
        <f t="shared" si="0"/>
        <v>0.79409870419776141</v>
      </c>
      <c r="V9" s="148">
        <f t="shared" si="0"/>
        <v>0</v>
      </c>
      <c r="W9" s="148">
        <f t="shared" si="0"/>
        <v>1</v>
      </c>
    </row>
    <row r="10" spans="1:23" x14ac:dyDescent="0.3">
      <c r="A10" s="154" t="s">
        <v>196</v>
      </c>
      <c r="B10" t="s">
        <v>120</v>
      </c>
      <c r="C10" s="206">
        <v>0</v>
      </c>
      <c r="D10" s="156">
        <v>450</v>
      </c>
      <c r="E10" s="156">
        <v>150</v>
      </c>
      <c r="F10" s="156">
        <v>0</v>
      </c>
      <c r="G10" s="156">
        <v>500</v>
      </c>
      <c r="H10" s="203">
        <v>0</v>
      </c>
      <c r="I10" s="206"/>
      <c r="J10" s="156"/>
      <c r="K10" s="156"/>
      <c r="L10" s="156"/>
      <c r="M10" s="156"/>
      <c r="N10" s="203"/>
      <c r="P10" t="s">
        <v>232</v>
      </c>
      <c r="Q10" s="148">
        <f>Q4/$W$4</f>
        <v>2.1100783883141699E-3</v>
      </c>
      <c r="R10" s="148">
        <f t="shared" ref="R10:W10" si="1">R4/$W$4</f>
        <v>1.4985117915912631E-2</v>
      </c>
      <c r="S10" s="148">
        <f t="shared" si="1"/>
        <v>0.33977973765323755</v>
      </c>
      <c r="T10" s="148">
        <f t="shared" si="1"/>
        <v>2.5793818665797237E-3</v>
      </c>
      <c r="U10" s="169">
        <f t="shared" si="1"/>
        <v>0.62671487925897362</v>
      </c>
      <c r="V10" s="148">
        <f t="shared" si="1"/>
        <v>1.3830804916982201E-2</v>
      </c>
      <c r="W10" s="148">
        <f t="shared" si="1"/>
        <v>1</v>
      </c>
    </row>
    <row r="11" spans="1:23" x14ac:dyDescent="0.3">
      <c r="A11" s="154"/>
      <c r="B11" t="s">
        <v>174</v>
      </c>
      <c r="C11" s="206">
        <v>8126414.0899999971</v>
      </c>
      <c r="D11" s="156">
        <v>13864700.189999999</v>
      </c>
      <c r="E11" s="156">
        <v>15720635.02</v>
      </c>
      <c r="F11" s="156">
        <v>11008731.540000001</v>
      </c>
      <c r="G11" s="156">
        <v>16513100.460000008</v>
      </c>
      <c r="H11" s="203">
        <v>8700517.5099999998</v>
      </c>
      <c r="I11" s="206">
        <v>2338556.2599999993</v>
      </c>
      <c r="J11" s="156">
        <v>980671.83000000042</v>
      </c>
      <c r="K11" s="156">
        <v>1263447.7000000002</v>
      </c>
      <c r="L11" s="156">
        <v>1281992.4899999995</v>
      </c>
      <c r="M11" s="156">
        <v>1269912.2600000002</v>
      </c>
      <c r="N11" s="203">
        <v>1565936.9700000004</v>
      </c>
      <c r="P11" t="s">
        <v>233</v>
      </c>
      <c r="Q11" s="148">
        <f>Q5/$W$5</f>
        <v>0</v>
      </c>
      <c r="R11" s="148">
        <f t="shared" ref="R11:W11" si="2">R5/$W$5</f>
        <v>0</v>
      </c>
      <c r="S11" s="148">
        <f t="shared" si="2"/>
        <v>0</v>
      </c>
      <c r="T11" s="148">
        <f t="shared" si="2"/>
        <v>0</v>
      </c>
      <c r="U11" s="169">
        <f t="shared" si="2"/>
        <v>1</v>
      </c>
      <c r="V11" s="148">
        <f t="shared" si="2"/>
        <v>0</v>
      </c>
      <c r="W11" s="148">
        <f t="shared" si="2"/>
        <v>1</v>
      </c>
    </row>
    <row r="12" spans="1:23" x14ac:dyDescent="0.3">
      <c r="A12" s="154"/>
      <c r="B12" t="s">
        <v>175</v>
      </c>
      <c r="C12" s="206">
        <v>-8126414.0899999971</v>
      </c>
      <c r="D12" s="156">
        <v>-13864250.189999999</v>
      </c>
      <c r="E12" s="156">
        <v>-15720485.02</v>
      </c>
      <c r="F12" s="156">
        <v>-11008731.540000001</v>
      </c>
      <c r="G12" s="156">
        <v>-16512600.460000008</v>
      </c>
      <c r="H12" s="203">
        <v>-8700517.5099999998</v>
      </c>
      <c r="I12" s="206">
        <v>-2338556.2599999993</v>
      </c>
      <c r="J12" s="156">
        <v>-980671.83000000042</v>
      </c>
      <c r="K12" s="156">
        <v>-1263447.7000000002</v>
      </c>
      <c r="L12" s="156">
        <v>-1281992.4899999995</v>
      </c>
      <c r="M12" s="156">
        <v>-1269912.2600000002</v>
      </c>
      <c r="N12" s="203">
        <v>-1565936.9700000004</v>
      </c>
      <c r="P12" t="s">
        <v>234</v>
      </c>
      <c r="Q12" s="148">
        <f>Q6/$W$6</f>
        <v>1.4830747460548214E-4</v>
      </c>
      <c r="R12" s="148">
        <f t="shared" ref="R12:W12" si="3">R6/$W$6</f>
        <v>1.1034135346838336E-2</v>
      </c>
      <c r="S12" s="148">
        <f t="shared" si="3"/>
        <v>0.23838367824924026</v>
      </c>
      <c r="T12" s="148">
        <f t="shared" si="3"/>
        <v>0</v>
      </c>
      <c r="U12" s="169">
        <f t="shared" si="3"/>
        <v>0.74296392077565132</v>
      </c>
      <c r="V12" s="148">
        <f t="shared" si="3"/>
        <v>7.4699581536645373E-3</v>
      </c>
      <c r="W12" s="148">
        <f t="shared" si="3"/>
        <v>1</v>
      </c>
    </row>
    <row r="13" spans="1:23" x14ac:dyDescent="0.3">
      <c r="A13" s="154" t="s">
        <v>197</v>
      </c>
      <c r="B13" t="s">
        <v>120</v>
      </c>
      <c r="C13" s="206">
        <v>0</v>
      </c>
      <c r="D13" s="156">
        <v>0</v>
      </c>
      <c r="E13" s="156">
        <v>0</v>
      </c>
      <c r="F13" s="156">
        <v>0</v>
      </c>
      <c r="G13" s="156">
        <v>13962.96</v>
      </c>
      <c r="H13" s="203">
        <v>0</v>
      </c>
      <c r="I13" s="206"/>
      <c r="J13" s="156"/>
      <c r="K13" s="156"/>
      <c r="L13" s="156"/>
      <c r="M13" s="156"/>
      <c r="N13" s="203"/>
    </row>
    <row r="14" spans="1:23" x14ac:dyDescent="0.3">
      <c r="A14" s="154"/>
      <c r="B14" t="s">
        <v>174</v>
      </c>
      <c r="C14" s="206">
        <v>350.52</v>
      </c>
      <c r="D14" s="156">
        <v>71573.56</v>
      </c>
      <c r="E14" s="156">
        <v>63170.3</v>
      </c>
      <c r="F14" s="156">
        <v>57448.939999999995</v>
      </c>
      <c r="G14" s="156">
        <v>125356.48</v>
      </c>
      <c r="H14" s="203">
        <v>0</v>
      </c>
      <c r="I14" s="206">
        <v>0</v>
      </c>
      <c r="J14" s="156">
        <v>0</v>
      </c>
      <c r="K14" s="156">
        <v>0</v>
      </c>
      <c r="L14" s="156"/>
      <c r="M14" s="156"/>
      <c r="N14" s="203"/>
    </row>
    <row r="15" spans="1:23" x14ac:dyDescent="0.3">
      <c r="A15" s="154"/>
      <c r="B15" t="s">
        <v>175</v>
      </c>
      <c r="C15" s="206">
        <v>-350.52</v>
      </c>
      <c r="D15" s="156">
        <v>-71573.56</v>
      </c>
      <c r="E15" s="156">
        <v>-63170.3</v>
      </c>
      <c r="F15" s="156">
        <v>-57448.939999999995</v>
      </c>
      <c r="G15" s="156">
        <v>-111393.52</v>
      </c>
      <c r="H15" s="203">
        <v>0</v>
      </c>
      <c r="I15" s="206">
        <v>0</v>
      </c>
      <c r="J15" s="156">
        <v>0</v>
      </c>
      <c r="K15" s="156">
        <v>0</v>
      </c>
      <c r="L15" s="156">
        <v>0</v>
      </c>
      <c r="M15" s="156">
        <v>0</v>
      </c>
      <c r="N15" s="203">
        <v>0</v>
      </c>
    </row>
    <row r="16" spans="1:23" x14ac:dyDescent="0.3">
      <c r="A16" s="154" t="s">
        <v>198</v>
      </c>
      <c r="B16" t="s">
        <v>120</v>
      </c>
      <c r="C16" s="206">
        <v>248364.56</v>
      </c>
      <c r="D16" s="156">
        <v>404089.12</v>
      </c>
      <c r="E16" s="156">
        <v>69332.44</v>
      </c>
      <c r="F16" s="156">
        <v>393287.60000000003</v>
      </c>
      <c r="G16" s="156">
        <v>55779.240000000005</v>
      </c>
      <c r="H16" s="203">
        <v>19443.88</v>
      </c>
      <c r="I16" s="206">
        <v>5171.76</v>
      </c>
      <c r="J16" s="156">
        <v>9080.2800000000007</v>
      </c>
      <c r="K16" s="156">
        <v>0</v>
      </c>
      <c r="L16" s="156">
        <v>5154.55</v>
      </c>
      <c r="M16" s="156">
        <v>0</v>
      </c>
      <c r="N16" s="203">
        <v>37.29</v>
      </c>
    </row>
    <row r="17" spans="1:14" x14ac:dyDescent="0.3">
      <c r="A17" s="154"/>
      <c r="B17" t="s">
        <v>174</v>
      </c>
      <c r="C17" s="206">
        <v>20114354.620000008</v>
      </c>
      <c r="D17" s="156">
        <v>30134702.809999995</v>
      </c>
      <c r="E17" s="156">
        <v>29738587.079999983</v>
      </c>
      <c r="F17" s="156">
        <v>32358556.339999985</v>
      </c>
      <c r="G17" s="156">
        <v>30457983.847000003</v>
      </c>
      <c r="H17" s="203">
        <v>27116666.079999998</v>
      </c>
      <c r="I17" s="206">
        <v>4326873.2499999925</v>
      </c>
      <c r="J17" s="156">
        <v>5221039.0900000082</v>
      </c>
      <c r="K17" s="156">
        <v>3426095.8900000011</v>
      </c>
      <c r="L17" s="156">
        <v>4513205.47</v>
      </c>
      <c r="M17" s="156">
        <v>4127888.2599999961</v>
      </c>
      <c r="N17" s="203">
        <v>5501564.1200000057</v>
      </c>
    </row>
    <row r="18" spans="1:14" x14ac:dyDescent="0.3">
      <c r="A18" s="154"/>
      <c r="B18" t="s">
        <v>175</v>
      </c>
      <c r="C18" s="206">
        <v>-19865990.060000006</v>
      </c>
      <c r="D18" s="156">
        <v>-29730613.690000001</v>
      </c>
      <c r="E18" s="156">
        <v>-29669254.639999986</v>
      </c>
      <c r="F18" s="156">
        <v>-31965268.739999991</v>
      </c>
      <c r="G18" s="156">
        <v>-30402204.607000008</v>
      </c>
      <c r="H18" s="203">
        <v>-27097222.199999999</v>
      </c>
      <c r="I18" s="206">
        <v>-4321701.4899999928</v>
      </c>
      <c r="J18" s="156">
        <v>-5211958.810000008</v>
      </c>
      <c r="K18" s="156">
        <v>-3426095.8900000011</v>
      </c>
      <c r="L18" s="156">
        <v>-4508050.92</v>
      </c>
      <c r="M18" s="156">
        <v>-4127850.969999996</v>
      </c>
      <c r="N18" s="203">
        <v>-5501564.1200000057</v>
      </c>
    </row>
    <row r="19" spans="1:14" x14ac:dyDescent="0.3">
      <c r="A19" s="154" t="s">
        <v>199</v>
      </c>
      <c r="B19" t="s">
        <v>120</v>
      </c>
      <c r="C19" s="206">
        <v>0</v>
      </c>
      <c r="D19" s="156">
        <v>0</v>
      </c>
      <c r="E19" s="156">
        <v>-0.75999999999964984</v>
      </c>
      <c r="F19" s="156">
        <v>45000</v>
      </c>
      <c r="G19" s="156">
        <v>0</v>
      </c>
      <c r="H19" s="203">
        <v>0</v>
      </c>
      <c r="I19" s="206"/>
      <c r="J19" s="156"/>
      <c r="K19" s="156"/>
      <c r="L19" s="156"/>
      <c r="M19" s="156"/>
      <c r="N19" s="203"/>
    </row>
    <row r="20" spans="1:14" x14ac:dyDescent="0.3">
      <c r="A20" s="154"/>
      <c r="B20" t="s">
        <v>174</v>
      </c>
      <c r="C20" s="206">
        <v>4923018.8399999961</v>
      </c>
      <c r="D20" s="156">
        <v>1596058.4000000071</v>
      </c>
      <c r="E20" s="156">
        <v>2418903.2200000128</v>
      </c>
      <c r="F20" s="156">
        <v>952890.6399999999</v>
      </c>
      <c r="G20" s="156">
        <v>672169.19</v>
      </c>
      <c r="H20" s="203">
        <v>272638.21999999997</v>
      </c>
      <c r="I20" s="206">
        <v>0</v>
      </c>
      <c r="J20" s="156">
        <v>0</v>
      </c>
      <c r="K20" s="156">
        <v>181650</v>
      </c>
      <c r="L20" s="156">
        <v>89650</v>
      </c>
      <c r="M20" s="156">
        <v>1338.22</v>
      </c>
      <c r="N20" s="203"/>
    </row>
    <row r="21" spans="1:14" x14ac:dyDescent="0.3">
      <c r="A21" s="154"/>
      <c r="B21" t="s">
        <v>175</v>
      </c>
      <c r="C21" s="206">
        <v>-4923018.8399999961</v>
      </c>
      <c r="D21" s="156">
        <v>-1596058.4000000071</v>
      </c>
      <c r="E21" s="156">
        <v>-2418903.9800000126</v>
      </c>
      <c r="F21" s="156">
        <v>-907890.6399999999</v>
      </c>
      <c r="G21" s="156">
        <v>-672169.19</v>
      </c>
      <c r="H21" s="203">
        <v>-272638.21999999997</v>
      </c>
      <c r="I21" s="206">
        <v>0</v>
      </c>
      <c r="J21" s="156">
        <v>0</v>
      </c>
      <c r="K21" s="156">
        <v>-181650</v>
      </c>
      <c r="L21" s="156">
        <v>-89650</v>
      </c>
      <c r="M21" s="156">
        <v>-1338.22</v>
      </c>
      <c r="N21" s="203">
        <v>0</v>
      </c>
    </row>
    <row r="22" spans="1:14" x14ac:dyDescent="0.3">
      <c r="A22" s="154" t="s">
        <v>189</v>
      </c>
      <c r="B22" t="s">
        <v>120</v>
      </c>
      <c r="C22" s="206">
        <v>248364.56</v>
      </c>
      <c r="D22" s="156">
        <v>404589.12</v>
      </c>
      <c r="E22" s="156">
        <v>69481.679999999993</v>
      </c>
      <c r="F22" s="156">
        <v>439871.60000000003</v>
      </c>
      <c r="G22" s="156">
        <v>70242.200000000012</v>
      </c>
      <c r="H22" s="203">
        <v>19443.88</v>
      </c>
      <c r="I22" s="206">
        <v>5171.76</v>
      </c>
      <c r="J22" s="156">
        <v>9080.2800000000007</v>
      </c>
      <c r="K22" s="156">
        <v>0</v>
      </c>
      <c r="L22" s="156">
        <v>5154.55</v>
      </c>
      <c r="M22" s="156">
        <v>0</v>
      </c>
      <c r="N22" s="203">
        <v>37.29</v>
      </c>
    </row>
    <row r="23" spans="1:14" x14ac:dyDescent="0.3">
      <c r="A23" s="154"/>
      <c r="B23" t="s">
        <v>174</v>
      </c>
      <c r="C23" s="206">
        <v>34017895.202</v>
      </c>
      <c r="D23" s="156">
        <v>46851620.900000006</v>
      </c>
      <c r="E23" s="156">
        <v>49162814.969999999</v>
      </c>
      <c r="F23" s="156">
        <v>45478827.419999994</v>
      </c>
      <c r="G23" s="156">
        <v>48599426.717000015</v>
      </c>
      <c r="H23" s="203">
        <v>36497958.140000001</v>
      </c>
      <c r="I23" s="206">
        <v>6870419.1399999922</v>
      </c>
      <c r="J23" s="156">
        <v>6201710.9200000083</v>
      </c>
      <c r="K23" s="156">
        <v>5063338.410000002</v>
      </c>
      <c r="L23" s="156">
        <v>5884847.959999999</v>
      </c>
      <c r="M23" s="156">
        <v>5410140.6199999964</v>
      </c>
      <c r="N23" s="203">
        <v>7067501.0900000064</v>
      </c>
    </row>
    <row r="24" spans="1:14" x14ac:dyDescent="0.3">
      <c r="A24" s="159"/>
      <c r="B24" s="180" t="s">
        <v>175</v>
      </c>
      <c r="C24" s="207">
        <v>-33769530.641999997</v>
      </c>
      <c r="D24" s="161">
        <v>-46447031.780000009</v>
      </c>
      <c r="E24" s="161">
        <v>-49093333.289999999</v>
      </c>
      <c r="F24" s="161">
        <v>-45038955.819999993</v>
      </c>
      <c r="G24" s="161">
        <v>-48529184.517000005</v>
      </c>
      <c r="H24" s="204">
        <v>-36478514.259999998</v>
      </c>
      <c r="I24" s="207">
        <v>-6865247.3799999924</v>
      </c>
      <c r="J24" s="161">
        <v>-6192630.640000008</v>
      </c>
      <c r="K24" s="161">
        <v>-5063338.410000002</v>
      </c>
      <c r="L24" s="161">
        <v>-5879693.4099999992</v>
      </c>
      <c r="M24" s="161">
        <v>-5410103.3299999963</v>
      </c>
      <c r="N24" s="204">
        <v>-7067501.0900000064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</sheetPr>
  <dimension ref="A1:O117"/>
  <sheetViews>
    <sheetView zoomScale="102" zoomScaleNormal="102" workbookViewId="0">
      <pane xSplit="2" ySplit="6" topLeftCell="C7" activePane="bottomRight" state="frozen"/>
      <selection activeCell="L61" sqref="L61"/>
      <selection pane="topRight" activeCell="L61" sqref="L61"/>
      <selection pane="bottomLeft" activeCell="L61" sqref="L61"/>
      <selection pane="bottomRight" sqref="A1:XFD1048576"/>
    </sheetView>
  </sheetViews>
  <sheetFormatPr defaultRowHeight="14.4" x14ac:dyDescent="0.3"/>
  <cols>
    <col min="1" max="1" width="10.33203125" style="46" customWidth="1"/>
    <col min="2" max="2" width="9.6640625" style="46" customWidth="1"/>
    <col min="3" max="3" width="11.33203125" style="46" customWidth="1"/>
    <col min="4" max="4" width="12.6640625" style="46" customWidth="1"/>
    <col min="5" max="5" width="9.6640625" style="46" customWidth="1"/>
    <col min="6" max="6" width="15.44140625" style="46" customWidth="1"/>
    <col min="7" max="7" width="13.33203125" style="46" customWidth="1"/>
    <col min="8" max="8" width="12.44140625" style="46" bestFit="1" customWidth="1"/>
    <col min="9" max="9" width="9.33203125" style="46"/>
    <col min="10" max="10" width="10.6640625" style="46" hidden="1" customWidth="1"/>
    <col min="11" max="11" width="11.6640625" style="46" hidden="1" customWidth="1"/>
    <col min="12" max="14" width="0" style="46" hidden="1" customWidth="1"/>
    <col min="15" max="15" width="11.6640625" style="46" hidden="1" customWidth="1"/>
    <col min="16" max="16" width="0" style="46" hidden="1" customWidth="1"/>
    <col min="17" max="173" width="9.33203125" style="46"/>
    <col min="174" max="174" width="44.33203125" style="46" customWidth="1"/>
    <col min="175" max="198" width="9.33203125" style="46" customWidth="1"/>
    <col min="199" max="199" width="0.33203125" style="46" customWidth="1"/>
    <col min="200" max="209" width="9.33203125" style="46" customWidth="1"/>
    <col min="210" max="215" width="11.44140625" style="46" customWidth="1"/>
    <col min="216" max="216" width="10.44140625" style="46" bestFit="1" customWidth="1"/>
    <col min="217" max="429" width="9.33203125" style="46"/>
    <col min="430" max="430" width="44.33203125" style="46" customWidth="1"/>
    <col min="431" max="454" width="9.33203125" style="46" customWidth="1"/>
    <col min="455" max="455" width="0.33203125" style="46" customWidth="1"/>
    <col min="456" max="465" width="9.33203125" style="46" customWidth="1"/>
    <col min="466" max="471" width="11.44140625" style="46" customWidth="1"/>
    <col min="472" max="472" width="10.44140625" style="46" bestFit="1" customWidth="1"/>
    <col min="473" max="685" width="9.33203125" style="46"/>
    <col min="686" max="686" width="44.33203125" style="46" customWidth="1"/>
    <col min="687" max="710" width="9.33203125" style="46" customWidth="1"/>
    <col min="711" max="711" width="0.33203125" style="46" customWidth="1"/>
    <col min="712" max="721" width="9.33203125" style="46" customWidth="1"/>
    <col min="722" max="727" width="11.44140625" style="46" customWidth="1"/>
    <col min="728" max="728" width="10.44140625" style="46" bestFit="1" customWidth="1"/>
    <col min="729" max="941" width="9.33203125" style="46"/>
    <col min="942" max="942" width="44.33203125" style="46" customWidth="1"/>
    <col min="943" max="966" width="9.33203125" style="46" customWidth="1"/>
    <col min="967" max="967" width="0.33203125" style="46" customWidth="1"/>
    <col min="968" max="977" width="9.33203125" style="46" customWidth="1"/>
    <col min="978" max="983" width="11.44140625" style="46" customWidth="1"/>
    <col min="984" max="984" width="10.44140625" style="46" bestFit="1" customWidth="1"/>
    <col min="985" max="1197" width="9.33203125" style="46"/>
    <col min="1198" max="1198" width="44.33203125" style="46" customWidth="1"/>
    <col min="1199" max="1222" width="9.33203125" style="46" customWidth="1"/>
    <col min="1223" max="1223" width="0.33203125" style="46" customWidth="1"/>
    <col min="1224" max="1233" width="9.33203125" style="46" customWidth="1"/>
    <col min="1234" max="1239" width="11.44140625" style="46" customWidth="1"/>
    <col min="1240" max="1240" width="10.44140625" style="46" bestFit="1" customWidth="1"/>
    <col min="1241" max="1453" width="9.33203125" style="46"/>
    <col min="1454" max="1454" width="44.33203125" style="46" customWidth="1"/>
    <col min="1455" max="1478" width="9.33203125" style="46" customWidth="1"/>
    <col min="1479" max="1479" width="0.33203125" style="46" customWidth="1"/>
    <col min="1480" max="1489" width="9.33203125" style="46" customWidth="1"/>
    <col min="1490" max="1495" width="11.44140625" style="46" customWidth="1"/>
    <col min="1496" max="1496" width="10.44140625" style="46" bestFit="1" customWidth="1"/>
    <col min="1497" max="1709" width="9.33203125" style="46"/>
    <col min="1710" max="1710" width="44.33203125" style="46" customWidth="1"/>
    <col min="1711" max="1734" width="9.33203125" style="46" customWidth="1"/>
    <col min="1735" max="1735" width="0.33203125" style="46" customWidth="1"/>
    <col min="1736" max="1745" width="9.33203125" style="46" customWidth="1"/>
    <col min="1746" max="1751" width="11.44140625" style="46" customWidth="1"/>
    <col min="1752" max="1752" width="10.44140625" style="46" bestFit="1" customWidth="1"/>
    <col min="1753" max="1965" width="9.33203125" style="46"/>
    <col min="1966" max="1966" width="44.33203125" style="46" customWidth="1"/>
    <col min="1967" max="1990" width="9.33203125" style="46" customWidth="1"/>
    <col min="1991" max="1991" width="0.33203125" style="46" customWidth="1"/>
    <col min="1992" max="2001" width="9.33203125" style="46" customWidth="1"/>
    <col min="2002" max="2007" width="11.44140625" style="46" customWidth="1"/>
    <col min="2008" max="2008" width="10.44140625" style="46" bestFit="1" customWidth="1"/>
    <col min="2009" max="2221" width="9.33203125" style="46"/>
    <col min="2222" max="2222" width="44.33203125" style="46" customWidth="1"/>
    <col min="2223" max="2246" width="9.33203125" style="46" customWidth="1"/>
    <col min="2247" max="2247" width="0.33203125" style="46" customWidth="1"/>
    <col min="2248" max="2257" width="9.33203125" style="46" customWidth="1"/>
    <col min="2258" max="2263" width="11.44140625" style="46" customWidth="1"/>
    <col min="2264" max="2264" width="10.44140625" style="46" bestFit="1" customWidth="1"/>
    <col min="2265" max="2477" width="9.33203125" style="46"/>
    <col min="2478" max="2478" width="44.33203125" style="46" customWidth="1"/>
    <col min="2479" max="2502" width="9.33203125" style="46" customWidth="1"/>
    <col min="2503" max="2503" width="0.33203125" style="46" customWidth="1"/>
    <col min="2504" max="2513" width="9.33203125" style="46" customWidth="1"/>
    <col min="2514" max="2519" width="11.44140625" style="46" customWidth="1"/>
    <col min="2520" max="2520" width="10.44140625" style="46" bestFit="1" customWidth="1"/>
    <col min="2521" max="2733" width="9.33203125" style="46"/>
    <col min="2734" max="2734" width="44.33203125" style="46" customWidth="1"/>
    <col min="2735" max="2758" width="9.33203125" style="46" customWidth="1"/>
    <col min="2759" max="2759" width="0.33203125" style="46" customWidth="1"/>
    <col min="2760" max="2769" width="9.33203125" style="46" customWidth="1"/>
    <col min="2770" max="2775" width="11.44140625" style="46" customWidth="1"/>
    <col min="2776" max="2776" width="10.44140625" style="46" bestFit="1" customWidth="1"/>
    <col min="2777" max="2989" width="9.33203125" style="46"/>
    <col min="2990" max="2990" width="44.33203125" style="46" customWidth="1"/>
    <col min="2991" max="3014" width="9.33203125" style="46" customWidth="1"/>
    <col min="3015" max="3015" width="0.33203125" style="46" customWidth="1"/>
    <col min="3016" max="3025" width="9.33203125" style="46" customWidth="1"/>
    <col min="3026" max="3031" width="11.44140625" style="46" customWidth="1"/>
    <col min="3032" max="3032" width="10.44140625" style="46" bestFit="1" customWidth="1"/>
    <col min="3033" max="3245" width="9.33203125" style="46"/>
    <col min="3246" max="3246" width="44.33203125" style="46" customWidth="1"/>
    <col min="3247" max="3270" width="9.33203125" style="46" customWidth="1"/>
    <col min="3271" max="3271" width="0.33203125" style="46" customWidth="1"/>
    <col min="3272" max="3281" width="9.33203125" style="46" customWidth="1"/>
    <col min="3282" max="3287" width="11.44140625" style="46" customWidth="1"/>
    <col min="3288" max="3288" width="10.44140625" style="46" bestFit="1" customWidth="1"/>
    <col min="3289" max="3501" width="9.33203125" style="46"/>
    <col min="3502" max="3502" width="44.33203125" style="46" customWidth="1"/>
    <col min="3503" max="3526" width="9.33203125" style="46" customWidth="1"/>
    <col min="3527" max="3527" width="0.33203125" style="46" customWidth="1"/>
    <col min="3528" max="3537" width="9.33203125" style="46" customWidth="1"/>
    <col min="3538" max="3543" width="11.44140625" style="46" customWidth="1"/>
    <col min="3544" max="3544" width="10.44140625" style="46" bestFit="1" customWidth="1"/>
    <col min="3545" max="3757" width="9.33203125" style="46"/>
    <col min="3758" max="3758" width="44.33203125" style="46" customWidth="1"/>
    <col min="3759" max="3782" width="9.33203125" style="46" customWidth="1"/>
    <col min="3783" max="3783" width="0.33203125" style="46" customWidth="1"/>
    <col min="3784" max="3793" width="9.33203125" style="46" customWidth="1"/>
    <col min="3794" max="3799" width="11.44140625" style="46" customWidth="1"/>
    <col min="3800" max="3800" width="10.44140625" style="46" bestFit="1" customWidth="1"/>
    <col min="3801" max="4013" width="9.33203125" style="46"/>
    <col min="4014" max="4014" width="44.33203125" style="46" customWidth="1"/>
    <col min="4015" max="4038" width="9.33203125" style="46" customWidth="1"/>
    <col min="4039" max="4039" width="0.33203125" style="46" customWidth="1"/>
    <col min="4040" max="4049" width="9.33203125" style="46" customWidth="1"/>
    <col min="4050" max="4055" width="11.44140625" style="46" customWidth="1"/>
    <col min="4056" max="4056" width="10.44140625" style="46" bestFit="1" customWidth="1"/>
    <col min="4057" max="4269" width="9.33203125" style="46"/>
    <col min="4270" max="4270" width="44.33203125" style="46" customWidth="1"/>
    <col min="4271" max="4294" width="9.33203125" style="46" customWidth="1"/>
    <col min="4295" max="4295" width="0.33203125" style="46" customWidth="1"/>
    <col min="4296" max="4305" width="9.33203125" style="46" customWidth="1"/>
    <col min="4306" max="4311" width="11.44140625" style="46" customWidth="1"/>
    <col min="4312" max="4312" width="10.44140625" style="46" bestFit="1" customWidth="1"/>
    <col min="4313" max="4525" width="9.33203125" style="46"/>
    <col min="4526" max="4526" width="44.33203125" style="46" customWidth="1"/>
    <col min="4527" max="4550" width="9.33203125" style="46" customWidth="1"/>
    <col min="4551" max="4551" width="0.33203125" style="46" customWidth="1"/>
    <col min="4552" max="4561" width="9.33203125" style="46" customWidth="1"/>
    <col min="4562" max="4567" width="11.44140625" style="46" customWidth="1"/>
    <col min="4568" max="4568" width="10.44140625" style="46" bestFit="1" customWidth="1"/>
    <col min="4569" max="4781" width="9.33203125" style="46"/>
    <col min="4782" max="4782" width="44.33203125" style="46" customWidth="1"/>
    <col min="4783" max="4806" width="9.33203125" style="46" customWidth="1"/>
    <col min="4807" max="4807" width="0.33203125" style="46" customWidth="1"/>
    <col min="4808" max="4817" width="9.33203125" style="46" customWidth="1"/>
    <col min="4818" max="4823" width="11.44140625" style="46" customWidth="1"/>
    <col min="4824" max="4824" width="10.44140625" style="46" bestFit="1" customWidth="1"/>
    <col min="4825" max="5037" width="9.33203125" style="46"/>
    <col min="5038" max="5038" width="44.33203125" style="46" customWidth="1"/>
    <col min="5039" max="5062" width="9.33203125" style="46" customWidth="1"/>
    <col min="5063" max="5063" width="0.33203125" style="46" customWidth="1"/>
    <col min="5064" max="5073" width="9.33203125" style="46" customWidth="1"/>
    <col min="5074" max="5079" width="11.44140625" style="46" customWidth="1"/>
    <col min="5080" max="5080" width="10.44140625" style="46" bestFit="1" customWidth="1"/>
    <col min="5081" max="5293" width="9.33203125" style="46"/>
    <col min="5294" max="5294" width="44.33203125" style="46" customWidth="1"/>
    <col min="5295" max="5318" width="9.33203125" style="46" customWidth="1"/>
    <col min="5319" max="5319" width="0.33203125" style="46" customWidth="1"/>
    <col min="5320" max="5329" width="9.33203125" style="46" customWidth="1"/>
    <col min="5330" max="5335" width="11.44140625" style="46" customWidth="1"/>
    <col min="5336" max="5336" width="10.44140625" style="46" bestFit="1" customWidth="1"/>
    <col min="5337" max="5549" width="9.33203125" style="46"/>
    <col min="5550" max="5550" width="44.33203125" style="46" customWidth="1"/>
    <col min="5551" max="5574" width="9.33203125" style="46" customWidth="1"/>
    <col min="5575" max="5575" width="0.33203125" style="46" customWidth="1"/>
    <col min="5576" max="5585" width="9.33203125" style="46" customWidth="1"/>
    <col min="5586" max="5591" width="11.44140625" style="46" customWidth="1"/>
    <col min="5592" max="5592" width="10.44140625" style="46" bestFit="1" customWidth="1"/>
    <col min="5593" max="5805" width="9.33203125" style="46"/>
    <col min="5806" max="5806" width="44.33203125" style="46" customWidth="1"/>
    <col min="5807" max="5830" width="9.33203125" style="46" customWidth="1"/>
    <col min="5831" max="5831" width="0.33203125" style="46" customWidth="1"/>
    <col min="5832" max="5841" width="9.33203125" style="46" customWidth="1"/>
    <col min="5842" max="5847" width="11.44140625" style="46" customWidth="1"/>
    <col min="5848" max="5848" width="10.44140625" style="46" bestFit="1" customWidth="1"/>
    <col min="5849" max="6061" width="9.33203125" style="46"/>
    <col min="6062" max="6062" width="44.33203125" style="46" customWidth="1"/>
    <col min="6063" max="6086" width="9.33203125" style="46" customWidth="1"/>
    <col min="6087" max="6087" width="0.33203125" style="46" customWidth="1"/>
    <col min="6088" max="6097" width="9.33203125" style="46" customWidth="1"/>
    <col min="6098" max="6103" width="11.44140625" style="46" customWidth="1"/>
    <col min="6104" max="6104" width="10.44140625" style="46" bestFit="1" customWidth="1"/>
    <col min="6105" max="6317" width="9.33203125" style="46"/>
    <col min="6318" max="6318" width="44.33203125" style="46" customWidth="1"/>
    <col min="6319" max="6342" width="9.33203125" style="46" customWidth="1"/>
    <col min="6343" max="6343" width="0.33203125" style="46" customWidth="1"/>
    <col min="6344" max="6353" width="9.33203125" style="46" customWidth="1"/>
    <col min="6354" max="6359" width="11.44140625" style="46" customWidth="1"/>
    <col min="6360" max="6360" width="10.44140625" style="46" bestFit="1" customWidth="1"/>
    <col min="6361" max="6573" width="9.33203125" style="46"/>
    <col min="6574" max="6574" width="44.33203125" style="46" customWidth="1"/>
    <col min="6575" max="6598" width="9.33203125" style="46" customWidth="1"/>
    <col min="6599" max="6599" width="0.33203125" style="46" customWidth="1"/>
    <col min="6600" max="6609" width="9.33203125" style="46" customWidth="1"/>
    <col min="6610" max="6615" width="11.44140625" style="46" customWidth="1"/>
    <col min="6616" max="6616" width="10.44140625" style="46" bestFit="1" customWidth="1"/>
    <col min="6617" max="6829" width="9.33203125" style="46"/>
    <col min="6830" max="6830" width="44.33203125" style="46" customWidth="1"/>
    <col min="6831" max="6854" width="9.33203125" style="46" customWidth="1"/>
    <col min="6855" max="6855" width="0.33203125" style="46" customWidth="1"/>
    <col min="6856" max="6865" width="9.33203125" style="46" customWidth="1"/>
    <col min="6866" max="6871" width="11.44140625" style="46" customWidth="1"/>
    <col min="6872" max="6872" width="10.44140625" style="46" bestFit="1" customWidth="1"/>
    <col min="6873" max="7085" width="9.33203125" style="46"/>
    <col min="7086" max="7086" width="44.33203125" style="46" customWidth="1"/>
    <col min="7087" max="7110" width="9.33203125" style="46" customWidth="1"/>
    <col min="7111" max="7111" width="0.33203125" style="46" customWidth="1"/>
    <col min="7112" max="7121" width="9.33203125" style="46" customWidth="1"/>
    <col min="7122" max="7127" width="11.44140625" style="46" customWidth="1"/>
    <col min="7128" max="7128" width="10.44140625" style="46" bestFit="1" customWidth="1"/>
    <col min="7129" max="7341" width="9.33203125" style="46"/>
    <col min="7342" max="7342" width="44.33203125" style="46" customWidth="1"/>
    <col min="7343" max="7366" width="9.33203125" style="46" customWidth="1"/>
    <col min="7367" max="7367" width="0.33203125" style="46" customWidth="1"/>
    <col min="7368" max="7377" width="9.33203125" style="46" customWidth="1"/>
    <col min="7378" max="7383" width="11.44140625" style="46" customWidth="1"/>
    <col min="7384" max="7384" width="10.44140625" style="46" bestFit="1" customWidth="1"/>
    <col min="7385" max="7597" width="9.33203125" style="46"/>
    <col min="7598" max="7598" width="44.33203125" style="46" customWidth="1"/>
    <col min="7599" max="7622" width="9.33203125" style="46" customWidth="1"/>
    <col min="7623" max="7623" width="0.33203125" style="46" customWidth="1"/>
    <col min="7624" max="7633" width="9.33203125" style="46" customWidth="1"/>
    <col min="7634" max="7639" width="11.44140625" style="46" customWidth="1"/>
    <col min="7640" max="7640" width="10.44140625" style="46" bestFit="1" customWidth="1"/>
    <col min="7641" max="7853" width="9.33203125" style="46"/>
    <col min="7854" max="7854" width="44.33203125" style="46" customWidth="1"/>
    <col min="7855" max="7878" width="9.33203125" style="46" customWidth="1"/>
    <col min="7879" max="7879" width="0.33203125" style="46" customWidth="1"/>
    <col min="7880" max="7889" width="9.33203125" style="46" customWidth="1"/>
    <col min="7890" max="7895" width="11.44140625" style="46" customWidth="1"/>
    <col min="7896" max="7896" width="10.44140625" style="46" bestFit="1" customWidth="1"/>
    <col min="7897" max="8109" width="9.33203125" style="46"/>
    <col min="8110" max="8110" width="44.33203125" style="46" customWidth="1"/>
    <col min="8111" max="8134" width="9.33203125" style="46" customWidth="1"/>
    <col min="8135" max="8135" width="0.33203125" style="46" customWidth="1"/>
    <col min="8136" max="8145" width="9.33203125" style="46" customWidth="1"/>
    <col min="8146" max="8151" width="11.44140625" style="46" customWidth="1"/>
    <col min="8152" max="8152" width="10.44140625" style="46" bestFit="1" customWidth="1"/>
    <col min="8153" max="8365" width="9.33203125" style="46"/>
    <col min="8366" max="8366" width="44.33203125" style="46" customWidth="1"/>
    <col min="8367" max="8390" width="9.33203125" style="46" customWidth="1"/>
    <col min="8391" max="8391" width="0.33203125" style="46" customWidth="1"/>
    <col min="8392" max="8401" width="9.33203125" style="46" customWidth="1"/>
    <col min="8402" max="8407" width="11.44140625" style="46" customWidth="1"/>
    <col min="8408" max="8408" width="10.44140625" style="46" bestFit="1" customWidth="1"/>
    <col min="8409" max="8621" width="9.33203125" style="46"/>
    <col min="8622" max="8622" width="44.33203125" style="46" customWidth="1"/>
    <col min="8623" max="8646" width="9.33203125" style="46" customWidth="1"/>
    <col min="8647" max="8647" width="0.33203125" style="46" customWidth="1"/>
    <col min="8648" max="8657" width="9.33203125" style="46" customWidth="1"/>
    <col min="8658" max="8663" width="11.44140625" style="46" customWidth="1"/>
    <col min="8664" max="8664" width="10.44140625" style="46" bestFit="1" customWidth="1"/>
    <col min="8665" max="8877" width="9.33203125" style="46"/>
    <col min="8878" max="8878" width="44.33203125" style="46" customWidth="1"/>
    <col min="8879" max="8902" width="9.33203125" style="46" customWidth="1"/>
    <col min="8903" max="8903" width="0.33203125" style="46" customWidth="1"/>
    <col min="8904" max="8913" width="9.33203125" style="46" customWidth="1"/>
    <col min="8914" max="8919" width="11.44140625" style="46" customWidth="1"/>
    <col min="8920" max="8920" width="10.44140625" style="46" bestFit="1" customWidth="1"/>
    <col min="8921" max="9133" width="9.33203125" style="46"/>
    <col min="9134" max="9134" width="44.33203125" style="46" customWidth="1"/>
    <col min="9135" max="9158" width="9.33203125" style="46" customWidth="1"/>
    <col min="9159" max="9159" width="0.33203125" style="46" customWidth="1"/>
    <col min="9160" max="9169" width="9.33203125" style="46" customWidth="1"/>
    <col min="9170" max="9175" width="11.44140625" style="46" customWidth="1"/>
    <col min="9176" max="9176" width="10.44140625" style="46" bestFit="1" customWidth="1"/>
    <col min="9177" max="9389" width="9.33203125" style="46"/>
    <col min="9390" max="9390" width="44.33203125" style="46" customWidth="1"/>
    <col min="9391" max="9414" width="9.33203125" style="46" customWidth="1"/>
    <col min="9415" max="9415" width="0.33203125" style="46" customWidth="1"/>
    <col min="9416" max="9425" width="9.33203125" style="46" customWidth="1"/>
    <col min="9426" max="9431" width="11.44140625" style="46" customWidth="1"/>
    <col min="9432" max="9432" width="10.44140625" style="46" bestFit="1" customWidth="1"/>
    <col min="9433" max="9645" width="9.33203125" style="46"/>
    <col min="9646" max="9646" width="44.33203125" style="46" customWidth="1"/>
    <col min="9647" max="9670" width="9.33203125" style="46" customWidth="1"/>
    <col min="9671" max="9671" width="0.33203125" style="46" customWidth="1"/>
    <col min="9672" max="9681" width="9.33203125" style="46" customWidth="1"/>
    <col min="9682" max="9687" width="11.44140625" style="46" customWidth="1"/>
    <col min="9688" max="9688" width="10.44140625" style="46" bestFit="1" customWidth="1"/>
    <col min="9689" max="9901" width="9.33203125" style="46"/>
    <col min="9902" max="9902" width="44.33203125" style="46" customWidth="1"/>
    <col min="9903" max="9926" width="9.33203125" style="46" customWidth="1"/>
    <col min="9927" max="9927" width="0.33203125" style="46" customWidth="1"/>
    <col min="9928" max="9937" width="9.33203125" style="46" customWidth="1"/>
    <col min="9938" max="9943" width="11.44140625" style="46" customWidth="1"/>
    <col min="9944" max="9944" width="10.44140625" style="46" bestFit="1" customWidth="1"/>
    <col min="9945" max="10157" width="9.33203125" style="46"/>
    <col min="10158" max="10158" width="44.33203125" style="46" customWidth="1"/>
    <col min="10159" max="10182" width="9.33203125" style="46" customWidth="1"/>
    <col min="10183" max="10183" width="0.33203125" style="46" customWidth="1"/>
    <col min="10184" max="10193" width="9.33203125" style="46" customWidth="1"/>
    <col min="10194" max="10199" width="11.44140625" style="46" customWidth="1"/>
    <col min="10200" max="10200" width="10.44140625" style="46" bestFit="1" customWidth="1"/>
    <col min="10201" max="10413" width="9.33203125" style="46"/>
    <col min="10414" max="10414" width="44.33203125" style="46" customWidth="1"/>
    <col min="10415" max="10438" width="9.33203125" style="46" customWidth="1"/>
    <col min="10439" max="10439" width="0.33203125" style="46" customWidth="1"/>
    <col min="10440" max="10449" width="9.33203125" style="46" customWidth="1"/>
    <col min="10450" max="10455" width="11.44140625" style="46" customWidth="1"/>
    <col min="10456" max="10456" width="10.44140625" style="46" bestFit="1" customWidth="1"/>
    <col min="10457" max="10669" width="9.33203125" style="46"/>
    <col min="10670" max="10670" width="44.33203125" style="46" customWidth="1"/>
    <col min="10671" max="10694" width="9.33203125" style="46" customWidth="1"/>
    <col min="10695" max="10695" width="0.33203125" style="46" customWidth="1"/>
    <col min="10696" max="10705" width="9.33203125" style="46" customWidth="1"/>
    <col min="10706" max="10711" width="11.44140625" style="46" customWidth="1"/>
    <col min="10712" max="10712" width="10.44140625" style="46" bestFit="1" customWidth="1"/>
    <col min="10713" max="10925" width="9.33203125" style="46"/>
    <col min="10926" max="10926" width="44.33203125" style="46" customWidth="1"/>
    <col min="10927" max="10950" width="9.33203125" style="46" customWidth="1"/>
    <col min="10951" max="10951" width="0.33203125" style="46" customWidth="1"/>
    <col min="10952" max="10961" width="9.33203125" style="46" customWidth="1"/>
    <col min="10962" max="10967" width="11.44140625" style="46" customWidth="1"/>
    <col min="10968" max="10968" width="10.44140625" style="46" bestFit="1" customWidth="1"/>
    <col min="10969" max="11181" width="9.33203125" style="46"/>
    <col min="11182" max="11182" width="44.33203125" style="46" customWidth="1"/>
    <col min="11183" max="11206" width="9.33203125" style="46" customWidth="1"/>
    <col min="11207" max="11207" width="0.33203125" style="46" customWidth="1"/>
    <col min="11208" max="11217" width="9.33203125" style="46" customWidth="1"/>
    <col min="11218" max="11223" width="11.44140625" style="46" customWidth="1"/>
    <col min="11224" max="11224" width="10.44140625" style="46" bestFit="1" customWidth="1"/>
    <col min="11225" max="11437" width="9.33203125" style="46"/>
    <col min="11438" max="11438" width="44.33203125" style="46" customWidth="1"/>
    <col min="11439" max="11462" width="9.33203125" style="46" customWidth="1"/>
    <col min="11463" max="11463" width="0.33203125" style="46" customWidth="1"/>
    <col min="11464" max="11473" width="9.33203125" style="46" customWidth="1"/>
    <col min="11474" max="11479" width="11.44140625" style="46" customWidth="1"/>
    <col min="11480" max="11480" width="10.44140625" style="46" bestFit="1" customWidth="1"/>
    <col min="11481" max="11693" width="9.33203125" style="46"/>
    <col min="11694" max="11694" width="44.33203125" style="46" customWidth="1"/>
    <col min="11695" max="11718" width="9.33203125" style="46" customWidth="1"/>
    <col min="11719" max="11719" width="0.33203125" style="46" customWidth="1"/>
    <col min="11720" max="11729" width="9.33203125" style="46" customWidth="1"/>
    <col min="11730" max="11735" width="11.44140625" style="46" customWidth="1"/>
    <col min="11736" max="11736" width="10.44140625" style="46" bestFit="1" customWidth="1"/>
    <col min="11737" max="11949" width="9.33203125" style="46"/>
    <col min="11950" max="11950" width="44.33203125" style="46" customWidth="1"/>
    <col min="11951" max="11974" width="9.33203125" style="46" customWidth="1"/>
    <col min="11975" max="11975" width="0.33203125" style="46" customWidth="1"/>
    <col min="11976" max="11985" width="9.33203125" style="46" customWidth="1"/>
    <col min="11986" max="11991" width="11.44140625" style="46" customWidth="1"/>
    <col min="11992" max="11992" width="10.44140625" style="46" bestFit="1" customWidth="1"/>
    <col min="11993" max="12205" width="9.33203125" style="46"/>
    <col min="12206" max="12206" width="44.33203125" style="46" customWidth="1"/>
    <col min="12207" max="12230" width="9.33203125" style="46" customWidth="1"/>
    <col min="12231" max="12231" width="0.33203125" style="46" customWidth="1"/>
    <col min="12232" max="12241" width="9.33203125" style="46" customWidth="1"/>
    <col min="12242" max="12247" width="11.44140625" style="46" customWidth="1"/>
    <col min="12248" max="12248" width="10.44140625" style="46" bestFit="1" customWidth="1"/>
    <col min="12249" max="12461" width="9.33203125" style="46"/>
    <col min="12462" max="12462" width="44.33203125" style="46" customWidth="1"/>
    <col min="12463" max="12486" width="9.33203125" style="46" customWidth="1"/>
    <col min="12487" max="12487" width="0.33203125" style="46" customWidth="1"/>
    <col min="12488" max="12497" width="9.33203125" style="46" customWidth="1"/>
    <col min="12498" max="12503" width="11.44140625" style="46" customWidth="1"/>
    <col min="12504" max="12504" width="10.44140625" style="46" bestFit="1" customWidth="1"/>
    <col min="12505" max="12717" width="9.33203125" style="46"/>
    <col min="12718" max="12718" width="44.33203125" style="46" customWidth="1"/>
    <col min="12719" max="12742" width="9.33203125" style="46" customWidth="1"/>
    <col min="12743" max="12743" width="0.33203125" style="46" customWidth="1"/>
    <col min="12744" max="12753" width="9.33203125" style="46" customWidth="1"/>
    <col min="12754" max="12759" width="11.44140625" style="46" customWidth="1"/>
    <col min="12760" max="12760" width="10.44140625" style="46" bestFit="1" customWidth="1"/>
    <col min="12761" max="12973" width="9.33203125" style="46"/>
    <col min="12974" max="12974" width="44.33203125" style="46" customWidth="1"/>
    <col min="12975" max="12998" width="9.33203125" style="46" customWidth="1"/>
    <col min="12999" max="12999" width="0.33203125" style="46" customWidth="1"/>
    <col min="13000" max="13009" width="9.33203125" style="46" customWidth="1"/>
    <col min="13010" max="13015" width="11.44140625" style="46" customWidth="1"/>
    <col min="13016" max="13016" width="10.44140625" style="46" bestFit="1" customWidth="1"/>
    <col min="13017" max="13229" width="9.33203125" style="46"/>
    <col min="13230" max="13230" width="44.33203125" style="46" customWidth="1"/>
    <col min="13231" max="13254" width="9.33203125" style="46" customWidth="1"/>
    <col min="13255" max="13255" width="0.33203125" style="46" customWidth="1"/>
    <col min="13256" max="13265" width="9.33203125" style="46" customWidth="1"/>
    <col min="13266" max="13271" width="11.44140625" style="46" customWidth="1"/>
    <col min="13272" max="13272" width="10.44140625" style="46" bestFit="1" customWidth="1"/>
    <col min="13273" max="13485" width="9.33203125" style="46"/>
    <col min="13486" max="13486" width="44.33203125" style="46" customWidth="1"/>
    <col min="13487" max="13510" width="9.33203125" style="46" customWidth="1"/>
    <col min="13511" max="13511" width="0.33203125" style="46" customWidth="1"/>
    <col min="13512" max="13521" width="9.33203125" style="46" customWidth="1"/>
    <col min="13522" max="13527" width="11.44140625" style="46" customWidth="1"/>
    <col min="13528" max="13528" width="10.44140625" style="46" bestFit="1" customWidth="1"/>
    <col min="13529" max="13741" width="9.33203125" style="46"/>
    <col min="13742" max="13742" width="44.33203125" style="46" customWidth="1"/>
    <col min="13743" max="13766" width="9.33203125" style="46" customWidth="1"/>
    <col min="13767" max="13767" width="0.33203125" style="46" customWidth="1"/>
    <col min="13768" max="13777" width="9.33203125" style="46" customWidth="1"/>
    <col min="13778" max="13783" width="11.44140625" style="46" customWidth="1"/>
    <col min="13784" max="13784" width="10.44140625" style="46" bestFit="1" customWidth="1"/>
    <col min="13785" max="13997" width="9.33203125" style="46"/>
    <col min="13998" max="13998" width="44.33203125" style="46" customWidth="1"/>
    <col min="13999" max="14022" width="9.33203125" style="46" customWidth="1"/>
    <col min="14023" max="14023" width="0.33203125" style="46" customWidth="1"/>
    <col min="14024" max="14033" width="9.33203125" style="46" customWidth="1"/>
    <col min="14034" max="14039" width="11.44140625" style="46" customWidth="1"/>
    <col min="14040" max="14040" width="10.44140625" style="46" bestFit="1" customWidth="1"/>
    <col min="14041" max="14253" width="9.33203125" style="46"/>
    <col min="14254" max="14254" width="44.33203125" style="46" customWidth="1"/>
    <col min="14255" max="14278" width="9.33203125" style="46" customWidth="1"/>
    <col min="14279" max="14279" width="0.33203125" style="46" customWidth="1"/>
    <col min="14280" max="14289" width="9.33203125" style="46" customWidth="1"/>
    <col min="14290" max="14295" width="11.44140625" style="46" customWidth="1"/>
    <col min="14296" max="14296" width="10.44140625" style="46" bestFit="1" customWidth="1"/>
    <col min="14297" max="14509" width="9.33203125" style="46"/>
    <col min="14510" max="14510" width="44.33203125" style="46" customWidth="1"/>
    <col min="14511" max="14534" width="9.33203125" style="46" customWidth="1"/>
    <col min="14535" max="14535" width="0.33203125" style="46" customWidth="1"/>
    <col min="14536" max="14545" width="9.33203125" style="46" customWidth="1"/>
    <col min="14546" max="14551" width="11.44140625" style="46" customWidth="1"/>
    <col min="14552" max="14552" width="10.44140625" style="46" bestFit="1" customWidth="1"/>
    <col min="14553" max="14765" width="9.33203125" style="46"/>
    <col min="14766" max="14766" width="44.33203125" style="46" customWidth="1"/>
    <col min="14767" max="14790" width="9.33203125" style="46" customWidth="1"/>
    <col min="14791" max="14791" width="0.33203125" style="46" customWidth="1"/>
    <col min="14792" max="14801" width="9.33203125" style="46" customWidth="1"/>
    <col min="14802" max="14807" width="11.44140625" style="46" customWidth="1"/>
    <col min="14808" max="14808" width="10.44140625" style="46" bestFit="1" customWidth="1"/>
    <col min="14809" max="15021" width="9.33203125" style="46"/>
    <col min="15022" max="15022" width="44.33203125" style="46" customWidth="1"/>
    <col min="15023" max="15046" width="9.33203125" style="46" customWidth="1"/>
    <col min="15047" max="15047" width="0.33203125" style="46" customWidth="1"/>
    <col min="15048" max="15057" width="9.33203125" style="46" customWidth="1"/>
    <col min="15058" max="15063" width="11.44140625" style="46" customWidth="1"/>
    <col min="15064" max="15064" width="10.44140625" style="46" bestFit="1" customWidth="1"/>
    <col min="15065" max="15277" width="9.33203125" style="46"/>
    <col min="15278" max="15278" width="44.33203125" style="46" customWidth="1"/>
    <col min="15279" max="15302" width="9.33203125" style="46" customWidth="1"/>
    <col min="15303" max="15303" width="0.33203125" style="46" customWidth="1"/>
    <col min="15304" max="15313" width="9.33203125" style="46" customWidth="1"/>
    <col min="15314" max="15319" width="11.44140625" style="46" customWidth="1"/>
    <col min="15320" max="15320" width="10.44140625" style="46" bestFit="1" customWidth="1"/>
    <col min="15321" max="15533" width="9.33203125" style="46"/>
    <col min="15534" max="15534" width="44.33203125" style="46" customWidth="1"/>
    <col min="15535" max="15558" width="9.33203125" style="46" customWidth="1"/>
    <col min="15559" max="15559" width="0.33203125" style="46" customWidth="1"/>
    <col min="15560" max="15569" width="9.33203125" style="46" customWidth="1"/>
    <col min="15570" max="15575" width="11.44140625" style="46" customWidth="1"/>
    <col min="15576" max="15576" width="10.44140625" style="46" bestFit="1" customWidth="1"/>
    <col min="15577" max="15789" width="9.33203125" style="46"/>
    <col min="15790" max="15790" width="44.33203125" style="46" customWidth="1"/>
    <col min="15791" max="15814" width="9.33203125" style="46" customWidth="1"/>
    <col min="15815" max="15815" width="0.33203125" style="46" customWidth="1"/>
    <col min="15816" max="15825" width="9.33203125" style="46" customWidth="1"/>
    <col min="15826" max="15831" width="11.44140625" style="46" customWidth="1"/>
    <col min="15832" max="15832" width="10.44140625" style="46" bestFit="1" customWidth="1"/>
    <col min="15833" max="16045" width="9.33203125" style="46"/>
    <col min="16046" max="16046" width="44.33203125" style="46" customWidth="1"/>
    <col min="16047" max="16070" width="9.33203125" style="46" customWidth="1"/>
    <col min="16071" max="16071" width="0.33203125" style="46" customWidth="1"/>
    <col min="16072" max="16081" width="9.33203125" style="46" customWidth="1"/>
    <col min="16082" max="16087" width="11.44140625" style="46" customWidth="1"/>
    <col min="16088" max="16088" width="10.44140625" style="46" bestFit="1" customWidth="1"/>
    <col min="16089" max="16363" width="9.33203125" style="46"/>
    <col min="16364" max="16384" width="9.33203125" style="46" customWidth="1"/>
  </cols>
  <sheetData>
    <row r="1" spans="1:8" s="45" customFormat="1" ht="18.75" customHeight="1" x14ac:dyDescent="0.35">
      <c r="A1" s="364" t="s">
        <v>201</v>
      </c>
      <c r="B1" s="364"/>
      <c r="C1" s="275" t="s">
        <v>202</v>
      </c>
      <c r="D1" s="278"/>
      <c r="E1" s="278"/>
      <c r="F1" s="278"/>
      <c r="G1" s="278"/>
      <c r="H1" s="278"/>
    </row>
    <row r="2" spans="1:8" s="62" customFormat="1" ht="18" x14ac:dyDescent="0.35">
      <c r="A2" s="365"/>
      <c r="B2" s="278"/>
      <c r="C2" s="275" t="s">
        <v>2</v>
      </c>
      <c r="D2" s="278"/>
      <c r="E2" s="278"/>
      <c r="F2" s="278"/>
      <c r="G2" s="278"/>
      <c r="H2" s="278"/>
    </row>
    <row r="3" spans="1:8" s="62" customFormat="1" x14ac:dyDescent="0.3">
      <c r="A3" s="366" t="s">
        <v>217</v>
      </c>
      <c r="B3" s="367"/>
      <c r="C3" s="78">
        <v>1</v>
      </c>
      <c r="D3" s="78">
        <v>2</v>
      </c>
      <c r="E3" s="78">
        <v>3</v>
      </c>
      <c r="F3" s="304">
        <v>4</v>
      </c>
      <c r="G3" s="278"/>
      <c r="H3" s="278"/>
    </row>
    <row r="4" spans="1:8" s="62" customFormat="1" x14ac:dyDescent="0.3">
      <c r="A4" s="367"/>
      <c r="B4" s="367"/>
      <c r="C4" s="110" t="s">
        <v>203</v>
      </c>
      <c r="D4" s="110" t="s">
        <v>204</v>
      </c>
      <c r="E4" s="110" t="s">
        <v>205</v>
      </c>
      <c r="F4" s="313" t="s">
        <v>206</v>
      </c>
      <c r="G4" s="278"/>
      <c r="H4" s="278"/>
    </row>
    <row r="5" spans="1:8" s="62" customFormat="1" x14ac:dyDescent="0.3">
      <c r="A5" s="367"/>
      <c r="B5" s="367"/>
      <c r="D5" s="78">
        <v>2.1</v>
      </c>
      <c r="E5" s="78">
        <v>3.2</v>
      </c>
      <c r="F5" s="110">
        <v>4.2</v>
      </c>
      <c r="G5" s="110">
        <v>4.4000000000000004</v>
      </c>
    </row>
    <row r="6" spans="1:8" s="62" customFormat="1" ht="57.6" x14ac:dyDescent="0.3">
      <c r="A6" s="363" t="s">
        <v>218</v>
      </c>
      <c r="B6" s="363"/>
      <c r="D6" s="110" t="s">
        <v>207</v>
      </c>
      <c r="E6" s="110" t="s">
        <v>208</v>
      </c>
      <c r="F6" s="110" t="s">
        <v>209</v>
      </c>
      <c r="G6" s="110" t="s">
        <v>75</v>
      </c>
      <c r="H6" s="125" t="s">
        <v>210</v>
      </c>
    </row>
    <row r="7" spans="1:8" s="62" customFormat="1" ht="14.25" customHeight="1" x14ac:dyDescent="0.3">
      <c r="A7" s="304" t="s">
        <v>211</v>
      </c>
      <c r="B7" s="276"/>
      <c r="C7" s="126"/>
      <c r="D7" s="126"/>
      <c r="E7" s="126"/>
      <c r="F7" s="126"/>
      <c r="G7" s="126"/>
      <c r="H7" s="9"/>
    </row>
    <row r="8" spans="1:8" s="62" customFormat="1" ht="14.25" customHeight="1" x14ac:dyDescent="0.3">
      <c r="A8" s="361">
        <v>2010</v>
      </c>
      <c r="B8" s="77" t="s">
        <v>120</v>
      </c>
      <c r="C8" s="29">
        <v>0</v>
      </c>
      <c r="D8" s="9">
        <v>577141.17000000004</v>
      </c>
      <c r="E8" s="29">
        <v>0</v>
      </c>
      <c r="F8" s="29">
        <v>0</v>
      </c>
      <c r="G8" s="29">
        <v>0</v>
      </c>
      <c r="H8" s="9">
        <f>SUM(C8:G8)</f>
        <v>577141.17000000004</v>
      </c>
    </row>
    <row r="9" spans="1:8" s="62" customFormat="1" ht="14.25" customHeight="1" x14ac:dyDescent="0.3">
      <c r="A9" s="362"/>
      <c r="B9" s="77" t="s">
        <v>174</v>
      </c>
      <c r="C9" s="49">
        <v>661847.82999997959</v>
      </c>
      <c r="D9" s="49">
        <v>23643065.702999976</v>
      </c>
      <c r="E9" s="29">
        <v>0</v>
      </c>
      <c r="F9" s="29">
        <v>0</v>
      </c>
      <c r="G9" s="29">
        <v>0</v>
      </c>
      <c r="H9" s="9">
        <f>SUM(C9:G9)</f>
        <v>24304913.532999955</v>
      </c>
    </row>
    <row r="10" spans="1:8" s="62" customFormat="1" ht="14.25" customHeight="1" x14ac:dyDescent="0.3">
      <c r="A10" s="361">
        <v>2011</v>
      </c>
      <c r="B10" s="77" t="s">
        <v>120</v>
      </c>
      <c r="C10" s="49">
        <v>0</v>
      </c>
      <c r="D10" s="49">
        <v>243216.22</v>
      </c>
      <c r="E10" s="29">
        <v>0</v>
      </c>
      <c r="F10" s="29">
        <v>0</v>
      </c>
      <c r="G10" s="29">
        <v>0</v>
      </c>
      <c r="H10" s="9">
        <f t="shared" ref="H10:H17" si="0">SUM(C10:G10)</f>
        <v>243216.22</v>
      </c>
    </row>
    <row r="11" spans="1:8" s="62" customFormat="1" ht="14.25" customHeight="1" x14ac:dyDescent="0.3">
      <c r="A11" s="362"/>
      <c r="B11" s="77" t="s">
        <v>174</v>
      </c>
      <c r="C11" s="49">
        <v>412458.07999999984</v>
      </c>
      <c r="D11" s="49">
        <v>25938018.430000201</v>
      </c>
      <c r="E11" s="29">
        <v>0</v>
      </c>
      <c r="F11" s="29">
        <v>0</v>
      </c>
      <c r="G11" s="29">
        <v>0</v>
      </c>
      <c r="H11" s="9">
        <f t="shared" si="0"/>
        <v>26350476.510000199</v>
      </c>
    </row>
    <row r="12" spans="1:8" s="62" customFormat="1" ht="14.25" customHeight="1" x14ac:dyDescent="0.3">
      <c r="A12" s="361">
        <v>2012</v>
      </c>
      <c r="B12" s="77" t="s">
        <v>120</v>
      </c>
      <c r="C12" s="49">
        <v>0</v>
      </c>
      <c r="D12" s="49">
        <v>39539</v>
      </c>
      <c r="E12" s="29">
        <v>0</v>
      </c>
      <c r="F12" s="29">
        <v>0</v>
      </c>
      <c r="G12" s="29">
        <v>0</v>
      </c>
      <c r="H12" s="9">
        <f t="shared" si="0"/>
        <v>39539</v>
      </c>
    </row>
    <row r="13" spans="1:8" s="62" customFormat="1" ht="14.25" customHeight="1" x14ac:dyDescent="0.3">
      <c r="A13" s="362"/>
      <c r="B13" s="77" t="s">
        <v>174</v>
      </c>
      <c r="C13" s="49">
        <v>576074.11000000045</v>
      </c>
      <c r="D13" s="49">
        <v>19652502.040000144</v>
      </c>
      <c r="E13" s="29">
        <v>0</v>
      </c>
      <c r="F13" s="29">
        <v>0</v>
      </c>
      <c r="G13" s="29">
        <v>0</v>
      </c>
      <c r="H13" s="9">
        <f t="shared" si="0"/>
        <v>20228576.150000144</v>
      </c>
    </row>
    <row r="14" spans="1:8" s="62" customFormat="1" ht="14.25" customHeight="1" x14ac:dyDescent="0.3">
      <c r="A14" s="361">
        <v>2013</v>
      </c>
      <c r="B14" s="77" t="s">
        <v>120</v>
      </c>
      <c r="C14" s="49">
        <v>0</v>
      </c>
      <c r="D14" s="49">
        <v>44256</v>
      </c>
      <c r="E14" s="29">
        <v>0</v>
      </c>
      <c r="F14" s="29">
        <v>0</v>
      </c>
      <c r="G14" s="29">
        <v>0</v>
      </c>
      <c r="H14" s="9">
        <f t="shared" si="0"/>
        <v>44256</v>
      </c>
    </row>
    <row r="15" spans="1:8" s="62" customFormat="1" ht="14.25" customHeight="1" x14ac:dyDescent="0.3">
      <c r="A15" s="362"/>
      <c r="B15" s="77" t="s">
        <v>174</v>
      </c>
      <c r="C15" s="49">
        <v>297391.96999999986</v>
      </c>
      <c r="D15" s="49">
        <v>21133087.59000013</v>
      </c>
      <c r="E15" s="29">
        <v>0</v>
      </c>
      <c r="F15" s="29">
        <v>0</v>
      </c>
      <c r="G15" s="29">
        <v>0</v>
      </c>
      <c r="H15" s="9">
        <f t="shared" si="0"/>
        <v>21430479.560000129</v>
      </c>
    </row>
    <row r="16" spans="1:8" s="62" customFormat="1" ht="14.25" customHeight="1" x14ac:dyDescent="0.3">
      <c r="A16" s="361">
        <v>2014</v>
      </c>
      <c r="B16" s="77" t="s">
        <v>120</v>
      </c>
      <c r="C16" s="49">
        <v>0</v>
      </c>
      <c r="D16" s="49">
        <v>953</v>
      </c>
      <c r="E16" s="29">
        <v>0</v>
      </c>
      <c r="F16" s="29">
        <v>0</v>
      </c>
      <c r="G16" s="29">
        <v>266758</v>
      </c>
      <c r="H16" s="9">
        <f t="shared" si="0"/>
        <v>267711</v>
      </c>
    </row>
    <row r="17" spans="1:8" s="62" customFormat="1" ht="14.25" customHeight="1" x14ac:dyDescent="0.3">
      <c r="A17" s="362"/>
      <c r="B17" s="77" t="s">
        <v>174</v>
      </c>
      <c r="C17" s="49">
        <v>667788.1</v>
      </c>
      <c r="D17" s="9">
        <v>23892715.669999983</v>
      </c>
      <c r="E17" s="29">
        <v>0</v>
      </c>
      <c r="F17" s="29">
        <v>0</v>
      </c>
      <c r="G17" s="29">
        <v>0</v>
      </c>
      <c r="H17" s="9">
        <f t="shared" si="0"/>
        <v>24560503.769999985</v>
      </c>
    </row>
    <row r="18" spans="1:8" s="62" customFormat="1" x14ac:dyDescent="0.3">
      <c r="A18" s="361">
        <v>2015</v>
      </c>
      <c r="B18" s="77" t="s">
        <v>120</v>
      </c>
      <c r="C18" s="29">
        <v>0</v>
      </c>
      <c r="D18" s="29">
        <v>64086</v>
      </c>
      <c r="E18" s="29">
        <v>0</v>
      </c>
      <c r="F18" s="29">
        <v>0</v>
      </c>
      <c r="G18" s="29">
        <v>218539</v>
      </c>
      <c r="H18" s="9">
        <v>282625</v>
      </c>
    </row>
    <row r="19" spans="1:8" s="62" customFormat="1" x14ac:dyDescent="0.3">
      <c r="A19" s="362"/>
      <c r="B19" s="77" t="s">
        <v>174</v>
      </c>
      <c r="C19" s="9">
        <v>616656.52000002563</v>
      </c>
      <c r="D19" s="9">
        <v>48419983.952999704</v>
      </c>
      <c r="E19" s="29">
        <v>0</v>
      </c>
      <c r="F19" s="29">
        <v>0</v>
      </c>
      <c r="G19" s="29">
        <v>0</v>
      </c>
      <c r="H19" s="9">
        <v>49036640.472999729</v>
      </c>
    </row>
    <row r="20" spans="1:8" s="62" customFormat="1" x14ac:dyDescent="0.3">
      <c r="A20" s="361">
        <v>2016</v>
      </c>
      <c r="B20" s="77" t="s">
        <v>120</v>
      </c>
      <c r="C20" s="9">
        <v>0</v>
      </c>
      <c r="D20" s="9">
        <v>191252</v>
      </c>
      <c r="E20" s="9">
        <v>0</v>
      </c>
      <c r="F20" s="9">
        <v>0</v>
      </c>
      <c r="G20" s="9">
        <v>115074.36053999999</v>
      </c>
      <c r="H20" s="9">
        <v>306326.36054000002</v>
      </c>
    </row>
    <row r="21" spans="1:8" s="62" customFormat="1" x14ac:dyDescent="0.3">
      <c r="A21" s="362"/>
      <c r="B21" s="77" t="s">
        <v>174</v>
      </c>
      <c r="C21" s="9">
        <v>916422.7300000001</v>
      </c>
      <c r="D21" s="9">
        <v>30679107.330000021</v>
      </c>
      <c r="E21" s="9">
        <v>0</v>
      </c>
      <c r="F21" s="9">
        <v>0</v>
      </c>
      <c r="G21" s="9">
        <v>0</v>
      </c>
      <c r="H21" s="9">
        <v>31595530.060000021</v>
      </c>
    </row>
    <row r="22" spans="1:8" s="62" customFormat="1" x14ac:dyDescent="0.3">
      <c r="A22" s="361">
        <v>2017</v>
      </c>
      <c r="B22" s="77" t="s">
        <v>120</v>
      </c>
      <c r="C22" s="9">
        <v>0</v>
      </c>
      <c r="D22" s="9">
        <v>31539</v>
      </c>
      <c r="E22" s="9">
        <v>0</v>
      </c>
      <c r="F22" s="9">
        <v>0</v>
      </c>
      <c r="G22" s="9">
        <v>241566.36124653748</v>
      </c>
      <c r="H22" s="9">
        <v>273105.36124653748</v>
      </c>
    </row>
    <row r="23" spans="1:8" s="62" customFormat="1" x14ac:dyDescent="0.3">
      <c r="A23" s="362"/>
      <c r="B23" s="77" t="s">
        <v>174</v>
      </c>
      <c r="C23" s="9">
        <v>689882.08000000007</v>
      </c>
      <c r="D23" s="9">
        <v>33965837.879999995</v>
      </c>
      <c r="E23" s="9">
        <v>0</v>
      </c>
      <c r="F23" s="9">
        <v>0</v>
      </c>
      <c r="G23" s="9">
        <v>0</v>
      </c>
      <c r="H23" s="9">
        <v>34655719.959999993</v>
      </c>
    </row>
    <row r="24" spans="1:8" s="62" customFormat="1" x14ac:dyDescent="0.3">
      <c r="A24" s="361">
        <v>2018</v>
      </c>
      <c r="B24" s="77" t="s">
        <v>120</v>
      </c>
      <c r="C24" s="9">
        <v>0</v>
      </c>
      <c r="D24" s="9">
        <v>52598</v>
      </c>
      <c r="E24" s="9">
        <v>0</v>
      </c>
      <c r="F24" s="9">
        <v>0</v>
      </c>
      <c r="G24" s="9">
        <v>195766.56000000003</v>
      </c>
      <c r="H24" s="9">
        <v>248364.56</v>
      </c>
    </row>
    <row r="25" spans="1:8" s="62" customFormat="1" x14ac:dyDescent="0.3">
      <c r="A25" s="362"/>
      <c r="B25" s="77" t="s">
        <v>174</v>
      </c>
      <c r="C25" s="9">
        <v>850601.32</v>
      </c>
      <c r="D25" s="9">
        <v>33167293.882000007</v>
      </c>
      <c r="E25" s="9">
        <v>0</v>
      </c>
      <c r="F25" s="9">
        <v>0</v>
      </c>
      <c r="G25" s="9">
        <v>0</v>
      </c>
      <c r="H25" s="9">
        <v>34017895.202000007</v>
      </c>
    </row>
    <row r="26" spans="1:8" s="62" customFormat="1" x14ac:dyDescent="0.3">
      <c r="A26" s="361">
        <v>2019</v>
      </c>
      <c r="B26" s="77" t="s">
        <v>120</v>
      </c>
      <c r="C26" s="9">
        <v>0</v>
      </c>
      <c r="D26" s="9">
        <v>69132.239999999991</v>
      </c>
      <c r="E26" s="9">
        <v>0</v>
      </c>
      <c r="F26" s="9">
        <v>0</v>
      </c>
      <c r="G26" s="9">
        <v>335456.88</v>
      </c>
      <c r="H26" s="9">
        <v>404589.12</v>
      </c>
    </row>
    <row r="27" spans="1:8" s="62" customFormat="1" x14ac:dyDescent="0.3">
      <c r="A27" s="362"/>
      <c r="B27" s="77" t="s">
        <v>174</v>
      </c>
      <c r="C27" s="9">
        <v>794881.75000000012</v>
      </c>
      <c r="D27" s="9">
        <v>46056739.150000013</v>
      </c>
      <c r="E27" s="9">
        <v>0</v>
      </c>
      <c r="F27" s="9">
        <v>0</v>
      </c>
      <c r="G27" s="9">
        <v>0</v>
      </c>
      <c r="H27" s="9">
        <v>46851620.900000013</v>
      </c>
    </row>
    <row r="28" spans="1:8" x14ac:dyDescent="0.3">
      <c r="A28" s="361">
        <v>2020</v>
      </c>
      <c r="B28" s="77" t="s">
        <v>120</v>
      </c>
      <c r="C28" s="9">
        <v>150</v>
      </c>
      <c r="D28" s="9">
        <v>21351</v>
      </c>
      <c r="E28" s="9">
        <v>0</v>
      </c>
      <c r="F28" s="9">
        <v>0</v>
      </c>
      <c r="G28" s="9">
        <v>47980.68</v>
      </c>
      <c r="H28" s="9">
        <v>69481.679999999993</v>
      </c>
    </row>
    <row r="29" spans="1:8" x14ac:dyDescent="0.3">
      <c r="A29" s="362"/>
      <c r="B29" s="77" t="s">
        <v>174</v>
      </c>
      <c r="C29" s="9">
        <v>6030510.3299999991</v>
      </c>
      <c r="D29" s="9">
        <v>43132304.639999993</v>
      </c>
      <c r="E29" s="9">
        <v>0</v>
      </c>
      <c r="F29" s="9">
        <v>0</v>
      </c>
      <c r="G29" s="9">
        <v>0</v>
      </c>
      <c r="H29" s="9">
        <v>49162814.969999991</v>
      </c>
    </row>
    <row r="30" spans="1:8" x14ac:dyDescent="0.3">
      <c r="A30" s="361">
        <v>2021</v>
      </c>
      <c r="B30" s="77" t="s">
        <v>120</v>
      </c>
      <c r="C30" s="9">
        <v>0</v>
      </c>
      <c r="D30" s="9">
        <v>400991</v>
      </c>
      <c r="E30" s="9">
        <v>0</v>
      </c>
      <c r="F30" s="9">
        <v>0</v>
      </c>
      <c r="G30" s="9">
        <v>38880.600000000006</v>
      </c>
      <c r="H30" s="9">
        <v>439871.60000000003</v>
      </c>
    </row>
    <row r="31" spans="1:8" x14ac:dyDescent="0.3">
      <c r="A31" s="362"/>
      <c r="B31" s="77" t="s">
        <v>174</v>
      </c>
      <c r="C31" s="9">
        <v>9645351.609999992</v>
      </c>
      <c r="D31" s="9">
        <v>35833475.810000047</v>
      </c>
      <c r="E31" s="9">
        <v>0</v>
      </c>
      <c r="F31" s="9">
        <v>0</v>
      </c>
      <c r="G31" s="9">
        <v>0</v>
      </c>
      <c r="H31" s="9">
        <v>45478827.420000039</v>
      </c>
    </row>
    <row r="32" spans="1:8" x14ac:dyDescent="0.3">
      <c r="A32" s="361">
        <v>2022</v>
      </c>
      <c r="B32" s="77" t="s">
        <v>120</v>
      </c>
      <c r="C32" s="9">
        <v>500</v>
      </c>
      <c r="D32" s="9">
        <v>4913.16</v>
      </c>
      <c r="E32" s="9">
        <v>0</v>
      </c>
      <c r="F32" s="9">
        <v>0</v>
      </c>
      <c r="G32" s="9">
        <v>69742.200000000012</v>
      </c>
      <c r="H32" s="9">
        <v>75155.360000000015</v>
      </c>
    </row>
    <row r="33" spans="1:12" x14ac:dyDescent="0.3">
      <c r="A33" s="362"/>
      <c r="B33" s="77" t="s">
        <v>174</v>
      </c>
      <c r="C33" s="9">
        <v>4706600.599999995</v>
      </c>
      <c r="D33" s="9">
        <v>43892826.400000006</v>
      </c>
      <c r="E33" s="9">
        <v>0</v>
      </c>
      <c r="F33" s="9">
        <v>0</v>
      </c>
      <c r="G33" s="9">
        <v>0</v>
      </c>
      <c r="H33" s="9">
        <v>48599427</v>
      </c>
    </row>
    <row r="34" spans="1:12" x14ac:dyDescent="0.3">
      <c r="A34" s="361" t="s">
        <v>220</v>
      </c>
      <c r="B34" s="77" t="s">
        <v>120</v>
      </c>
      <c r="C34" s="9">
        <v>0</v>
      </c>
      <c r="D34" s="9">
        <v>5191.84</v>
      </c>
      <c r="E34" s="9">
        <v>0</v>
      </c>
      <c r="F34" s="9">
        <v>0</v>
      </c>
      <c r="G34" s="9">
        <v>14252.04</v>
      </c>
      <c r="H34" s="9">
        <v>19443.88</v>
      </c>
    </row>
    <row r="35" spans="1:12" x14ac:dyDescent="0.3">
      <c r="A35" s="362"/>
      <c r="B35" s="77" t="s">
        <v>174</v>
      </c>
      <c r="C35" s="9">
        <v>28957.140000000003</v>
      </c>
      <c r="D35" s="9">
        <v>36469001</v>
      </c>
      <c r="E35" s="9">
        <v>0</v>
      </c>
      <c r="F35" s="9">
        <v>0</v>
      </c>
      <c r="G35" s="9">
        <v>0</v>
      </c>
      <c r="H35" s="9">
        <v>36497958.139999993</v>
      </c>
    </row>
    <row r="36" spans="1:12" x14ac:dyDescent="0.3">
      <c r="C36" s="9"/>
      <c r="D36" s="9"/>
      <c r="E36" s="9"/>
      <c r="F36" s="9"/>
      <c r="G36" s="9"/>
      <c r="H36" s="9"/>
    </row>
    <row r="37" spans="1:12" x14ac:dyDescent="0.3">
      <c r="A37" s="304" t="s">
        <v>212</v>
      </c>
      <c r="B37" s="278"/>
      <c r="C37" s="9"/>
      <c r="D37" s="9"/>
      <c r="E37" s="9"/>
      <c r="F37" s="9"/>
      <c r="G37" s="9"/>
      <c r="H37" s="9"/>
    </row>
    <row r="38" spans="1:12" s="79" customFormat="1" x14ac:dyDescent="0.3">
      <c r="A38" s="78">
        <v>2021</v>
      </c>
      <c r="B38" s="128"/>
      <c r="C38" s="9"/>
      <c r="D38" s="9"/>
      <c r="E38" s="29"/>
      <c r="F38" s="29"/>
      <c r="G38" s="29"/>
      <c r="H38" s="9"/>
      <c r="L38" s="9"/>
    </row>
    <row r="39" spans="1:12" s="79" customFormat="1" x14ac:dyDescent="0.3">
      <c r="A39" s="46" t="s">
        <v>112</v>
      </c>
      <c r="B39" s="128" t="s">
        <v>120</v>
      </c>
      <c r="C39" s="9">
        <v>0</v>
      </c>
      <c r="D39" s="9">
        <v>2530</v>
      </c>
      <c r="E39" s="29">
        <v>0</v>
      </c>
      <c r="F39" s="29">
        <v>0</v>
      </c>
      <c r="G39" s="9">
        <v>2654.52</v>
      </c>
      <c r="H39" s="9">
        <f>SUM(C39:G39)</f>
        <v>5184.5200000000004</v>
      </c>
      <c r="L39" s="9"/>
    </row>
    <row r="40" spans="1:12" s="79" customFormat="1" x14ac:dyDescent="0.3">
      <c r="A40" s="46"/>
      <c r="B40" s="128" t="s">
        <v>174</v>
      </c>
      <c r="C40" s="26">
        <v>3550.7799999999997</v>
      </c>
      <c r="D40" s="26">
        <v>2967792.8600000008</v>
      </c>
      <c r="E40" s="29">
        <v>0</v>
      </c>
      <c r="F40" s="29">
        <v>0</v>
      </c>
      <c r="G40" s="29">
        <v>0</v>
      </c>
      <c r="H40" s="9">
        <f t="shared" ref="H40:H100" si="1">SUM(C40:G40)</f>
        <v>2971343.6400000006</v>
      </c>
      <c r="L40" s="9"/>
    </row>
    <row r="41" spans="1:12" s="79" customFormat="1" x14ac:dyDescent="0.3">
      <c r="A41" s="46" t="s">
        <v>113</v>
      </c>
      <c r="B41" s="128" t="s">
        <v>120</v>
      </c>
      <c r="C41" s="9">
        <v>0</v>
      </c>
      <c r="D41" s="9">
        <v>550</v>
      </c>
      <c r="E41" s="29">
        <v>0</v>
      </c>
      <c r="F41" s="29">
        <v>0</v>
      </c>
      <c r="G41" s="9">
        <v>1320</v>
      </c>
      <c r="H41" s="9">
        <f t="shared" si="1"/>
        <v>1870</v>
      </c>
      <c r="L41" s="9"/>
    </row>
    <row r="42" spans="1:12" s="79" customFormat="1" x14ac:dyDescent="0.3">
      <c r="A42" s="46"/>
      <c r="B42" s="128" t="s">
        <v>174</v>
      </c>
      <c r="C42" s="26">
        <v>2812.3300000000013</v>
      </c>
      <c r="D42" s="26">
        <v>3302183.2599999956</v>
      </c>
      <c r="E42" s="29">
        <v>0</v>
      </c>
      <c r="F42" s="29">
        <v>0</v>
      </c>
      <c r="G42" s="29">
        <v>0</v>
      </c>
      <c r="H42" s="9">
        <f t="shared" si="1"/>
        <v>3304995.5899999957</v>
      </c>
      <c r="L42" s="9"/>
    </row>
    <row r="43" spans="1:12" s="79" customFormat="1" x14ac:dyDescent="0.3">
      <c r="A43" s="46" t="s">
        <v>114</v>
      </c>
      <c r="B43" s="128" t="s">
        <v>120</v>
      </c>
      <c r="C43" s="9">
        <v>0</v>
      </c>
      <c r="D43" s="9">
        <v>0</v>
      </c>
      <c r="E43" s="29">
        <v>0</v>
      </c>
      <c r="F43" s="29">
        <v>0</v>
      </c>
      <c r="G43" s="9">
        <v>2308.6800000000003</v>
      </c>
      <c r="H43" s="9">
        <f t="shared" si="1"/>
        <v>2308.6800000000003</v>
      </c>
      <c r="L43" s="9"/>
    </row>
    <row r="44" spans="1:12" s="79" customFormat="1" x14ac:dyDescent="0.3">
      <c r="A44" s="46"/>
      <c r="B44" s="128" t="s">
        <v>174</v>
      </c>
      <c r="C44" s="26">
        <v>2242.9700000000003</v>
      </c>
      <c r="D44" s="26">
        <v>2029914.7000000023</v>
      </c>
      <c r="E44" s="29">
        <v>0</v>
      </c>
      <c r="F44" s="29">
        <v>0</v>
      </c>
      <c r="G44" s="29">
        <v>0</v>
      </c>
      <c r="H44" s="9">
        <f t="shared" si="1"/>
        <v>2032157.6700000023</v>
      </c>
      <c r="L44" s="9"/>
    </row>
    <row r="45" spans="1:12" s="79" customFormat="1" x14ac:dyDescent="0.3">
      <c r="A45" s="46" t="s">
        <v>115</v>
      </c>
      <c r="B45" s="128" t="s">
        <v>120</v>
      </c>
      <c r="C45" s="29">
        <v>0</v>
      </c>
      <c r="D45" s="29">
        <v>0</v>
      </c>
      <c r="E45" s="29">
        <v>0</v>
      </c>
      <c r="F45" s="29">
        <v>0</v>
      </c>
      <c r="G45" s="9">
        <v>1094.28</v>
      </c>
      <c r="H45" s="9">
        <f t="shared" si="1"/>
        <v>1094.28</v>
      </c>
      <c r="L45" s="9"/>
    </row>
    <row r="46" spans="1:12" s="79" customFormat="1" x14ac:dyDescent="0.3">
      <c r="A46" s="46"/>
      <c r="B46" s="128" t="s">
        <v>174</v>
      </c>
      <c r="C46" s="9">
        <v>724.92</v>
      </c>
      <c r="D46" s="9">
        <v>5036371.3400000148</v>
      </c>
      <c r="E46" s="29">
        <v>0</v>
      </c>
      <c r="F46" s="29">
        <v>0</v>
      </c>
      <c r="G46" s="29">
        <v>0</v>
      </c>
      <c r="H46" s="9">
        <f t="shared" si="1"/>
        <v>5037096.2600000147</v>
      </c>
      <c r="L46" s="9"/>
    </row>
    <row r="47" spans="1:12" s="79" customFormat="1" x14ac:dyDescent="0.3">
      <c r="A47" s="46" t="s">
        <v>17</v>
      </c>
      <c r="B47" s="128" t="s">
        <v>120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9">
        <f t="shared" si="1"/>
        <v>0</v>
      </c>
      <c r="L47" s="9"/>
    </row>
    <row r="48" spans="1:12" s="79" customFormat="1" x14ac:dyDescent="0.3">
      <c r="A48" s="46"/>
      <c r="B48" s="128" t="s">
        <v>174</v>
      </c>
      <c r="C48" s="29">
        <v>0</v>
      </c>
      <c r="D48" s="9">
        <v>4961038.3499999978</v>
      </c>
      <c r="E48" s="29">
        <v>0</v>
      </c>
      <c r="F48" s="29">
        <v>0</v>
      </c>
      <c r="G48" s="29">
        <v>0</v>
      </c>
      <c r="H48" s="9">
        <f t="shared" si="1"/>
        <v>4961038.3499999978</v>
      </c>
      <c r="L48" s="9"/>
    </row>
    <row r="49" spans="1:12" s="79" customFormat="1" x14ac:dyDescent="0.3">
      <c r="A49" s="46" t="s">
        <v>18</v>
      </c>
      <c r="B49" s="128" t="s">
        <v>120</v>
      </c>
      <c r="C49" s="29">
        <v>0</v>
      </c>
      <c r="D49" s="29">
        <v>0</v>
      </c>
      <c r="E49" s="29">
        <v>0</v>
      </c>
      <c r="F49" s="29">
        <v>0</v>
      </c>
      <c r="G49" s="9">
        <v>1940.4</v>
      </c>
      <c r="H49" s="9">
        <f t="shared" si="1"/>
        <v>1940.4</v>
      </c>
      <c r="L49" s="9"/>
    </row>
    <row r="50" spans="1:12" s="79" customFormat="1" x14ac:dyDescent="0.3">
      <c r="A50" s="46"/>
      <c r="B50" s="128" t="s">
        <v>174</v>
      </c>
      <c r="C50" s="29">
        <v>0</v>
      </c>
      <c r="D50" s="9">
        <v>4023664.6900000083</v>
      </c>
      <c r="E50" s="29">
        <v>0</v>
      </c>
      <c r="F50" s="29">
        <v>0</v>
      </c>
      <c r="G50" s="29">
        <v>0</v>
      </c>
      <c r="H50" s="9">
        <f t="shared" si="1"/>
        <v>4023664.6900000083</v>
      </c>
      <c r="L50" s="9"/>
    </row>
    <row r="51" spans="1:12" s="79" customFormat="1" x14ac:dyDescent="0.3">
      <c r="A51" s="46" t="s">
        <v>19</v>
      </c>
      <c r="B51" s="128" t="s">
        <v>120</v>
      </c>
      <c r="C51" s="9"/>
      <c r="D51" s="9">
        <v>0</v>
      </c>
      <c r="E51" s="29">
        <v>0</v>
      </c>
      <c r="F51" s="29">
        <v>0</v>
      </c>
      <c r="G51" s="29">
        <v>1584</v>
      </c>
      <c r="H51" s="9">
        <f t="shared" si="1"/>
        <v>1584</v>
      </c>
      <c r="L51" s="9"/>
    </row>
    <row r="52" spans="1:12" s="79" customFormat="1" x14ac:dyDescent="0.3">
      <c r="A52" s="46"/>
      <c r="B52" s="128" t="s">
        <v>174</v>
      </c>
      <c r="C52" s="375"/>
      <c r="D52" s="375">
        <v>3144106.8600000008</v>
      </c>
      <c r="E52" s="29">
        <v>0</v>
      </c>
      <c r="F52" s="29">
        <v>0</v>
      </c>
      <c r="G52" s="29">
        <v>0</v>
      </c>
      <c r="H52" s="9">
        <f t="shared" si="1"/>
        <v>3144106.8600000008</v>
      </c>
      <c r="L52" s="9"/>
    </row>
    <row r="53" spans="1:12" s="79" customFormat="1" x14ac:dyDescent="0.3">
      <c r="A53" s="46" t="s">
        <v>20</v>
      </c>
      <c r="B53" s="128" t="s">
        <v>120</v>
      </c>
      <c r="C53" s="9"/>
      <c r="D53" s="375">
        <v>45431</v>
      </c>
      <c r="E53" s="29">
        <v>0</v>
      </c>
      <c r="F53" s="29">
        <v>0</v>
      </c>
      <c r="G53" s="29">
        <v>0</v>
      </c>
      <c r="H53" s="9">
        <f t="shared" si="1"/>
        <v>45431</v>
      </c>
      <c r="L53" s="9"/>
    </row>
    <row r="54" spans="1:12" s="79" customFormat="1" x14ac:dyDescent="0.3">
      <c r="A54" s="46"/>
      <c r="B54" s="128" t="s">
        <v>174</v>
      </c>
      <c r="C54" s="9"/>
      <c r="D54" s="9">
        <v>3078012.2600000082</v>
      </c>
      <c r="E54" s="29">
        <v>0</v>
      </c>
      <c r="F54" s="29">
        <v>0</v>
      </c>
      <c r="G54" s="29">
        <v>0</v>
      </c>
      <c r="H54" s="9">
        <f t="shared" si="1"/>
        <v>3078012.2600000082</v>
      </c>
      <c r="L54" s="9"/>
    </row>
    <row r="55" spans="1:12" s="79" customFormat="1" x14ac:dyDescent="0.3">
      <c r="A55" s="46" t="s">
        <v>21</v>
      </c>
      <c r="B55" s="128" t="s">
        <v>120</v>
      </c>
      <c r="C55" s="9"/>
      <c r="D55" s="375">
        <v>350050</v>
      </c>
      <c r="E55" s="29">
        <v>0</v>
      </c>
      <c r="F55" s="29">
        <v>0</v>
      </c>
      <c r="G55" s="29">
        <v>0</v>
      </c>
      <c r="H55" s="9">
        <f t="shared" si="1"/>
        <v>350050</v>
      </c>
      <c r="L55" s="9"/>
    </row>
    <row r="56" spans="1:12" s="79" customFormat="1" x14ac:dyDescent="0.3">
      <c r="A56" s="46"/>
      <c r="B56" s="128" t="s">
        <v>174</v>
      </c>
      <c r="C56" s="9">
        <v>570</v>
      </c>
      <c r="D56" s="9">
        <v>6830356.8600000134</v>
      </c>
      <c r="E56" s="29">
        <v>0</v>
      </c>
      <c r="F56" s="29">
        <v>0</v>
      </c>
      <c r="G56" s="29">
        <v>0</v>
      </c>
      <c r="H56" s="9">
        <f t="shared" si="1"/>
        <v>6830926.8600000134</v>
      </c>
      <c r="L56" s="9"/>
    </row>
    <row r="57" spans="1:12" s="79" customFormat="1" x14ac:dyDescent="0.3">
      <c r="A57" s="46" t="s">
        <v>23</v>
      </c>
      <c r="B57" s="128" t="s">
        <v>120</v>
      </c>
      <c r="C57" s="9"/>
      <c r="D57" s="9">
        <v>400</v>
      </c>
      <c r="E57" s="29">
        <v>0</v>
      </c>
      <c r="F57" s="29">
        <v>0</v>
      </c>
      <c r="G57" s="29">
        <v>0</v>
      </c>
      <c r="H57" s="9">
        <f t="shared" si="1"/>
        <v>400</v>
      </c>
      <c r="L57" s="9"/>
    </row>
    <row r="58" spans="1:12" s="79" customFormat="1" x14ac:dyDescent="0.3">
      <c r="A58" s="46"/>
      <c r="B58" s="128" t="s">
        <v>174</v>
      </c>
      <c r="C58" s="9">
        <v>4928593.4499999955</v>
      </c>
      <c r="D58" s="9">
        <v>160956.99</v>
      </c>
      <c r="E58" s="29">
        <v>0</v>
      </c>
      <c r="F58" s="29">
        <v>0</v>
      </c>
      <c r="G58" s="29">
        <v>0</v>
      </c>
      <c r="H58" s="9">
        <f t="shared" si="1"/>
        <v>5089550.4399999958</v>
      </c>
      <c r="L58" s="9"/>
    </row>
    <row r="59" spans="1:12" s="79" customFormat="1" x14ac:dyDescent="0.3">
      <c r="A59" s="46" t="s">
        <v>24</v>
      </c>
      <c r="B59" s="128" t="s">
        <v>120</v>
      </c>
      <c r="C59" s="9"/>
      <c r="D59" s="9">
        <v>530</v>
      </c>
      <c r="E59" s="29">
        <v>0</v>
      </c>
      <c r="F59" s="29">
        <v>0</v>
      </c>
      <c r="G59" s="29">
        <v>10499.28</v>
      </c>
      <c r="H59" s="9">
        <f t="shared" si="1"/>
        <v>11029.28</v>
      </c>
      <c r="L59" s="9"/>
    </row>
    <row r="60" spans="1:12" s="79" customFormat="1" x14ac:dyDescent="0.3">
      <c r="A60" s="46"/>
      <c r="B60" s="128" t="s">
        <v>174</v>
      </c>
      <c r="C60" s="9">
        <v>3344269.6199999964</v>
      </c>
      <c r="D60" s="9">
        <v>169930.69</v>
      </c>
      <c r="E60" s="29">
        <v>0</v>
      </c>
      <c r="F60" s="29">
        <v>0</v>
      </c>
      <c r="G60" s="29">
        <v>0</v>
      </c>
      <c r="H60" s="9">
        <f t="shared" si="1"/>
        <v>3514200.3099999963</v>
      </c>
      <c r="L60" s="9"/>
    </row>
    <row r="61" spans="1:12" s="79" customFormat="1" x14ac:dyDescent="0.3">
      <c r="A61" s="46" t="s">
        <v>25</v>
      </c>
      <c r="B61" s="128" t="s">
        <v>120</v>
      </c>
      <c r="C61" s="9"/>
      <c r="D61" s="9">
        <v>1500</v>
      </c>
      <c r="E61" s="29">
        <v>0</v>
      </c>
      <c r="F61" s="29">
        <v>0</v>
      </c>
      <c r="G61" s="29">
        <v>17479.439999999999</v>
      </c>
      <c r="H61" s="9">
        <f t="shared" si="1"/>
        <v>18979.439999999999</v>
      </c>
      <c r="L61" s="9"/>
    </row>
    <row r="62" spans="1:12" s="79" customFormat="1" x14ac:dyDescent="0.3">
      <c r="A62" s="46"/>
      <c r="B62" s="128" t="s">
        <v>174</v>
      </c>
      <c r="C62" s="9">
        <v>1362587.5400000003</v>
      </c>
      <c r="D62" s="9">
        <v>129146.95000000004</v>
      </c>
      <c r="E62" s="29">
        <v>0</v>
      </c>
      <c r="F62" s="29">
        <v>0</v>
      </c>
      <c r="G62" s="29">
        <v>0</v>
      </c>
      <c r="H62" s="9">
        <f t="shared" si="1"/>
        <v>1491734.4900000002</v>
      </c>
      <c r="L62" s="9"/>
    </row>
    <row r="63" spans="1:12" s="79" customFormat="1" x14ac:dyDescent="0.3">
      <c r="A63" s="62">
        <v>2022</v>
      </c>
      <c r="B63" s="128"/>
      <c r="C63" s="9"/>
      <c r="D63" s="9"/>
      <c r="E63" s="29"/>
      <c r="F63" s="29"/>
      <c r="G63" s="29"/>
      <c r="H63" s="9"/>
      <c r="L63" s="9"/>
    </row>
    <row r="64" spans="1:12" s="79" customFormat="1" x14ac:dyDescent="0.3">
      <c r="A64" s="46" t="s">
        <v>13</v>
      </c>
      <c r="B64" s="128" t="s">
        <v>120</v>
      </c>
      <c r="C64" s="29">
        <v>0</v>
      </c>
      <c r="D64" s="29">
        <v>0</v>
      </c>
      <c r="E64" s="29">
        <v>0</v>
      </c>
      <c r="F64" s="29">
        <v>0</v>
      </c>
      <c r="G64" s="29">
        <v>959.6400000000001</v>
      </c>
      <c r="H64" s="9">
        <f>SUM(C64:G64)</f>
        <v>959.6400000000001</v>
      </c>
      <c r="L64" s="9"/>
    </row>
    <row r="65" spans="1:12" s="79" customFormat="1" x14ac:dyDescent="0.3">
      <c r="A65" s="46"/>
      <c r="B65" s="128" t="s">
        <v>174</v>
      </c>
      <c r="C65" s="9">
        <v>1625363.0099999977</v>
      </c>
      <c r="D65" s="9">
        <v>38250</v>
      </c>
      <c r="E65" s="29">
        <v>0</v>
      </c>
      <c r="F65" s="29">
        <v>0</v>
      </c>
      <c r="G65" s="29">
        <v>0</v>
      </c>
      <c r="H65" s="9">
        <f t="shared" si="1"/>
        <v>1663613.0099999977</v>
      </c>
      <c r="L65" s="9"/>
    </row>
    <row r="66" spans="1:12" s="79" customFormat="1" x14ac:dyDescent="0.3">
      <c r="A66" s="46" t="s">
        <v>14</v>
      </c>
      <c r="B66" s="128" t="s">
        <v>120</v>
      </c>
      <c r="C66" s="9">
        <v>0</v>
      </c>
      <c r="D66" s="9">
        <v>0</v>
      </c>
      <c r="E66" s="29">
        <v>0</v>
      </c>
      <c r="F66" s="29">
        <v>0</v>
      </c>
      <c r="G66" s="29">
        <v>4088.0400000000004</v>
      </c>
      <c r="H66" s="9">
        <f>SUM(C66:G66)</f>
        <v>4088.0400000000004</v>
      </c>
      <c r="L66" s="9"/>
    </row>
    <row r="67" spans="1:12" s="79" customFormat="1" x14ac:dyDescent="0.3">
      <c r="A67" s="46"/>
      <c r="B67" s="128" t="s">
        <v>174</v>
      </c>
      <c r="C67" s="60">
        <v>3053669.2699999972</v>
      </c>
      <c r="D67" s="60">
        <v>340760.837</v>
      </c>
      <c r="E67" s="29">
        <v>0</v>
      </c>
      <c r="F67" s="29">
        <v>0</v>
      </c>
      <c r="G67" s="29">
        <v>0</v>
      </c>
      <c r="H67" s="9">
        <f t="shared" si="1"/>
        <v>3394430.106999997</v>
      </c>
      <c r="L67" s="9"/>
    </row>
    <row r="68" spans="1:12" s="79" customFormat="1" x14ac:dyDescent="0.3">
      <c r="A68" s="46" t="s">
        <v>15</v>
      </c>
      <c r="B68" s="128" t="s">
        <v>120</v>
      </c>
      <c r="C68" s="60"/>
      <c r="D68" s="60"/>
      <c r="E68" s="29">
        <v>0</v>
      </c>
      <c r="F68" s="29">
        <v>0</v>
      </c>
      <c r="G68" s="29">
        <v>14282.400000000001</v>
      </c>
      <c r="H68" s="9">
        <f>SUM(C68:G68)</f>
        <v>14282.400000000001</v>
      </c>
      <c r="L68" s="9"/>
    </row>
    <row r="69" spans="1:12" s="79" customFormat="1" x14ac:dyDescent="0.3">
      <c r="A69" s="46"/>
      <c r="B69" s="128" t="s">
        <v>174</v>
      </c>
      <c r="C69" s="60">
        <v>16208.84</v>
      </c>
      <c r="D69" s="60">
        <v>3300900.2799999961</v>
      </c>
      <c r="E69" s="29">
        <v>0</v>
      </c>
      <c r="F69" s="29">
        <v>0</v>
      </c>
      <c r="G69" s="29">
        <v>0</v>
      </c>
      <c r="H69" s="9">
        <f t="shared" si="1"/>
        <v>3317109.1199999959</v>
      </c>
      <c r="L69" s="9"/>
    </row>
    <row r="70" spans="1:12" s="79" customFormat="1" x14ac:dyDescent="0.3">
      <c r="A70" s="46" t="s">
        <v>16</v>
      </c>
      <c r="B70" s="128" t="s">
        <v>120</v>
      </c>
      <c r="C70" s="60">
        <v>0</v>
      </c>
      <c r="D70" s="60">
        <v>0</v>
      </c>
      <c r="E70" s="29">
        <v>0</v>
      </c>
      <c r="F70" s="29">
        <v>0</v>
      </c>
      <c r="G70" s="29">
        <v>2708.6400000000003</v>
      </c>
      <c r="H70" s="9">
        <f>SUM(C70:G70)</f>
        <v>2708.6400000000003</v>
      </c>
      <c r="L70" s="9"/>
    </row>
    <row r="71" spans="1:12" s="79" customFormat="1" x14ac:dyDescent="0.3">
      <c r="A71" s="46"/>
      <c r="B71" s="128" t="s">
        <v>174</v>
      </c>
      <c r="C71" s="60">
        <v>0</v>
      </c>
      <c r="D71" s="60">
        <v>2999816.6099999985</v>
      </c>
      <c r="E71" s="29">
        <v>0</v>
      </c>
      <c r="F71" s="29">
        <v>0</v>
      </c>
      <c r="G71" s="29"/>
      <c r="H71" s="9">
        <f t="shared" si="1"/>
        <v>2999816.6099999985</v>
      </c>
      <c r="L71" s="9"/>
    </row>
    <row r="72" spans="1:12" s="79" customFormat="1" x14ac:dyDescent="0.3">
      <c r="A72" s="46" t="s">
        <v>17</v>
      </c>
      <c r="B72" s="128" t="s">
        <v>120</v>
      </c>
      <c r="C72" s="60">
        <v>0</v>
      </c>
      <c r="D72" s="60"/>
      <c r="E72" s="29">
        <v>0</v>
      </c>
      <c r="F72" s="29">
        <v>0</v>
      </c>
      <c r="G72" s="29">
        <v>7108.2000000000007</v>
      </c>
      <c r="H72" s="9">
        <f>SUM(C72:G72)</f>
        <v>7108.2000000000007</v>
      </c>
      <c r="L72" s="9"/>
    </row>
    <row r="73" spans="1:12" s="79" customFormat="1" x14ac:dyDescent="0.3">
      <c r="A73" s="46"/>
      <c r="B73" s="128" t="s">
        <v>174</v>
      </c>
      <c r="C73" s="60">
        <v>0</v>
      </c>
      <c r="D73" s="60">
        <v>2958972.5399999996</v>
      </c>
      <c r="E73" s="29">
        <v>0</v>
      </c>
      <c r="F73" s="29">
        <v>0</v>
      </c>
      <c r="G73" s="29">
        <v>0</v>
      </c>
      <c r="H73" s="9">
        <f t="shared" si="1"/>
        <v>2958972.5399999996</v>
      </c>
      <c r="L73" s="9"/>
    </row>
    <row r="74" spans="1:12" s="79" customFormat="1" x14ac:dyDescent="0.3">
      <c r="A74" s="46" t="s">
        <v>18</v>
      </c>
      <c r="B74" s="128" t="s">
        <v>120</v>
      </c>
      <c r="C74" s="60">
        <v>0</v>
      </c>
      <c r="D74" s="60"/>
      <c r="E74" s="29">
        <v>0</v>
      </c>
      <c r="F74" s="29">
        <v>0</v>
      </c>
      <c r="G74" s="29">
        <v>3928.32</v>
      </c>
      <c r="H74" s="9">
        <f>SUM(C74:G74)</f>
        <v>3928.32</v>
      </c>
      <c r="L74" s="9"/>
    </row>
    <row r="75" spans="1:12" s="79" customFormat="1" x14ac:dyDescent="0.3">
      <c r="A75" s="46"/>
      <c r="B75" s="128" t="s">
        <v>174</v>
      </c>
      <c r="C75" s="60">
        <v>0</v>
      </c>
      <c r="D75" s="60">
        <v>2272711.3700000006</v>
      </c>
      <c r="E75" s="29">
        <v>0</v>
      </c>
      <c r="F75" s="29">
        <v>0</v>
      </c>
      <c r="G75" s="29">
        <v>0</v>
      </c>
      <c r="H75" s="9">
        <f t="shared" si="1"/>
        <v>2272711.3700000006</v>
      </c>
      <c r="L75" s="9"/>
    </row>
    <row r="76" spans="1:12" s="79" customFormat="1" x14ac:dyDescent="0.3">
      <c r="A76" s="46" t="s">
        <v>19</v>
      </c>
      <c r="B76" s="128" t="s">
        <v>120</v>
      </c>
      <c r="C76" s="60">
        <v>0</v>
      </c>
      <c r="D76" s="60"/>
      <c r="E76" s="29">
        <v>0</v>
      </c>
      <c r="F76" s="29">
        <v>0</v>
      </c>
      <c r="G76" s="29">
        <v>4406.16</v>
      </c>
      <c r="H76" s="9">
        <f>SUM(C76:G76)</f>
        <v>4406.16</v>
      </c>
      <c r="L76" s="9"/>
    </row>
    <row r="77" spans="1:12" s="79" customFormat="1" x14ac:dyDescent="0.3">
      <c r="A77" s="46"/>
      <c r="B77" s="128" t="s">
        <v>174</v>
      </c>
      <c r="C77" s="60">
        <v>0</v>
      </c>
      <c r="D77" s="60">
        <v>7649799.579999987</v>
      </c>
      <c r="E77" s="29">
        <v>0</v>
      </c>
      <c r="F77" s="29">
        <v>0</v>
      </c>
      <c r="G77" s="29">
        <v>0</v>
      </c>
      <c r="H77" s="9">
        <f t="shared" si="1"/>
        <v>7649799.579999987</v>
      </c>
      <c r="L77" s="9"/>
    </row>
    <row r="78" spans="1:12" s="79" customFormat="1" x14ac:dyDescent="0.3">
      <c r="A78" s="46" t="s">
        <v>20</v>
      </c>
      <c r="B78" s="128" t="s">
        <v>120</v>
      </c>
      <c r="C78" s="60">
        <v>500</v>
      </c>
      <c r="D78" s="60">
        <v>4913.16</v>
      </c>
      <c r="E78" s="29">
        <v>0</v>
      </c>
      <c r="F78" s="29">
        <v>0</v>
      </c>
      <c r="G78" s="29">
        <v>3668.2799999999997</v>
      </c>
      <c r="H78" s="9">
        <f>SUM(C78:G78)</f>
        <v>9081.4399999999987</v>
      </c>
      <c r="L78" s="9"/>
    </row>
    <row r="79" spans="1:12" s="79" customFormat="1" x14ac:dyDescent="0.3">
      <c r="A79" s="46"/>
      <c r="B79" s="128" t="s">
        <v>174</v>
      </c>
      <c r="C79" s="60">
        <v>0</v>
      </c>
      <c r="D79" s="60">
        <v>7876072.5300000096</v>
      </c>
      <c r="E79" s="29">
        <v>0</v>
      </c>
      <c r="F79" s="29">
        <v>0</v>
      </c>
      <c r="G79" s="29">
        <v>0</v>
      </c>
      <c r="H79" s="9">
        <f t="shared" si="1"/>
        <v>7876072.5300000096</v>
      </c>
      <c r="L79" s="9"/>
    </row>
    <row r="80" spans="1:12" s="79" customFormat="1" x14ac:dyDescent="0.3">
      <c r="A80" s="46" t="s">
        <v>21</v>
      </c>
      <c r="B80" s="128" t="s">
        <v>120</v>
      </c>
      <c r="C80" s="60">
        <v>0</v>
      </c>
      <c r="D80" s="60"/>
      <c r="E80" s="29">
        <v>0</v>
      </c>
      <c r="F80" s="29">
        <v>0</v>
      </c>
      <c r="G80" s="29">
        <v>2119.92</v>
      </c>
      <c r="H80" s="9">
        <f>SUM(C80:G80)</f>
        <v>2119.92</v>
      </c>
      <c r="L80" s="9"/>
    </row>
    <row r="81" spans="1:12" s="79" customFormat="1" x14ac:dyDescent="0.3">
      <c r="A81" s="46"/>
      <c r="B81" s="128" t="s">
        <v>174</v>
      </c>
      <c r="C81" s="60">
        <v>0</v>
      </c>
      <c r="D81" s="60">
        <v>2916168.0199999996</v>
      </c>
      <c r="E81" s="29">
        <v>0</v>
      </c>
      <c r="F81" s="29">
        <v>0</v>
      </c>
      <c r="G81" s="29">
        <v>0</v>
      </c>
      <c r="H81" s="9">
        <f t="shared" si="1"/>
        <v>2916168.0199999996</v>
      </c>
      <c r="L81" s="9"/>
    </row>
    <row r="82" spans="1:12" s="79" customFormat="1" x14ac:dyDescent="0.3">
      <c r="A82" s="46" t="s">
        <v>23</v>
      </c>
      <c r="B82" s="128" t="s">
        <v>120</v>
      </c>
      <c r="C82" s="60">
        <v>0</v>
      </c>
      <c r="D82" s="60"/>
      <c r="E82" s="29">
        <v>0</v>
      </c>
      <c r="F82" s="29">
        <v>0</v>
      </c>
      <c r="G82" s="29">
        <v>3395.04</v>
      </c>
      <c r="H82" s="9">
        <f>SUM(C82:G82)</f>
        <v>3395.04</v>
      </c>
      <c r="L82" s="9"/>
    </row>
    <row r="83" spans="1:12" s="79" customFormat="1" x14ac:dyDescent="0.3">
      <c r="A83" s="46"/>
      <c r="B83" s="128" t="s">
        <v>174</v>
      </c>
      <c r="C83" s="60">
        <v>0</v>
      </c>
      <c r="D83" s="60">
        <v>3401472.4099999988</v>
      </c>
      <c r="E83" s="29">
        <v>0</v>
      </c>
      <c r="F83" s="29">
        <v>0</v>
      </c>
      <c r="G83" s="29">
        <v>0</v>
      </c>
      <c r="H83" s="9">
        <f t="shared" si="1"/>
        <v>3401472.4099999988</v>
      </c>
      <c r="L83" s="9"/>
    </row>
    <row r="84" spans="1:12" s="79" customFormat="1" x14ac:dyDescent="0.3">
      <c r="A84" s="46" t="s">
        <v>24</v>
      </c>
      <c r="B84" s="128" t="s">
        <v>120</v>
      </c>
      <c r="C84" s="60">
        <v>0</v>
      </c>
      <c r="E84" s="29">
        <v>0</v>
      </c>
      <c r="F84" s="29">
        <v>0</v>
      </c>
      <c r="G84" s="29">
        <v>6126.12</v>
      </c>
      <c r="H84" s="9">
        <f>SUM(C84:G84)</f>
        <v>6126.12</v>
      </c>
      <c r="L84" s="9"/>
    </row>
    <row r="85" spans="1:12" s="79" customFormat="1" x14ac:dyDescent="0.3">
      <c r="A85" s="46"/>
      <c r="B85" s="128" t="s">
        <v>174</v>
      </c>
      <c r="C85" s="60">
        <v>11359.479999999996</v>
      </c>
      <c r="D85" s="60">
        <v>6387647.2199999969</v>
      </c>
      <c r="E85" s="29">
        <v>0</v>
      </c>
      <c r="F85" s="29">
        <v>0</v>
      </c>
      <c r="G85" s="29">
        <v>0</v>
      </c>
      <c r="H85" s="9">
        <f t="shared" si="1"/>
        <v>6399006.6999999974</v>
      </c>
      <c r="L85" s="9"/>
    </row>
    <row r="86" spans="1:12" s="79" customFormat="1" x14ac:dyDescent="0.3">
      <c r="A86" s="46" t="s">
        <v>25</v>
      </c>
      <c r="B86" s="128" t="s">
        <v>120</v>
      </c>
      <c r="C86" s="60">
        <v>0</v>
      </c>
      <c r="D86" s="60">
        <v>0</v>
      </c>
      <c r="E86" s="29">
        <v>0</v>
      </c>
      <c r="F86" s="29">
        <v>0</v>
      </c>
      <c r="G86" s="29">
        <v>16951.439999999999</v>
      </c>
      <c r="H86" s="9">
        <f>SUM(C86:G86)</f>
        <v>16951.439999999999</v>
      </c>
      <c r="L86" s="9"/>
    </row>
    <row r="87" spans="1:12" s="79" customFormat="1" x14ac:dyDescent="0.3">
      <c r="A87" s="46"/>
      <c r="B87" s="128" t="s">
        <v>174</v>
      </c>
      <c r="C87" s="60">
        <v>0</v>
      </c>
      <c r="D87" s="60">
        <v>3757478.2499999981</v>
      </c>
      <c r="E87" s="29">
        <v>0</v>
      </c>
      <c r="F87" s="29">
        <v>0</v>
      </c>
      <c r="G87" s="29">
        <v>0</v>
      </c>
      <c r="H87" s="9">
        <f t="shared" si="1"/>
        <v>3757478.2499999981</v>
      </c>
      <c r="L87" s="9"/>
    </row>
    <row r="88" spans="1:12" s="79" customFormat="1" x14ac:dyDescent="0.3">
      <c r="A88" s="62" t="s">
        <v>220</v>
      </c>
      <c r="B88" s="128"/>
      <c r="C88" s="60"/>
      <c r="D88" s="60"/>
      <c r="E88" s="29"/>
      <c r="F88" s="29"/>
      <c r="G88" s="29"/>
      <c r="H88" s="9"/>
      <c r="L88" s="9"/>
    </row>
    <row r="89" spans="1:12" s="79" customFormat="1" x14ac:dyDescent="0.3">
      <c r="A89" s="46" t="s">
        <v>13</v>
      </c>
      <c r="B89" s="128" t="s">
        <v>120</v>
      </c>
      <c r="C89" s="60">
        <v>0</v>
      </c>
      <c r="D89" s="60">
        <v>0</v>
      </c>
      <c r="E89" s="29">
        <v>0</v>
      </c>
      <c r="F89" s="29">
        <v>0</v>
      </c>
      <c r="G89" s="29">
        <v>5171.76</v>
      </c>
      <c r="H89" s="9">
        <f>SUM(D89:G89)</f>
        <v>5171.76</v>
      </c>
      <c r="L89" s="9"/>
    </row>
    <row r="90" spans="1:12" s="79" customFormat="1" x14ac:dyDescent="0.3">
      <c r="A90" s="46"/>
      <c r="B90" s="128" t="s">
        <v>174</v>
      </c>
      <c r="C90" s="60">
        <v>0</v>
      </c>
      <c r="D90" s="60">
        <v>6870419.1399999848</v>
      </c>
      <c r="E90" s="29">
        <v>0</v>
      </c>
      <c r="F90" s="29">
        <v>0</v>
      </c>
      <c r="G90" s="29">
        <v>0</v>
      </c>
      <c r="H90" s="9">
        <f t="shared" si="1"/>
        <v>6870419.1399999848</v>
      </c>
      <c r="L90" s="9"/>
    </row>
    <row r="91" spans="1:12" s="79" customFormat="1" x14ac:dyDescent="0.3">
      <c r="A91" s="46" t="s">
        <v>14</v>
      </c>
      <c r="B91" s="128" t="s">
        <v>120</v>
      </c>
      <c r="C91" s="60">
        <v>0</v>
      </c>
      <c r="D91" s="60">
        <v>0</v>
      </c>
      <c r="E91" s="29">
        <v>0</v>
      </c>
      <c r="F91" s="29">
        <v>0</v>
      </c>
      <c r="G91" s="29">
        <v>9080.2800000000007</v>
      </c>
      <c r="H91" s="9">
        <f>SUM(D91:G91)</f>
        <v>9080.2800000000007</v>
      </c>
      <c r="L91" s="9"/>
    </row>
    <row r="92" spans="1:12" s="79" customFormat="1" x14ac:dyDescent="0.3">
      <c r="A92" s="46"/>
      <c r="B92" s="128" t="s">
        <v>174</v>
      </c>
      <c r="C92" s="60">
        <v>2352.11</v>
      </c>
      <c r="D92" s="60">
        <v>6199358.8100000052</v>
      </c>
      <c r="E92" s="29">
        <v>0</v>
      </c>
      <c r="F92" s="29">
        <v>0</v>
      </c>
      <c r="G92" s="60">
        <v>0</v>
      </c>
      <c r="H92" s="60">
        <f t="shared" si="1"/>
        <v>6201710.9200000055</v>
      </c>
      <c r="L92" s="9"/>
    </row>
    <row r="93" spans="1:12" s="79" customFormat="1" x14ac:dyDescent="0.3">
      <c r="A93" s="46" t="s">
        <v>15</v>
      </c>
      <c r="B93" s="128" t="s">
        <v>120</v>
      </c>
      <c r="C93" s="60">
        <v>0</v>
      </c>
      <c r="D93" s="60">
        <v>0</v>
      </c>
      <c r="E93" s="29">
        <v>0</v>
      </c>
      <c r="F93" s="29">
        <v>0</v>
      </c>
      <c r="G93" s="60">
        <v>0</v>
      </c>
      <c r="H93" s="60">
        <f t="shared" si="1"/>
        <v>0</v>
      </c>
      <c r="L93" s="9"/>
    </row>
    <row r="94" spans="1:12" s="79" customFormat="1" x14ac:dyDescent="0.3">
      <c r="A94" s="46"/>
      <c r="B94" s="128" t="s">
        <v>174</v>
      </c>
      <c r="C94" s="60">
        <v>3338.45</v>
      </c>
      <c r="D94" s="60">
        <v>5059999.9599999944</v>
      </c>
      <c r="E94" s="29">
        <v>0</v>
      </c>
      <c r="F94" s="29">
        <v>0</v>
      </c>
      <c r="G94" s="60">
        <v>0</v>
      </c>
      <c r="H94" s="60">
        <f t="shared" si="1"/>
        <v>5063338.4099999946</v>
      </c>
      <c r="L94" s="9"/>
    </row>
    <row r="95" spans="1:12" s="79" customFormat="1" x14ac:dyDescent="0.3">
      <c r="A95" s="46" t="s">
        <v>16</v>
      </c>
      <c r="B95" s="128" t="s">
        <v>120</v>
      </c>
      <c r="C95" s="60">
        <v>0</v>
      </c>
      <c r="D95" s="60">
        <v>5154.55</v>
      </c>
      <c r="E95" s="29">
        <v>0</v>
      </c>
      <c r="F95" s="29">
        <v>0</v>
      </c>
      <c r="G95" s="60">
        <v>0</v>
      </c>
      <c r="H95" s="60">
        <f t="shared" si="1"/>
        <v>5154.55</v>
      </c>
      <c r="L95" s="9"/>
    </row>
    <row r="96" spans="1:12" s="79" customFormat="1" x14ac:dyDescent="0.3">
      <c r="A96" s="46"/>
      <c r="B96" s="128" t="s">
        <v>174</v>
      </c>
      <c r="C96" s="60">
        <v>8525.86</v>
      </c>
      <c r="D96" s="60">
        <v>5876322.1000000006</v>
      </c>
      <c r="E96" s="29">
        <v>0</v>
      </c>
      <c r="F96" s="29">
        <v>0</v>
      </c>
      <c r="G96" s="60">
        <v>0</v>
      </c>
      <c r="H96" s="60">
        <f t="shared" si="1"/>
        <v>5884847.9600000009</v>
      </c>
      <c r="L96" s="9"/>
    </row>
    <row r="97" spans="1:12" s="79" customFormat="1" x14ac:dyDescent="0.3">
      <c r="A97" s="46" t="s">
        <v>17</v>
      </c>
      <c r="B97" s="128" t="s">
        <v>120</v>
      </c>
      <c r="C97" s="60">
        <v>0</v>
      </c>
      <c r="D97" s="60">
        <v>0</v>
      </c>
      <c r="E97" s="29">
        <v>0</v>
      </c>
      <c r="F97" s="29">
        <v>0</v>
      </c>
      <c r="G97" s="60">
        <v>0</v>
      </c>
      <c r="H97" s="60">
        <f t="shared" si="1"/>
        <v>0</v>
      </c>
      <c r="L97" s="9"/>
    </row>
    <row r="98" spans="1:12" s="79" customFormat="1" x14ac:dyDescent="0.3">
      <c r="A98" s="46"/>
      <c r="B98" s="128" t="s">
        <v>174</v>
      </c>
      <c r="C98" s="60">
        <v>1582.6</v>
      </c>
      <c r="D98" s="60">
        <v>5408558.0199999986</v>
      </c>
      <c r="E98" s="29">
        <v>0</v>
      </c>
      <c r="F98" s="29">
        <v>0</v>
      </c>
      <c r="G98" s="60">
        <v>0</v>
      </c>
      <c r="H98" s="60">
        <f t="shared" si="1"/>
        <v>5410140.6199999982</v>
      </c>
      <c r="L98" s="9"/>
    </row>
    <row r="99" spans="1:12" s="79" customFormat="1" x14ac:dyDescent="0.3">
      <c r="A99" s="46" t="s">
        <v>18</v>
      </c>
      <c r="B99" s="128" t="s">
        <v>120</v>
      </c>
      <c r="C99" s="60">
        <v>0</v>
      </c>
      <c r="D99" s="60">
        <v>37.29</v>
      </c>
      <c r="E99" s="29">
        <v>0</v>
      </c>
      <c r="F99" s="29">
        <v>0</v>
      </c>
      <c r="G99" s="60">
        <v>0</v>
      </c>
      <c r="H99" s="60">
        <f t="shared" si="1"/>
        <v>37.29</v>
      </c>
      <c r="L99" s="9"/>
    </row>
    <row r="100" spans="1:12" s="79" customFormat="1" x14ac:dyDescent="0.3">
      <c r="A100" s="46"/>
      <c r="B100" s="128" t="s">
        <v>174</v>
      </c>
      <c r="C100" s="60">
        <v>13158.120000000003</v>
      </c>
      <c r="D100" s="60">
        <v>7054342.9700000137</v>
      </c>
      <c r="E100" s="29">
        <v>0</v>
      </c>
      <c r="F100" s="29">
        <v>0</v>
      </c>
      <c r="G100" s="60">
        <v>0</v>
      </c>
      <c r="H100" s="60">
        <f t="shared" si="1"/>
        <v>7067501.0900000138</v>
      </c>
      <c r="L100" s="9"/>
    </row>
    <row r="101" spans="1:12" s="79" customFormat="1" x14ac:dyDescent="0.3">
      <c r="A101" s="46" t="s">
        <v>19</v>
      </c>
      <c r="B101" s="128" t="s">
        <v>120</v>
      </c>
      <c r="C101" s="60"/>
      <c r="D101" s="60"/>
      <c r="E101" s="29"/>
      <c r="F101" s="29"/>
      <c r="G101" s="29"/>
      <c r="H101" s="60"/>
      <c r="L101" s="9"/>
    </row>
    <row r="102" spans="1:12" s="79" customFormat="1" x14ac:dyDescent="0.3">
      <c r="A102" s="46"/>
      <c r="B102" s="128" t="s">
        <v>174</v>
      </c>
      <c r="C102" s="60"/>
      <c r="D102" s="60"/>
      <c r="E102" s="29"/>
      <c r="F102" s="29"/>
      <c r="G102" s="29"/>
      <c r="H102" s="60"/>
      <c r="L102" s="9"/>
    </row>
    <row r="103" spans="1:12" s="79" customFormat="1" x14ac:dyDescent="0.3">
      <c r="A103" s="46" t="s">
        <v>20</v>
      </c>
      <c r="B103" s="128" t="s">
        <v>120</v>
      </c>
      <c r="C103" s="60"/>
      <c r="D103" s="60"/>
      <c r="E103" s="29"/>
      <c r="F103" s="29"/>
      <c r="G103" s="29"/>
      <c r="H103" s="60"/>
      <c r="L103" s="9"/>
    </row>
    <row r="104" spans="1:12" s="79" customFormat="1" x14ac:dyDescent="0.3">
      <c r="A104" s="46"/>
      <c r="B104" s="128" t="s">
        <v>174</v>
      </c>
      <c r="C104" s="60"/>
      <c r="D104" s="60"/>
      <c r="E104" s="29"/>
      <c r="F104" s="29"/>
      <c r="G104" s="29"/>
      <c r="H104" s="60"/>
      <c r="L104" s="9"/>
    </row>
    <row r="105" spans="1:12" s="79" customFormat="1" x14ac:dyDescent="0.3">
      <c r="A105" s="46" t="s">
        <v>21</v>
      </c>
      <c r="B105" s="128" t="s">
        <v>120</v>
      </c>
      <c r="C105" s="60"/>
      <c r="D105" s="60"/>
      <c r="E105" s="29"/>
      <c r="F105" s="29"/>
      <c r="G105" s="29"/>
      <c r="H105" s="60"/>
      <c r="L105" s="9"/>
    </row>
    <row r="106" spans="1:12" s="79" customFormat="1" x14ac:dyDescent="0.3">
      <c r="A106" s="46"/>
      <c r="B106" s="128" t="s">
        <v>174</v>
      </c>
      <c r="C106" s="60"/>
      <c r="D106" s="60"/>
      <c r="E106" s="29"/>
      <c r="F106" s="29"/>
      <c r="G106" s="29"/>
      <c r="H106" s="60"/>
      <c r="L106" s="9"/>
    </row>
    <row r="107" spans="1:12" s="79" customFormat="1" x14ac:dyDescent="0.3">
      <c r="A107" s="46" t="s">
        <v>23</v>
      </c>
      <c r="B107" s="128" t="s">
        <v>120</v>
      </c>
      <c r="C107" s="60"/>
      <c r="D107" s="60"/>
      <c r="E107" s="29"/>
      <c r="F107" s="29"/>
      <c r="G107" s="29"/>
      <c r="H107" s="60"/>
      <c r="L107" s="9"/>
    </row>
    <row r="108" spans="1:12" s="79" customFormat="1" x14ac:dyDescent="0.3">
      <c r="A108" s="46"/>
      <c r="B108" s="128" t="s">
        <v>174</v>
      </c>
      <c r="C108" s="60"/>
      <c r="D108" s="60"/>
      <c r="E108" s="29"/>
      <c r="F108" s="29"/>
      <c r="G108" s="29"/>
      <c r="H108" s="60"/>
      <c r="L108" s="9"/>
    </row>
    <row r="109" spans="1:12" s="79" customFormat="1" x14ac:dyDescent="0.3">
      <c r="A109" s="46" t="s">
        <v>24</v>
      </c>
      <c r="B109" s="128" t="s">
        <v>120</v>
      </c>
      <c r="C109" s="60"/>
      <c r="D109" s="60"/>
      <c r="E109" s="29"/>
      <c r="F109" s="29"/>
      <c r="G109" s="29"/>
      <c r="H109" s="60"/>
      <c r="L109" s="9"/>
    </row>
    <row r="110" spans="1:12" s="79" customFormat="1" x14ac:dyDescent="0.3">
      <c r="A110" s="46"/>
      <c r="B110" s="128" t="s">
        <v>174</v>
      </c>
      <c r="C110" s="60"/>
      <c r="D110" s="60"/>
      <c r="E110" s="29"/>
      <c r="F110" s="29"/>
      <c r="G110" s="29"/>
      <c r="H110" s="60"/>
      <c r="L110" s="9"/>
    </row>
    <row r="111" spans="1:12" s="79" customFormat="1" x14ac:dyDescent="0.3">
      <c r="A111" s="46" t="s">
        <v>25</v>
      </c>
      <c r="B111" s="128" t="s">
        <v>120</v>
      </c>
      <c r="C111" s="60"/>
      <c r="D111" s="60"/>
      <c r="E111" s="29"/>
      <c r="F111" s="29"/>
      <c r="G111" s="29"/>
      <c r="H111" s="60"/>
      <c r="L111" s="9"/>
    </row>
    <row r="112" spans="1:12" s="79" customFormat="1" x14ac:dyDescent="0.3">
      <c r="A112" s="46"/>
      <c r="B112" s="128" t="s">
        <v>174</v>
      </c>
      <c r="C112" s="60"/>
      <c r="D112" s="60"/>
      <c r="E112" s="29"/>
      <c r="F112" s="29"/>
      <c r="G112" s="29"/>
      <c r="H112" s="60"/>
      <c r="L112" s="9"/>
    </row>
    <row r="113" spans="1:12" s="79" customFormat="1" x14ac:dyDescent="0.3">
      <c r="A113" s="46"/>
      <c r="B113" s="128"/>
      <c r="C113" s="60"/>
      <c r="D113" s="60"/>
      <c r="E113" s="29"/>
      <c r="F113" s="29"/>
      <c r="G113" s="29"/>
      <c r="H113" s="60"/>
      <c r="L113" s="9"/>
    </row>
    <row r="114" spans="1:12" x14ac:dyDescent="0.3">
      <c r="A114" s="59" t="s">
        <v>26</v>
      </c>
      <c r="B114" s="305" t="s">
        <v>27</v>
      </c>
      <c r="C114" s="278"/>
      <c r="D114" s="278"/>
      <c r="E114" s="278"/>
    </row>
    <row r="115" spans="1:12" x14ac:dyDescent="0.3">
      <c r="B115" s="306" t="s">
        <v>28</v>
      </c>
      <c r="C115" s="278"/>
      <c r="D115" s="278"/>
      <c r="E115" s="278"/>
    </row>
    <row r="116" spans="1:12" x14ac:dyDescent="0.3">
      <c r="A116" s="79"/>
      <c r="B116" s="79" t="s">
        <v>213</v>
      </c>
      <c r="C116" s="79"/>
      <c r="D116" s="79"/>
      <c r="E116" s="79"/>
      <c r="F116" s="79"/>
      <c r="G116" s="79"/>
      <c r="H116" s="79"/>
    </row>
    <row r="117" spans="1:12" x14ac:dyDescent="0.3">
      <c r="A117" s="79"/>
      <c r="B117" s="79" t="s">
        <v>214</v>
      </c>
      <c r="C117" s="79"/>
      <c r="D117" s="79"/>
      <c r="E117" s="79"/>
      <c r="F117" s="79"/>
      <c r="G117" s="79"/>
      <c r="H117" s="79"/>
    </row>
  </sheetData>
  <mergeCells count="26">
    <mergeCell ref="A34:A35"/>
    <mergeCell ref="A37:B37"/>
    <mergeCell ref="B114:E114"/>
    <mergeCell ref="B115:E115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2:A33"/>
    <mergeCell ref="A30:A31"/>
    <mergeCell ref="A6:B6"/>
    <mergeCell ref="A7:B7"/>
    <mergeCell ref="A1:B1"/>
    <mergeCell ref="C1:H1"/>
    <mergeCell ref="A2:B2"/>
    <mergeCell ref="C2:H2"/>
    <mergeCell ref="A3:B5"/>
    <mergeCell ref="F3:H3"/>
    <mergeCell ref="F4:H4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14558-315E-4E69-9A59-A66097F97218}">
  <dimension ref="A1:H27"/>
  <sheetViews>
    <sheetView workbookViewId="0">
      <selection activeCell="K20" sqref="K20"/>
    </sheetView>
  </sheetViews>
  <sheetFormatPr defaultRowHeight="14.4" x14ac:dyDescent="0.3"/>
  <cols>
    <col min="1" max="1" width="8.88671875" style="154"/>
    <col min="2" max="2" width="8.88671875" style="205"/>
    <col min="3" max="3" width="10.33203125" style="145" bestFit="1" customWidth="1"/>
    <col min="4" max="4" width="12.77734375" style="145" bestFit="1" customWidth="1"/>
    <col min="5" max="6" width="8.88671875" style="145"/>
    <col min="7" max="7" width="9.33203125" style="145" bestFit="1" customWidth="1"/>
    <col min="8" max="8" width="12.77734375" style="145" bestFit="1" customWidth="1"/>
  </cols>
  <sheetData>
    <row r="1" spans="1:8" x14ac:dyDescent="0.3">
      <c r="A1" s="371" t="s">
        <v>244</v>
      </c>
      <c r="B1" s="371"/>
      <c r="C1" s="371"/>
      <c r="D1" s="371"/>
      <c r="E1" s="371"/>
      <c r="F1" s="371"/>
      <c r="G1" s="371"/>
      <c r="H1" s="371"/>
    </row>
    <row r="2" spans="1:8" x14ac:dyDescent="0.3">
      <c r="A2" s="151" t="s">
        <v>6</v>
      </c>
      <c r="B2" s="220" t="s">
        <v>170</v>
      </c>
      <c r="C2" s="152" t="s">
        <v>203</v>
      </c>
      <c r="D2" s="152" t="s">
        <v>207</v>
      </c>
      <c r="E2" s="152" t="s">
        <v>208</v>
      </c>
      <c r="F2" s="152" t="s">
        <v>243</v>
      </c>
      <c r="G2" s="152" t="s">
        <v>75</v>
      </c>
      <c r="H2" s="153" t="s">
        <v>210</v>
      </c>
    </row>
    <row r="3" spans="1:8" x14ac:dyDescent="0.3">
      <c r="A3" s="151">
        <v>2018</v>
      </c>
      <c r="B3" s="220" t="s">
        <v>120</v>
      </c>
      <c r="C3" s="214">
        <v>0</v>
      </c>
      <c r="D3" s="214">
        <v>52598</v>
      </c>
      <c r="E3" s="214">
        <v>0</v>
      </c>
      <c r="F3" s="214">
        <v>0</v>
      </c>
      <c r="G3" s="214">
        <v>195766.56000000003</v>
      </c>
      <c r="H3" s="215">
        <v>248364.56</v>
      </c>
    </row>
    <row r="4" spans="1:8" x14ac:dyDescent="0.3">
      <c r="B4" s="205" t="s">
        <v>174</v>
      </c>
      <c r="C4" s="212">
        <v>850601.32</v>
      </c>
      <c r="D4" s="212">
        <v>33167293.882000007</v>
      </c>
      <c r="E4" s="212">
        <v>0</v>
      </c>
      <c r="F4" s="212">
        <v>0</v>
      </c>
      <c r="G4" s="212">
        <v>0</v>
      </c>
      <c r="H4" s="213">
        <v>34017895.202000007</v>
      </c>
    </row>
    <row r="5" spans="1:8" x14ac:dyDescent="0.3">
      <c r="A5" s="154">
        <v>2019</v>
      </c>
      <c r="B5" s="205" t="s">
        <v>120</v>
      </c>
      <c r="C5" s="212">
        <v>0</v>
      </c>
      <c r="D5" s="212">
        <v>69132.239999999991</v>
      </c>
      <c r="E5" s="212">
        <v>0</v>
      </c>
      <c r="F5" s="212">
        <v>0</v>
      </c>
      <c r="G5" s="212">
        <v>335456.88</v>
      </c>
      <c r="H5" s="213">
        <v>404589.12</v>
      </c>
    </row>
    <row r="6" spans="1:8" x14ac:dyDescent="0.3">
      <c r="B6" s="205" t="s">
        <v>174</v>
      </c>
      <c r="C6" s="212">
        <v>794881.75000000012</v>
      </c>
      <c r="D6" s="212">
        <v>46056739.150000013</v>
      </c>
      <c r="E6" s="212">
        <v>0</v>
      </c>
      <c r="F6" s="212">
        <v>0</v>
      </c>
      <c r="G6" s="212">
        <v>0</v>
      </c>
      <c r="H6" s="213">
        <v>46851620.900000013</v>
      </c>
    </row>
    <row r="7" spans="1:8" x14ac:dyDescent="0.3">
      <c r="A7" s="154">
        <v>2020</v>
      </c>
      <c r="B7" s="205" t="s">
        <v>120</v>
      </c>
      <c r="C7" s="212">
        <v>150</v>
      </c>
      <c r="D7" s="212">
        <v>21351</v>
      </c>
      <c r="E7" s="212">
        <v>0</v>
      </c>
      <c r="F7" s="212">
        <v>0</v>
      </c>
      <c r="G7" s="212">
        <v>47980.68</v>
      </c>
      <c r="H7" s="213">
        <v>69481.679999999993</v>
      </c>
    </row>
    <row r="8" spans="1:8" x14ac:dyDescent="0.3">
      <c r="B8" s="205" t="s">
        <v>174</v>
      </c>
      <c r="C8" s="212">
        <v>6030510.3299999991</v>
      </c>
      <c r="D8" s="212">
        <v>43132304.639999993</v>
      </c>
      <c r="E8" s="212">
        <v>0</v>
      </c>
      <c r="F8" s="212">
        <v>0</v>
      </c>
      <c r="G8" s="212">
        <v>0</v>
      </c>
      <c r="H8" s="213">
        <v>49162814.969999991</v>
      </c>
    </row>
    <row r="9" spans="1:8" x14ac:dyDescent="0.3">
      <c r="A9" s="154">
        <v>2021</v>
      </c>
      <c r="B9" s="205" t="s">
        <v>120</v>
      </c>
      <c r="C9" s="212">
        <v>0</v>
      </c>
      <c r="D9" s="212">
        <v>400991</v>
      </c>
      <c r="E9" s="212">
        <v>0</v>
      </c>
      <c r="F9" s="212">
        <v>0</v>
      </c>
      <c r="G9" s="212">
        <v>38880.600000000006</v>
      </c>
      <c r="H9" s="213">
        <v>439871.60000000003</v>
      </c>
    </row>
    <row r="10" spans="1:8" x14ac:dyDescent="0.3">
      <c r="B10" s="205" t="s">
        <v>174</v>
      </c>
      <c r="C10" s="212">
        <v>9645351.609999992</v>
      </c>
      <c r="D10" s="212">
        <v>35833475.810000047</v>
      </c>
      <c r="E10" s="212">
        <v>0</v>
      </c>
      <c r="F10" s="212">
        <v>0</v>
      </c>
      <c r="G10" s="212">
        <v>0</v>
      </c>
      <c r="H10" s="213">
        <v>45478827.420000039</v>
      </c>
    </row>
    <row r="11" spans="1:8" x14ac:dyDescent="0.3">
      <c r="A11" s="154">
        <v>2022</v>
      </c>
      <c r="B11" s="205" t="s">
        <v>120</v>
      </c>
      <c r="C11" s="212">
        <v>500</v>
      </c>
      <c r="D11" s="212">
        <v>4913.16</v>
      </c>
      <c r="E11" s="212">
        <v>0</v>
      </c>
      <c r="F11" s="212">
        <v>0</v>
      </c>
      <c r="G11" s="212">
        <v>69742.200000000012</v>
      </c>
      <c r="H11" s="213">
        <v>75155.360000000015</v>
      </c>
    </row>
    <row r="12" spans="1:8" x14ac:dyDescent="0.3">
      <c r="B12" s="205" t="s">
        <v>174</v>
      </c>
      <c r="C12" s="212">
        <v>4706600.599999995</v>
      </c>
      <c r="D12" s="212">
        <v>43900049.646999985</v>
      </c>
      <c r="E12" s="212">
        <v>0</v>
      </c>
      <c r="F12" s="212">
        <v>0</v>
      </c>
      <c r="G12" s="212">
        <v>0</v>
      </c>
      <c r="H12" s="213">
        <v>48606650.246999972</v>
      </c>
    </row>
    <row r="13" spans="1:8" x14ac:dyDescent="0.3">
      <c r="A13" s="154" t="s">
        <v>220</v>
      </c>
      <c r="B13" s="205" t="s">
        <v>120</v>
      </c>
      <c r="C13" s="212">
        <v>0</v>
      </c>
      <c r="D13" s="212">
        <v>5191.84</v>
      </c>
      <c r="E13" s="212">
        <v>0</v>
      </c>
      <c r="F13" s="212">
        <v>0</v>
      </c>
      <c r="G13" s="212">
        <v>14252.04</v>
      </c>
      <c r="H13" s="213">
        <v>19443.88</v>
      </c>
    </row>
    <row r="14" spans="1:8" x14ac:dyDescent="0.3">
      <c r="A14" s="159"/>
      <c r="B14" s="182" t="s">
        <v>174</v>
      </c>
      <c r="C14" s="216">
        <v>28957.140000000003</v>
      </c>
      <c r="D14" s="216">
        <v>36469001</v>
      </c>
      <c r="E14" s="216">
        <v>0</v>
      </c>
      <c r="F14" s="216">
        <v>0</v>
      </c>
      <c r="G14" s="216">
        <v>0</v>
      </c>
      <c r="H14" s="217">
        <v>36497958.139999993</v>
      </c>
    </row>
    <row r="15" spans="1:8" x14ac:dyDescent="0.3">
      <c r="A15" s="368" t="s">
        <v>220</v>
      </c>
      <c r="B15" s="369"/>
      <c r="C15" s="369"/>
      <c r="D15" s="369"/>
      <c r="E15" s="369"/>
      <c r="F15" s="369"/>
      <c r="G15" s="369"/>
      <c r="H15" s="370"/>
    </row>
    <row r="16" spans="1:8" x14ac:dyDescent="0.3">
      <c r="A16" s="151" t="s">
        <v>13</v>
      </c>
      <c r="B16" s="220" t="s">
        <v>120</v>
      </c>
      <c r="C16" s="218"/>
      <c r="D16" s="218"/>
      <c r="E16" s="218"/>
      <c r="F16" s="218"/>
      <c r="G16" s="218">
        <v>5171.76</v>
      </c>
      <c r="H16" s="219">
        <v>5171.76</v>
      </c>
    </row>
    <row r="17" spans="1:8" x14ac:dyDescent="0.3">
      <c r="B17" s="205" t="s">
        <v>174</v>
      </c>
      <c r="C17" s="156"/>
      <c r="D17" s="156">
        <v>6870419.1399999848</v>
      </c>
      <c r="E17" s="156"/>
      <c r="F17" s="156"/>
      <c r="G17" s="156"/>
      <c r="H17" s="203">
        <v>6870419.1399999848</v>
      </c>
    </row>
    <row r="18" spans="1:8" x14ac:dyDescent="0.3">
      <c r="A18" s="154" t="s">
        <v>14</v>
      </c>
      <c r="B18" s="205" t="s">
        <v>120</v>
      </c>
      <c r="C18" s="156"/>
      <c r="D18" s="156"/>
      <c r="E18" s="156"/>
      <c r="F18" s="156"/>
      <c r="G18" s="156">
        <v>9080.2800000000007</v>
      </c>
      <c r="H18" s="203">
        <v>9080.2800000000007</v>
      </c>
    </row>
    <row r="19" spans="1:8" x14ac:dyDescent="0.3">
      <c r="B19" s="205" t="s">
        <v>174</v>
      </c>
      <c r="C19" s="156">
        <v>2352.11</v>
      </c>
      <c r="D19" s="156">
        <v>6199358.8100000052</v>
      </c>
      <c r="E19" s="156"/>
      <c r="F19" s="156"/>
      <c r="G19" s="156"/>
      <c r="H19" s="203">
        <v>6201710.9200000055</v>
      </c>
    </row>
    <row r="20" spans="1:8" x14ac:dyDescent="0.3">
      <c r="A20" s="154" t="s">
        <v>15</v>
      </c>
      <c r="B20" s="205" t="s">
        <v>120</v>
      </c>
      <c r="C20" s="156"/>
      <c r="D20" s="156"/>
      <c r="E20" s="156"/>
      <c r="F20" s="156"/>
      <c r="G20" s="156"/>
      <c r="H20" s="203">
        <v>0</v>
      </c>
    </row>
    <row r="21" spans="1:8" x14ac:dyDescent="0.3">
      <c r="B21" s="205" t="s">
        <v>174</v>
      </c>
      <c r="C21" s="156">
        <v>3338.45</v>
      </c>
      <c r="D21" s="156">
        <v>5059999.9599999944</v>
      </c>
      <c r="E21" s="156"/>
      <c r="F21" s="156"/>
      <c r="G21" s="156"/>
      <c r="H21" s="203">
        <v>5063338.4099999946</v>
      </c>
    </row>
    <row r="22" spans="1:8" x14ac:dyDescent="0.3">
      <c r="A22" s="154" t="s">
        <v>16</v>
      </c>
      <c r="B22" s="205" t="s">
        <v>120</v>
      </c>
      <c r="C22" s="156"/>
      <c r="D22" s="156">
        <v>5154.55</v>
      </c>
      <c r="E22" s="156"/>
      <c r="F22" s="156"/>
      <c r="G22" s="156"/>
      <c r="H22" s="203">
        <v>5154.55</v>
      </c>
    </row>
    <row r="23" spans="1:8" x14ac:dyDescent="0.3">
      <c r="B23" s="205" t="s">
        <v>174</v>
      </c>
      <c r="C23" s="156">
        <v>8525.86</v>
      </c>
      <c r="D23" s="156">
        <v>5876322.1000000006</v>
      </c>
      <c r="E23" s="156"/>
      <c r="F23" s="156"/>
      <c r="G23" s="156"/>
      <c r="H23" s="203">
        <v>5884847.9600000009</v>
      </c>
    </row>
    <row r="24" spans="1:8" x14ac:dyDescent="0.3">
      <c r="A24" s="154" t="s">
        <v>17</v>
      </c>
      <c r="B24" s="205" t="s">
        <v>120</v>
      </c>
      <c r="C24" s="156"/>
      <c r="D24" s="156"/>
      <c r="E24" s="156"/>
      <c r="F24" s="156"/>
      <c r="G24" s="156"/>
      <c r="H24" s="203">
        <v>0</v>
      </c>
    </row>
    <row r="25" spans="1:8" x14ac:dyDescent="0.3">
      <c r="B25" s="205" t="s">
        <v>174</v>
      </c>
      <c r="C25" s="156">
        <v>1582.6</v>
      </c>
      <c r="D25" s="156">
        <v>5408558.0199999986</v>
      </c>
      <c r="E25" s="156"/>
      <c r="F25" s="156"/>
      <c r="G25" s="156"/>
      <c r="H25" s="203">
        <v>5410140.6199999982</v>
      </c>
    </row>
    <row r="26" spans="1:8" x14ac:dyDescent="0.3">
      <c r="A26" s="154" t="s">
        <v>18</v>
      </c>
      <c r="B26" s="205" t="s">
        <v>120</v>
      </c>
      <c r="C26" s="156"/>
      <c r="D26" s="156">
        <v>37.29</v>
      </c>
      <c r="E26" s="156"/>
      <c r="F26" s="156"/>
      <c r="G26" s="156"/>
      <c r="H26" s="203">
        <v>37.29</v>
      </c>
    </row>
    <row r="27" spans="1:8" x14ac:dyDescent="0.3">
      <c r="A27" s="159"/>
      <c r="B27" s="182" t="s">
        <v>174</v>
      </c>
      <c r="C27" s="161">
        <v>13158.120000000003</v>
      </c>
      <c r="D27" s="161">
        <v>7054342.9700000137</v>
      </c>
      <c r="E27" s="161"/>
      <c r="F27" s="161"/>
      <c r="G27" s="161"/>
      <c r="H27" s="204">
        <v>7067501.0900000138</v>
      </c>
    </row>
  </sheetData>
  <mergeCells count="2">
    <mergeCell ref="A15:H15"/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34BF0-CC54-4D61-BFE5-D2603901EA8E}">
  <sheetPr>
    <tabColor theme="7" tint="-0.249977111117893"/>
  </sheetPr>
  <dimension ref="B2:G22"/>
  <sheetViews>
    <sheetView zoomScale="180" workbookViewId="0">
      <selection activeCell="B2" sqref="B2:G16"/>
    </sheetView>
  </sheetViews>
  <sheetFormatPr defaultRowHeight="14.4" x14ac:dyDescent="0.3"/>
  <cols>
    <col min="3" max="5" width="11.33203125" bestFit="1" customWidth="1"/>
    <col min="6" max="7" width="13.88671875" bestFit="1" customWidth="1"/>
  </cols>
  <sheetData>
    <row r="2" spans="2:7" x14ac:dyDescent="0.3">
      <c r="B2" s="270" t="s">
        <v>6</v>
      </c>
      <c r="C2" s="263" t="s">
        <v>3</v>
      </c>
      <c r="D2" s="264"/>
      <c r="E2" s="265"/>
      <c r="F2" s="266" t="s">
        <v>4</v>
      </c>
      <c r="G2" s="268" t="s">
        <v>5</v>
      </c>
    </row>
    <row r="3" spans="2:7" x14ac:dyDescent="0.3">
      <c r="B3" s="271"/>
      <c r="C3" s="178" t="s">
        <v>7</v>
      </c>
      <c r="D3" s="183" t="s">
        <v>8</v>
      </c>
      <c r="E3" s="184" t="s">
        <v>3</v>
      </c>
      <c r="F3" s="267"/>
      <c r="G3" s="269"/>
    </row>
    <row r="4" spans="2:7" x14ac:dyDescent="0.3">
      <c r="B4" s="177">
        <v>2018</v>
      </c>
      <c r="C4" s="185">
        <v>52598</v>
      </c>
      <c r="D4" s="186">
        <v>195766.56000000003</v>
      </c>
      <c r="E4" s="187">
        <v>248364.56</v>
      </c>
      <c r="F4" s="186">
        <v>34017895.202</v>
      </c>
      <c r="G4" s="188">
        <v>-33769530.641999997</v>
      </c>
    </row>
    <row r="5" spans="2:7" x14ac:dyDescent="0.3">
      <c r="B5" s="177">
        <v>2019</v>
      </c>
      <c r="C5" s="185">
        <v>69132.239999999991</v>
      </c>
      <c r="D5" s="186">
        <v>335456.88</v>
      </c>
      <c r="E5" s="187">
        <v>404589.12</v>
      </c>
      <c r="F5" s="186">
        <v>46851620.899999999</v>
      </c>
      <c r="G5" s="188">
        <v>-46447031.779999986</v>
      </c>
    </row>
    <row r="6" spans="2:7" x14ac:dyDescent="0.3">
      <c r="B6" s="177">
        <v>2020</v>
      </c>
      <c r="C6" s="185">
        <v>21501</v>
      </c>
      <c r="D6" s="186">
        <v>47980.68</v>
      </c>
      <c r="E6" s="187">
        <v>69481.679999999993</v>
      </c>
      <c r="F6" s="186">
        <v>49162814.969999999</v>
      </c>
      <c r="G6" s="188">
        <v>-49093333.289999999</v>
      </c>
    </row>
    <row r="7" spans="2:7" x14ac:dyDescent="0.3">
      <c r="B7" s="177">
        <v>2021</v>
      </c>
      <c r="C7" s="185">
        <v>400991</v>
      </c>
      <c r="D7" s="186">
        <v>38880.600000000006</v>
      </c>
      <c r="E7" s="187">
        <v>439871.60000000003</v>
      </c>
      <c r="F7" s="186">
        <v>45478827.420000039</v>
      </c>
      <c r="G7" s="188">
        <v>-45038955.820000052</v>
      </c>
    </row>
    <row r="8" spans="2:7" x14ac:dyDescent="0.3">
      <c r="B8" s="177">
        <v>2022</v>
      </c>
      <c r="C8" s="185">
        <v>5413.16</v>
      </c>
      <c r="D8" s="186">
        <v>69742.200000000012</v>
      </c>
      <c r="E8" s="187">
        <v>75155.360000000015</v>
      </c>
      <c r="F8" s="186">
        <v>48599426.716999978</v>
      </c>
      <c r="G8" s="188">
        <v>-48524271.356999971</v>
      </c>
    </row>
    <row r="9" spans="2:7" x14ac:dyDescent="0.3">
      <c r="B9" s="177">
        <v>2023</v>
      </c>
      <c r="C9" s="189">
        <v>5191.84</v>
      </c>
      <c r="D9" s="190">
        <v>14252.04</v>
      </c>
      <c r="E9" s="191">
        <v>19443.88</v>
      </c>
      <c r="F9" s="186">
        <v>36497958.139999993</v>
      </c>
      <c r="G9" s="192">
        <v>-36478514.259999998</v>
      </c>
    </row>
    <row r="10" spans="2:7" x14ac:dyDescent="0.3">
      <c r="B10" s="272" t="s">
        <v>220</v>
      </c>
      <c r="C10" s="273"/>
      <c r="D10" s="273"/>
      <c r="E10" s="273"/>
      <c r="F10" s="273"/>
      <c r="G10" s="274"/>
    </row>
    <row r="11" spans="2:7" x14ac:dyDescent="0.3">
      <c r="B11" s="177" t="s">
        <v>112</v>
      </c>
      <c r="C11" s="194" t="s">
        <v>215</v>
      </c>
      <c r="D11" s="195">
        <v>5171.76</v>
      </c>
      <c r="E11" s="196">
        <v>5171.76</v>
      </c>
      <c r="F11" s="186">
        <v>6870419.1399999848</v>
      </c>
      <c r="G11" s="193">
        <v>-6865247.379999985</v>
      </c>
    </row>
    <row r="12" spans="2:7" x14ac:dyDescent="0.3">
      <c r="B12" s="177" t="s">
        <v>113</v>
      </c>
      <c r="C12" s="197" t="s">
        <v>215</v>
      </c>
      <c r="D12" s="198">
        <v>9080.2800000000007</v>
      </c>
      <c r="E12" s="199">
        <v>9080.2800000000007</v>
      </c>
      <c r="F12" s="186">
        <v>6201710.9200000055</v>
      </c>
      <c r="G12" s="188">
        <v>-6192630.6400000053</v>
      </c>
    </row>
    <row r="13" spans="2:7" x14ac:dyDescent="0.3">
      <c r="B13" s="177" t="s">
        <v>114</v>
      </c>
      <c r="C13" s="197" t="s">
        <v>215</v>
      </c>
      <c r="D13" s="198" t="s">
        <v>215</v>
      </c>
      <c r="E13" s="199">
        <v>0</v>
      </c>
      <c r="F13" s="186">
        <v>5063338.4099999946</v>
      </c>
      <c r="G13" s="188">
        <v>-5063338.4099999946</v>
      </c>
    </row>
    <row r="14" spans="2:7" x14ac:dyDescent="0.3">
      <c r="B14" s="177" t="s">
        <v>115</v>
      </c>
      <c r="C14" s="197">
        <v>5154.55</v>
      </c>
      <c r="D14" s="198" t="s">
        <v>215</v>
      </c>
      <c r="E14" s="199">
        <v>5154.55</v>
      </c>
      <c r="F14" s="186">
        <v>5884847.9600000009</v>
      </c>
      <c r="G14" s="188">
        <v>-5879693.4100000011</v>
      </c>
    </row>
    <row r="15" spans="2:7" x14ac:dyDescent="0.3">
      <c r="B15" s="177" t="s">
        <v>17</v>
      </c>
      <c r="C15" s="197" t="s">
        <v>215</v>
      </c>
      <c r="D15" s="198" t="s">
        <v>215</v>
      </c>
      <c r="E15" s="199">
        <v>0</v>
      </c>
      <c r="F15" s="186">
        <v>5410140.6199999982</v>
      </c>
      <c r="G15" s="188">
        <v>-5410140.6199999982</v>
      </c>
    </row>
    <row r="16" spans="2:7" x14ac:dyDescent="0.3">
      <c r="B16" s="178" t="s">
        <v>221</v>
      </c>
      <c r="C16" s="200">
        <v>37.29</v>
      </c>
      <c r="D16" s="201" t="s">
        <v>215</v>
      </c>
      <c r="E16" s="202">
        <v>37.29</v>
      </c>
      <c r="F16" s="190">
        <v>7067501.0900000129</v>
      </c>
      <c r="G16" s="192">
        <v>-7067463.8000000129</v>
      </c>
    </row>
    <row r="18" spans="5:7" x14ac:dyDescent="0.3">
      <c r="E18" s="148">
        <f>(E6-E5)/E5</f>
        <v>-0.82826606904308253</v>
      </c>
      <c r="F18" s="148">
        <f>(F15-F14)/F14</f>
        <v>-8.0666033043953533E-2</v>
      </c>
      <c r="G18" s="148">
        <f>(G16-G15)/G15</f>
        <v>0.30633643308147784</v>
      </c>
    </row>
    <row r="19" spans="5:7" x14ac:dyDescent="0.3">
      <c r="E19" s="148">
        <f>(F6-F5)/F5</f>
        <v>4.933007707317124E-2</v>
      </c>
      <c r="F19" s="148">
        <f>(F16-F15)/F15</f>
        <v>0.30634332569344846</v>
      </c>
    </row>
    <row r="21" spans="5:7" x14ac:dyDescent="0.3">
      <c r="E21" s="148">
        <f>(F8-F7)/F7</f>
        <v>6.8616529361696016E-2</v>
      </c>
      <c r="F21" s="148">
        <f>(F5-F4)/F4</f>
        <v>0.37726395539149848</v>
      </c>
    </row>
    <row r="22" spans="5:7" x14ac:dyDescent="0.3">
      <c r="F22" s="148">
        <f>(E5-E4)/E4</f>
        <v>0.62901309268923067</v>
      </c>
    </row>
  </sheetData>
  <mergeCells count="5">
    <mergeCell ref="C2:E2"/>
    <mergeCell ref="F2:F3"/>
    <mergeCell ref="G2:G3"/>
    <mergeCell ref="B2:B3"/>
    <mergeCell ref="B10:G10"/>
  </mergeCells>
  <phoneticPr fontId="26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AG121"/>
  <sheetViews>
    <sheetView zoomScale="110" zoomScaleNormal="110" workbookViewId="0">
      <pane xSplit="1" ySplit="5" topLeftCell="L50" activePane="bottomRight" state="frozen"/>
      <selection activeCell="F103" sqref="F103"/>
      <selection pane="topRight" activeCell="F103" sqref="F103"/>
      <selection pane="bottomLeft" activeCell="F103" sqref="F103"/>
      <selection pane="bottomRight" sqref="A1:XFD1048576"/>
    </sheetView>
  </sheetViews>
  <sheetFormatPr defaultColWidth="9.33203125" defaultRowHeight="13.8" x14ac:dyDescent="0.3"/>
  <cols>
    <col min="1" max="1" width="9.6640625" style="6" customWidth="1"/>
    <col min="2" max="3" width="11.109375" style="6" bestFit="1" customWidth="1"/>
    <col min="4" max="4" width="8.6640625" style="6" customWidth="1"/>
    <col min="5" max="5" width="13.5546875" style="6" bestFit="1" customWidth="1"/>
    <col min="6" max="6" width="12.44140625" style="6" bestFit="1" customWidth="1"/>
    <col min="7" max="7" width="11.6640625" style="6" bestFit="1" customWidth="1"/>
    <col min="8" max="8" width="11" style="6" bestFit="1" customWidth="1"/>
    <col min="9" max="9" width="10.6640625" style="6" customWidth="1"/>
    <col min="10" max="10" width="11" style="6" customWidth="1"/>
    <col min="11" max="11" width="12.44140625" style="6" customWidth="1"/>
    <col min="12" max="12" width="11.109375" style="6" bestFit="1" customWidth="1"/>
    <col min="13" max="13" width="12.109375" style="6" bestFit="1" customWidth="1"/>
    <col min="14" max="14" width="13.33203125" style="6" customWidth="1"/>
    <col min="15" max="15" width="12.33203125" style="6" customWidth="1"/>
    <col min="16" max="16" width="11.6640625" style="6" bestFit="1" customWidth="1"/>
    <col min="17" max="17" width="12.44140625" style="6" customWidth="1"/>
    <col min="18" max="18" width="10.6640625" style="6" customWidth="1"/>
    <col min="19" max="19" width="13.44140625" style="6" customWidth="1"/>
    <col min="20" max="20" width="11.44140625" style="6" customWidth="1"/>
    <col min="21" max="21" width="11.33203125" style="6" bestFit="1" customWidth="1"/>
    <col min="22" max="22" width="10.33203125" style="6" customWidth="1"/>
    <col min="23" max="23" width="9.88671875" style="6" bestFit="1" customWidth="1"/>
    <col min="24" max="24" width="12.88671875" style="6" bestFit="1" customWidth="1"/>
    <col min="25" max="25" width="12.44140625" style="9" bestFit="1" customWidth="1"/>
    <col min="26" max="27" width="12.44140625" style="9" customWidth="1"/>
    <col min="28" max="31" width="9.44140625" style="6" bestFit="1" customWidth="1"/>
    <col min="32" max="32" width="10.5546875" style="6" bestFit="1" customWidth="1"/>
    <col min="33" max="33" width="10.44140625" style="6" bestFit="1" customWidth="1"/>
    <col min="34" max="16384" width="9.33203125" style="6"/>
  </cols>
  <sheetData>
    <row r="1" spans="1:33" s="14" customFormat="1" ht="16.5" customHeight="1" x14ac:dyDescent="0.35">
      <c r="A1" s="13" t="s">
        <v>29</v>
      </c>
      <c r="B1" s="275" t="s">
        <v>30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34"/>
      <c r="Z1" s="234"/>
      <c r="AA1" s="234"/>
    </row>
    <row r="2" spans="1:33" ht="16.5" customHeight="1" x14ac:dyDescent="0.35">
      <c r="A2" s="221"/>
      <c r="B2" s="46"/>
      <c r="C2" s="277" t="s">
        <v>2</v>
      </c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</row>
    <row r="3" spans="1:33" s="10" customFormat="1" ht="15.75" customHeight="1" x14ac:dyDescent="0.3">
      <c r="A3" s="227"/>
      <c r="B3" s="10" t="s">
        <v>31</v>
      </c>
      <c r="C3" s="10" t="s">
        <v>32</v>
      </c>
      <c r="D3" s="10" t="s">
        <v>33</v>
      </c>
      <c r="E3" s="10" t="s">
        <v>34</v>
      </c>
      <c r="F3" s="10" t="s">
        <v>35</v>
      </c>
      <c r="G3" s="10" t="s">
        <v>36</v>
      </c>
      <c r="H3" s="10" t="s">
        <v>37</v>
      </c>
      <c r="I3" s="10" t="s">
        <v>38</v>
      </c>
      <c r="J3" s="10" t="s">
        <v>39</v>
      </c>
      <c r="K3" s="10" t="s">
        <v>40</v>
      </c>
      <c r="L3" s="10" t="s">
        <v>41</v>
      </c>
      <c r="M3" s="10" t="s">
        <v>42</v>
      </c>
      <c r="N3" s="10" t="s">
        <v>43</v>
      </c>
      <c r="O3" s="10" t="s">
        <v>44</v>
      </c>
      <c r="P3" s="10" t="s">
        <v>45</v>
      </c>
      <c r="Q3" s="10" t="s">
        <v>46</v>
      </c>
      <c r="R3" s="10" t="s">
        <v>47</v>
      </c>
      <c r="S3" s="10" t="s">
        <v>48</v>
      </c>
      <c r="T3" s="228" t="s">
        <v>49</v>
      </c>
      <c r="U3" s="10" t="s">
        <v>50</v>
      </c>
      <c r="V3" s="10" t="s">
        <v>51</v>
      </c>
      <c r="W3" s="8" t="s">
        <v>52</v>
      </c>
      <c r="Y3" s="235"/>
      <c r="Z3" s="235"/>
      <c r="AA3" s="235"/>
    </row>
    <row r="4" spans="1:33" s="17" customFormat="1" ht="81.75" customHeight="1" x14ac:dyDescent="0.3">
      <c r="A4" s="279" t="s">
        <v>53</v>
      </c>
      <c r="B4" s="15" t="s">
        <v>54</v>
      </c>
      <c r="C4" s="15" t="s">
        <v>55</v>
      </c>
      <c r="D4" s="15" t="s">
        <v>56</v>
      </c>
      <c r="E4" s="15" t="s">
        <v>57</v>
      </c>
      <c r="F4" s="15" t="s">
        <v>58</v>
      </c>
      <c r="G4" s="15" t="s">
        <v>59</v>
      </c>
      <c r="H4" s="15" t="s">
        <v>60</v>
      </c>
      <c r="I4" s="15" t="s">
        <v>61</v>
      </c>
      <c r="J4" s="15" t="s">
        <v>62</v>
      </c>
      <c r="K4" s="15" t="s">
        <v>63</v>
      </c>
      <c r="L4" s="15" t="s">
        <v>64</v>
      </c>
      <c r="M4" s="15" t="s">
        <v>65</v>
      </c>
      <c r="N4" s="15" t="s">
        <v>66</v>
      </c>
      <c r="O4" s="15" t="s">
        <v>67</v>
      </c>
      <c r="P4" s="15" t="s">
        <v>68</v>
      </c>
      <c r="Q4" s="15" t="s">
        <v>69</v>
      </c>
      <c r="R4" s="15" t="s">
        <v>70</v>
      </c>
      <c r="S4" s="15" t="s">
        <v>71</v>
      </c>
      <c r="T4" s="15" t="s">
        <v>72</v>
      </c>
      <c r="U4" s="15" t="s">
        <v>73</v>
      </c>
      <c r="V4" s="15" t="s">
        <v>74</v>
      </c>
      <c r="W4" s="16" t="s">
        <v>75</v>
      </c>
      <c r="X4" s="8" t="s">
        <v>9</v>
      </c>
      <c r="Y4" s="236"/>
      <c r="Z4" s="236"/>
      <c r="AA4" s="236"/>
    </row>
    <row r="5" spans="1:33" s="18" customFormat="1" ht="21" customHeight="1" x14ac:dyDescent="0.3">
      <c r="A5" s="278"/>
      <c r="B5" s="18" t="s">
        <v>76</v>
      </c>
      <c r="C5" s="18" t="s">
        <v>77</v>
      </c>
      <c r="D5" s="18" t="s">
        <v>78</v>
      </c>
      <c r="E5" s="18" t="s">
        <v>79</v>
      </c>
      <c r="F5" s="18" t="s">
        <v>80</v>
      </c>
      <c r="G5" s="18" t="s">
        <v>81</v>
      </c>
      <c r="H5" s="18" t="s">
        <v>82</v>
      </c>
      <c r="I5" s="18" t="s">
        <v>83</v>
      </c>
      <c r="J5" s="18" t="s">
        <v>84</v>
      </c>
      <c r="K5" s="18" t="s">
        <v>85</v>
      </c>
      <c r="L5" s="18" t="s">
        <v>86</v>
      </c>
      <c r="M5" s="18" t="s">
        <v>87</v>
      </c>
      <c r="N5" s="18" t="s">
        <v>88</v>
      </c>
      <c r="O5" s="18" t="s">
        <v>89</v>
      </c>
      <c r="P5" s="18" t="s">
        <v>90</v>
      </c>
      <c r="Q5" s="18" t="s">
        <v>91</v>
      </c>
      <c r="R5" s="18" t="s">
        <v>92</v>
      </c>
      <c r="S5" s="18" t="s">
        <v>93</v>
      </c>
      <c r="T5" s="18" t="s">
        <v>94</v>
      </c>
      <c r="U5" s="18" t="s">
        <v>95</v>
      </c>
      <c r="V5" s="18" t="s">
        <v>96</v>
      </c>
      <c r="W5" s="18" t="s">
        <v>97</v>
      </c>
      <c r="Y5" s="31"/>
      <c r="Z5" s="31"/>
      <c r="AA5" s="31"/>
    </row>
    <row r="6" spans="1:33" s="18" customFormat="1" ht="15" customHeight="1" x14ac:dyDescent="0.3">
      <c r="A6" s="19" t="s">
        <v>6</v>
      </c>
      <c r="Y6" s="31"/>
      <c r="Z6" s="31"/>
      <c r="AA6" s="31"/>
    </row>
    <row r="7" spans="1:33" s="20" customFormat="1" x14ac:dyDescent="0.3">
      <c r="A7" s="19" t="s">
        <v>11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33" s="20" customFormat="1" x14ac:dyDescent="0.3">
      <c r="A8" s="21">
        <v>2010</v>
      </c>
      <c r="B8" s="29">
        <v>1925247.539999997</v>
      </c>
      <c r="C8" s="29">
        <v>2510303.3899999973</v>
      </c>
      <c r="D8" s="29">
        <v>112194.24999999997</v>
      </c>
      <c r="E8" s="29">
        <v>3794770.28</v>
      </c>
      <c r="F8" s="29">
        <v>5364701.353000002</v>
      </c>
      <c r="G8" s="29">
        <v>1636534.2499999988</v>
      </c>
      <c r="H8" s="29">
        <v>633137.13999999932</v>
      </c>
      <c r="I8" s="29">
        <v>21234.01</v>
      </c>
      <c r="J8" s="29">
        <v>1366952.6800000018</v>
      </c>
      <c r="K8" s="29">
        <v>381422.23000000039</v>
      </c>
      <c r="L8" s="29">
        <v>854130.09999999881</v>
      </c>
      <c r="M8" s="29">
        <v>92400.569999999861</v>
      </c>
      <c r="N8" s="29">
        <v>165064.72000000003</v>
      </c>
      <c r="O8" s="29">
        <v>15759.859999999995</v>
      </c>
      <c r="P8" s="29">
        <v>1148055.4299999978</v>
      </c>
      <c r="Q8" s="29">
        <v>2489350.7099999981</v>
      </c>
      <c r="R8" s="29">
        <v>937423.10000000044</v>
      </c>
      <c r="S8" s="29">
        <v>322301.80000000005</v>
      </c>
      <c r="T8" s="29">
        <v>44</v>
      </c>
      <c r="U8" s="29">
        <v>450001.68000000063</v>
      </c>
      <c r="V8" s="29">
        <v>7142.46</v>
      </c>
      <c r="W8" s="29">
        <v>76741.98</v>
      </c>
      <c r="X8" s="29">
        <v>24304913.532999989</v>
      </c>
      <c r="Y8" s="9"/>
      <c r="Z8" s="9"/>
      <c r="AA8" s="9"/>
    </row>
    <row r="9" spans="1:33" s="20" customFormat="1" x14ac:dyDescent="0.3">
      <c r="A9" s="21">
        <v>2011</v>
      </c>
      <c r="B9" s="29">
        <v>1888875.8899999959</v>
      </c>
      <c r="C9" s="29">
        <v>2238476.0099999979</v>
      </c>
      <c r="D9" s="29">
        <v>131126.16</v>
      </c>
      <c r="E9" s="29">
        <v>3738901.8699999941</v>
      </c>
      <c r="F9" s="29">
        <v>5303569.5200000014</v>
      </c>
      <c r="G9" s="29">
        <v>1186370.2</v>
      </c>
      <c r="H9" s="29">
        <v>669777.74999999919</v>
      </c>
      <c r="I9" s="29">
        <v>32600.679999999978</v>
      </c>
      <c r="J9" s="29">
        <v>892277.2200000002</v>
      </c>
      <c r="K9" s="29">
        <v>812129.05000000075</v>
      </c>
      <c r="L9" s="29">
        <v>352546.52000000014</v>
      </c>
      <c r="M9" s="29">
        <v>64729.95</v>
      </c>
      <c r="N9" s="29">
        <v>295260.97000000015</v>
      </c>
      <c r="O9" s="29">
        <v>5163.4299999999994</v>
      </c>
      <c r="P9" s="29">
        <v>1688520.4899999993</v>
      </c>
      <c r="Q9" s="29">
        <v>5421854.5300000189</v>
      </c>
      <c r="R9" s="29">
        <v>731261.45999999926</v>
      </c>
      <c r="S9" s="29">
        <v>193890.28000000006</v>
      </c>
      <c r="T9" s="29">
        <v>947.27</v>
      </c>
      <c r="U9" s="29">
        <v>558177.85000000126</v>
      </c>
      <c r="V9" s="29">
        <v>0</v>
      </c>
      <c r="W9" s="29">
        <v>144019.41000000003</v>
      </c>
      <c r="X9" s="29">
        <v>26350476.510000009</v>
      </c>
      <c r="Y9" s="9"/>
      <c r="Z9" s="9"/>
      <c r="AA9" s="9"/>
    </row>
    <row r="10" spans="1:33" s="20" customFormat="1" x14ac:dyDescent="0.3">
      <c r="A10" s="21">
        <v>2012</v>
      </c>
      <c r="B10" s="29">
        <v>1508761.9399999997</v>
      </c>
      <c r="C10" s="29">
        <v>2171464.7599999998</v>
      </c>
      <c r="D10" s="29">
        <v>135560.53999999998</v>
      </c>
      <c r="E10" s="29">
        <v>3487759.6500000018</v>
      </c>
      <c r="F10" s="29">
        <v>4850306.9400000004</v>
      </c>
      <c r="G10" s="29">
        <v>1179649.0699999998</v>
      </c>
      <c r="H10" s="29">
        <v>386063.26</v>
      </c>
      <c r="I10" s="29">
        <v>18958.05</v>
      </c>
      <c r="J10" s="29">
        <v>952884.35999999987</v>
      </c>
      <c r="K10" s="29">
        <v>348173.02000000008</v>
      </c>
      <c r="L10" s="29">
        <v>393711.70000000024</v>
      </c>
      <c r="M10" s="29">
        <v>69899.740000000005</v>
      </c>
      <c r="N10" s="29">
        <v>138239.53999999995</v>
      </c>
      <c r="O10" s="29">
        <v>10297.789999999999</v>
      </c>
      <c r="P10" s="29">
        <v>793236.23</v>
      </c>
      <c r="Q10" s="29">
        <v>1964596.8199999998</v>
      </c>
      <c r="R10" s="29">
        <v>712279.81</v>
      </c>
      <c r="S10" s="29">
        <v>402444.65</v>
      </c>
      <c r="T10" s="29">
        <v>1652.73</v>
      </c>
      <c r="U10" s="29">
        <v>638220.12000000023</v>
      </c>
      <c r="V10" s="29">
        <v>1513.76</v>
      </c>
      <c r="W10" s="29">
        <v>62901.669999999991</v>
      </c>
      <c r="X10" s="29">
        <v>20228576.150000002</v>
      </c>
      <c r="Y10" s="9"/>
      <c r="Z10" s="9"/>
      <c r="AA10" s="9"/>
    </row>
    <row r="11" spans="1:33" s="20" customFormat="1" x14ac:dyDescent="0.3">
      <c r="A11" s="21">
        <v>2013</v>
      </c>
      <c r="B11" s="29">
        <v>1347341.7399999993</v>
      </c>
      <c r="C11" s="29">
        <v>1977551.3000000038</v>
      </c>
      <c r="D11" s="29">
        <v>116654.3</v>
      </c>
      <c r="E11" s="29">
        <v>3567205.0099999872</v>
      </c>
      <c r="F11" s="29">
        <v>4697824.9100000011</v>
      </c>
      <c r="G11" s="29">
        <v>991132.57999999553</v>
      </c>
      <c r="H11" s="29">
        <v>527908.03999999946</v>
      </c>
      <c r="I11" s="29">
        <v>21240.05</v>
      </c>
      <c r="J11" s="29">
        <v>988012.90000000049</v>
      </c>
      <c r="K11" s="29">
        <v>242789.53999999963</v>
      </c>
      <c r="L11" s="29">
        <v>391045.64000000007</v>
      </c>
      <c r="M11" s="29">
        <v>53229.000000000029</v>
      </c>
      <c r="N11" s="29">
        <v>294999.87000000052</v>
      </c>
      <c r="O11" s="29">
        <v>2251.8900000000003</v>
      </c>
      <c r="P11" s="29">
        <v>1028023.4300000021</v>
      </c>
      <c r="Q11" s="29">
        <v>2364318.5</v>
      </c>
      <c r="R11" s="29">
        <v>2132155.0000000005</v>
      </c>
      <c r="S11" s="29">
        <v>79050.520000000019</v>
      </c>
      <c r="T11" s="29">
        <v>991.70999999999992</v>
      </c>
      <c r="U11" s="29">
        <v>471377.46000000025</v>
      </c>
      <c r="V11" s="29">
        <v>0</v>
      </c>
      <c r="W11" s="29">
        <v>135376.17000000004</v>
      </c>
      <c r="X11" s="29">
        <v>21430479.559999991</v>
      </c>
      <c r="Y11" s="9"/>
      <c r="Z11" s="9"/>
      <c r="AA11" s="9"/>
    </row>
    <row r="12" spans="1:33" x14ac:dyDescent="0.3">
      <c r="A12" s="22">
        <v>2014</v>
      </c>
      <c r="B12" s="29">
        <v>1299145.8700000001</v>
      </c>
      <c r="C12" s="29">
        <v>2115300.23</v>
      </c>
      <c r="D12" s="29">
        <v>117257.88</v>
      </c>
      <c r="E12" s="29">
        <v>3500116.4800000014</v>
      </c>
      <c r="F12" s="29">
        <v>6580705.2200000007</v>
      </c>
      <c r="G12" s="29">
        <v>879970.74999999988</v>
      </c>
      <c r="H12" s="29">
        <v>293595.03000000003</v>
      </c>
      <c r="I12" s="29">
        <v>20366.869999999995</v>
      </c>
      <c r="J12" s="29">
        <v>962976.97</v>
      </c>
      <c r="K12" s="29">
        <v>302439.16999999993</v>
      </c>
      <c r="L12" s="29">
        <v>475189.19999999995</v>
      </c>
      <c r="M12" s="29">
        <v>65218.010000000017</v>
      </c>
      <c r="N12" s="29">
        <v>325202.12999999995</v>
      </c>
      <c r="O12" s="29">
        <v>36640.969999999994</v>
      </c>
      <c r="P12" s="29">
        <v>995685.69000000018</v>
      </c>
      <c r="Q12" s="29">
        <v>4380269.1099999994</v>
      </c>
      <c r="R12" s="29">
        <v>1174757.54</v>
      </c>
      <c r="S12" s="29">
        <v>113326.37000000001</v>
      </c>
      <c r="T12" s="29">
        <v>2617.6</v>
      </c>
      <c r="U12" s="29">
        <v>721632.38000000024</v>
      </c>
      <c r="V12" s="29">
        <v>0</v>
      </c>
      <c r="W12" s="29">
        <v>198090.32</v>
      </c>
      <c r="X12" s="29">
        <v>24560503.790000003</v>
      </c>
    </row>
    <row r="13" spans="1:33" x14ac:dyDescent="0.3">
      <c r="A13" s="22">
        <v>2015</v>
      </c>
      <c r="B13" s="29">
        <v>1561002.2100000018</v>
      </c>
      <c r="C13" s="29">
        <v>2809155.2100000028</v>
      </c>
      <c r="D13" s="29">
        <v>156268.22999999998</v>
      </c>
      <c r="E13" s="29">
        <v>4420503.2179999873</v>
      </c>
      <c r="F13" s="29">
        <v>7104140.4700000035</v>
      </c>
      <c r="G13" s="29">
        <v>1024112.8950000022</v>
      </c>
      <c r="H13" s="29">
        <v>434076.63999999978</v>
      </c>
      <c r="I13" s="29">
        <v>33384.870000000003</v>
      </c>
      <c r="J13" s="29">
        <v>1102657.2500000016</v>
      </c>
      <c r="K13" s="29">
        <v>227137.01999999984</v>
      </c>
      <c r="L13" s="29">
        <v>762851.99999999988</v>
      </c>
      <c r="M13" s="29">
        <v>53422.829999999936</v>
      </c>
      <c r="N13" s="29">
        <v>375847.2199999998</v>
      </c>
      <c r="O13" s="29">
        <v>31378.380000000005</v>
      </c>
      <c r="P13" s="29">
        <v>1711292.0099999993</v>
      </c>
      <c r="Q13" s="29">
        <v>24001620.140000001</v>
      </c>
      <c r="R13" s="29">
        <v>2317883.3499999936</v>
      </c>
      <c r="S13" s="29">
        <v>210927.69000000006</v>
      </c>
      <c r="T13" s="29">
        <v>486.8</v>
      </c>
      <c r="U13" s="29">
        <v>555436.74999999919</v>
      </c>
      <c r="V13" s="29">
        <v>1014.9499999999999</v>
      </c>
      <c r="W13" s="29">
        <v>142040.33999999997</v>
      </c>
      <c r="X13" s="29">
        <v>49036640.47299999</v>
      </c>
    </row>
    <row r="14" spans="1:33" x14ac:dyDescent="0.3">
      <c r="A14" s="22">
        <v>2016</v>
      </c>
      <c r="B14" s="29">
        <v>1668894.8099999998</v>
      </c>
      <c r="C14" s="29">
        <v>2651884.6099999994</v>
      </c>
      <c r="D14" s="29">
        <v>122728.23999999999</v>
      </c>
      <c r="E14" s="29">
        <v>3439483.8500000006</v>
      </c>
      <c r="F14" s="29">
        <v>7041953.2599999988</v>
      </c>
      <c r="G14" s="29">
        <v>1068797.7400000002</v>
      </c>
      <c r="H14" s="29">
        <v>764049.5199999999</v>
      </c>
      <c r="I14" s="29">
        <v>43669.87</v>
      </c>
      <c r="J14" s="29">
        <v>1976754.2399999995</v>
      </c>
      <c r="K14" s="29">
        <v>226673.24</v>
      </c>
      <c r="L14" s="29">
        <v>734625.87999999989</v>
      </c>
      <c r="M14" s="29">
        <v>65286.950000000004</v>
      </c>
      <c r="N14" s="29">
        <v>685614.21000000008</v>
      </c>
      <c r="O14" s="29">
        <v>1011.1700000000001</v>
      </c>
      <c r="P14" s="29">
        <v>2467582.649999999</v>
      </c>
      <c r="Q14" s="29">
        <v>5084681.6000000006</v>
      </c>
      <c r="R14" s="29">
        <v>2141953.44</v>
      </c>
      <c r="S14" s="29">
        <v>537131.80999999994</v>
      </c>
      <c r="T14" s="29">
        <v>3786.36</v>
      </c>
      <c r="U14" s="29">
        <v>686258.30000000016</v>
      </c>
      <c r="V14" s="29">
        <v>950.36000000000013</v>
      </c>
      <c r="W14" s="29">
        <v>181757.94999999998</v>
      </c>
      <c r="X14" s="29">
        <v>31595530.059999999</v>
      </c>
    </row>
    <row r="15" spans="1:33" x14ac:dyDescent="0.3">
      <c r="A15" s="22">
        <v>2017</v>
      </c>
      <c r="B15" s="29">
        <v>1690765.56</v>
      </c>
      <c r="C15" s="29">
        <v>3263134.45</v>
      </c>
      <c r="D15" s="29">
        <v>127547.09</v>
      </c>
      <c r="E15" s="29">
        <v>3953324.3300000015</v>
      </c>
      <c r="F15" s="29">
        <v>7245480.8399999999</v>
      </c>
      <c r="G15" s="29">
        <v>1081140.0199999998</v>
      </c>
      <c r="H15" s="29">
        <v>953401.2899999998</v>
      </c>
      <c r="I15" s="29">
        <v>64307.279999999992</v>
      </c>
      <c r="J15" s="29">
        <v>1844704.6700000002</v>
      </c>
      <c r="K15" s="29">
        <v>325117.09999999998</v>
      </c>
      <c r="L15" s="29">
        <v>847799.77999999991</v>
      </c>
      <c r="M15" s="29">
        <v>136210.36000000002</v>
      </c>
      <c r="N15" s="29">
        <v>766297.65000000026</v>
      </c>
      <c r="O15" s="29">
        <v>12691.04</v>
      </c>
      <c r="P15" s="29">
        <v>3029017.6199999987</v>
      </c>
      <c r="Q15" s="29">
        <v>4037315.77</v>
      </c>
      <c r="R15" s="29">
        <v>3036421.91</v>
      </c>
      <c r="S15" s="29">
        <v>353322.01</v>
      </c>
      <c r="T15" s="29">
        <v>447.47</v>
      </c>
      <c r="U15" s="29">
        <v>1789431.4100000006</v>
      </c>
      <c r="V15" s="29">
        <v>808.56000000000006</v>
      </c>
      <c r="W15" s="29">
        <v>97033.750000000015</v>
      </c>
      <c r="X15" s="29">
        <v>34655719.960000008</v>
      </c>
    </row>
    <row r="16" spans="1:33" x14ac:dyDescent="0.3">
      <c r="A16" s="6">
        <v>2018</v>
      </c>
      <c r="B16" s="29">
        <v>1880861.3319999999</v>
      </c>
      <c r="C16" s="29">
        <v>4134305.6429999992</v>
      </c>
      <c r="D16" s="29">
        <v>88321.03</v>
      </c>
      <c r="E16" s="29">
        <v>5679430.9100000001</v>
      </c>
      <c r="F16" s="29">
        <v>7339132.0500000007</v>
      </c>
      <c r="G16" s="29">
        <v>1392378.7699999998</v>
      </c>
      <c r="H16" s="29">
        <v>552378.64</v>
      </c>
      <c r="I16" s="29">
        <v>82396.94</v>
      </c>
      <c r="J16" s="29">
        <v>2006516.13</v>
      </c>
      <c r="K16" s="29">
        <v>457012.38999999996</v>
      </c>
      <c r="L16" s="29">
        <v>894854.79999999981</v>
      </c>
      <c r="M16" s="29">
        <v>120024.49000000002</v>
      </c>
      <c r="N16" s="29">
        <v>667556.69000000006</v>
      </c>
      <c r="O16" s="29">
        <v>27956.609999999997</v>
      </c>
      <c r="P16" s="29">
        <v>1871727.1399999997</v>
      </c>
      <c r="Q16" s="29">
        <v>2743936.5560000003</v>
      </c>
      <c r="R16" s="29">
        <v>2220383.2009999994</v>
      </c>
      <c r="S16" s="29">
        <v>342129.63999999996</v>
      </c>
      <c r="T16" s="29">
        <v>1534.7299999999998</v>
      </c>
      <c r="U16" s="29">
        <v>1370481.4999999998</v>
      </c>
      <c r="V16" s="29">
        <v>16.37</v>
      </c>
      <c r="W16" s="29">
        <v>144559.64000000001</v>
      </c>
      <c r="X16" s="9">
        <v>34017895.202</v>
      </c>
      <c r="AB16" s="9"/>
      <c r="AC16" s="9"/>
      <c r="AD16" s="9"/>
      <c r="AE16" s="9"/>
      <c r="AF16" s="9"/>
      <c r="AG16" s="9"/>
    </row>
    <row r="17" spans="1:33" x14ac:dyDescent="0.3">
      <c r="A17" s="6">
        <v>2019</v>
      </c>
      <c r="B17" s="29">
        <v>2516573.5499999998</v>
      </c>
      <c r="C17" s="29">
        <v>5427886.4000000013</v>
      </c>
      <c r="D17" s="29">
        <v>182355.10000000003</v>
      </c>
      <c r="E17" s="29">
        <v>6459307.1700000009</v>
      </c>
      <c r="F17" s="29">
        <v>8157603.4899999993</v>
      </c>
      <c r="G17" s="29">
        <v>1544162.3499999999</v>
      </c>
      <c r="H17" s="29">
        <v>1097923.42</v>
      </c>
      <c r="I17" s="29">
        <v>66621.569999999992</v>
      </c>
      <c r="J17" s="29">
        <v>2335180.0999999996</v>
      </c>
      <c r="K17" s="29">
        <v>445197.27999999997</v>
      </c>
      <c r="L17" s="29">
        <v>1129488.5099999998</v>
      </c>
      <c r="M17" s="29">
        <v>146032.39000000001</v>
      </c>
      <c r="N17" s="29">
        <v>1740081.33</v>
      </c>
      <c r="O17" s="29">
        <v>10168.709999999999</v>
      </c>
      <c r="P17" s="29">
        <v>2920212.88</v>
      </c>
      <c r="Q17" s="29">
        <v>6360807.0300000012</v>
      </c>
      <c r="R17" s="29">
        <v>4005116.1300000004</v>
      </c>
      <c r="S17" s="29">
        <v>160785.02999999997</v>
      </c>
      <c r="T17" s="29">
        <v>1835</v>
      </c>
      <c r="U17" s="29">
        <v>1960015.2799999998</v>
      </c>
      <c r="V17" s="29">
        <v>196.13</v>
      </c>
      <c r="W17" s="29">
        <v>184072.05</v>
      </c>
      <c r="X17" s="9">
        <v>46851620.899999999</v>
      </c>
      <c r="AB17" s="9"/>
      <c r="AC17" s="9"/>
      <c r="AD17" s="9"/>
      <c r="AE17" s="9"/>
      <c r="AF17" s="9"/>
      <c r="AG17" s="9"/>
    </row>
    <row r="18" spans="1:33" x14ac:dyDescent="0.3">
      <c r="A18" s="7">
        <v>2020</v>
      </c>
      <c r="B18" s="29">
        <v>2512552.1500000004</v>
      </c>
      <c r="C18" s="29">
        <v>5193431.87</v>
      </c>
      <c r="D18" s="29">
        <v>146502.94999999998</v>
      </c>
      <c r="E18" s="29">
        <v>6132819.4900000021</v>
      </c>
      <c r="F18" s="29">
        <v>6575379.4800000004</v>
      </c>
      <c r="G18" s="29">
        <v>2130292.5500000003</v>
      </c>
      <c r="H18" s="29">
        <v>1380677.8300000015</v>
      </c>
      <c r="I18" s="29">
        <v>43790.960000000006</v>
      </c>
      <c r="J18" s="29">
        <v>2671923.58</v>
      </c>
      <c r="K18" s="29">
        <v>739041.13</v>
      </c>
      <c r="L18" s="29">
        <v>1055181.2399999998</v>
      </c>
      <c r="M18" s="29">
        <v>159262.47</v>
      </c>
      <c r="N18" s="29">
        <v>371488.93000000005</v>
      </c>
      <c r="O18" s="29">
        <v>10737.39</v>
      </c>
      <c r="P18" s="29">
        <v>1808266.65</v>
      </c>
      <c r="Q18" s="29">
        <v>12725597.650000002</v>
      </c>
      <c r="R18" s="29">
        <v>2474938.8099999991</v>
      </c>
      <c r="S18" s="29">
        <v>2025619.5200000003</v>
      </c>
      <c r="T18" s="29">
        <v>1300.97</v>
      </c>
      <c r="U18" s="29">
        <v>932453.01</v>
      </c>
      <c r="V18" s="29">
        <v>2173.3300000000004</v>
      </c>
      <c r="W18" s="29">
        <v>69383.009999999995</v>
      </c>
      <c r="X18" s="9">
        <v>49162814.969999999</v>
      </c>
      <c r="AB18" s="9"/>
      <c r="AC18" s="9"/>
      <c r="AD18" s="9"/>
      <c r="AE18" s="9"/>
      <c r="AF18" s="9"/>
      <c r="AG18" s="9"/>
    </row>
    <row r="19" spans="1:33" x14ac:dyDescent="0.3">
      <c r="A19" s="7">
        <v>2021</v>
      </c>
      <c r="B19" s="29">
        <v>3157637.72</v>
      </c>
      <c r="C19" s="29">
        <v>4201112.1400000006</v>
      </c>
      <c r="D19" s="29">
        <v>621832.69999999995</v>
      </c>
      <c r="E19" s="29">
        <v>6962612.5199999977</v>
      </c>
      <c r="F19" s="29">
        <v>7078000.4200000009</v>
      </c>
      <c r="G19" s="29">
        <v>1509513.07</v>
      </c>
      <c r="H19" s="29">
        <v>635805.16999999993</v>
      </c>
      <c r="I19" s="29">
        <v>73763.300000000017</v>
      </c>
      <c r="J19" s="29">
        <v>2304381.1500000004</v>
      </c>
      <c r="K19" s="29">
        <v>747788.19</v>
      </c>
      <c r="L19" s="29">
        <v>613952.39000000013</v>
      </c>
      <c r="M19" s="29">
        <v>151754.14999999997</v>
      </c>
      <c r="N19" s="29">
        <v>474325.96</v>
      </c>
      <c r="O19" s="29">
        <v>7760.9900000000007</v>
      </c>
      <c r="P19" s="29">
        <v>2288669.3399999989</v>
      </c>
      <c r="Q19" s="29">
        <v>6328334.8600000003</v>
      </c>
      <c r="R19" s="29">
        <v>2229950.7699999996</v>
      </c>
      <c r="S19" s="29">
        <v>4276291.47</v>
      </c>
      <c r="T19" s="29">
        <v>2962.9300000000003</v>
      </c>
      <c r="U19" s="29">
        <v>1598605.8500000006</v>
      </c>
      <c r="V19" s="29">
        <v>10279.77</v>
      </c>
      <c r="W19" s="29">
        <v>203492.55999999997</v>
      </c>
      <c r="X19" s="29">
        <v>45478827.420000002</v>
      </c>
      <c r="AB19" s="9"/>
      <c r="AC19" s="9"/>
      <c r="AD19" s="9"/>
      <c r="AE19" s="9"/>
      <c r="AF19" s="9"/>
      <c r="AG19" s="9"/>
    </row>
    <row r="20" spans="1:33" s="7" customFormat="1" x14ac:dyDescent="0.3">
      <c r="A20" s="30">
        <v>2022</v>
      </c>
      <c r="B20" s="29">
        <f>SUM(B39:B50)</f>
        <v>3271905.9900000007</v>
      </c>
      <c r="C20" s="29">
        <f t="shared" ref="C20:W20" si="0">SUM(C39:C50)</f>
        <v>4368483.3500000015</v>
      </c>
      <c r="D20" s="29">
        <f t="shared" si="0"/>
        <v>690931.07000000007</v>
      </c>
      <c r="E20" s="29">
        <f t="shared" si="0"/>
        <v>5589081.7970000012</v>
      </c>
      <c r="F20" s="29">
        <f t="shared" si="0"/>
        <v>9478691.2300000004</v>
      </c>
      <c r="G20" s="29">
        <f t="shared" si="0"/>
        <v>2549248.9299999992</v>
      </c>
      <c r="H20" s="29">
        <f t="shared" si="0"/>
        <v>1015454.2199999999</v>
      </c>
      <c r="I20" s="29">
        <f t="shared" si="0"/>
        <v>86667.700000000012</v>
      </c>
      <c r="J20" s="29">
        <f t="shared" si="0"/>
        <v>3115521.1</v>
      </c>
      <c r="K20" s="29">
        <f t="shared" si="0"/>
        <v>940687.56999999972</v>
      </c>
      <c r="L20" s="29">
        <f t="shared" si="0"/>
        <v>658642.35000000009</v>
      </c>
      <c r="M20" s="29">
        <f t="shared" si="0"/>
        <v>145595.37</v>
      </c>
      <c r="N20" s="29">
        <f t="shared" si="0"/>
        <v>1147091.6499999999</v>
      </c>
      <c r="O20" s="29">
        <f t="shared" si="0"/>
        <v>12022.970000000001</v>
      </c>
      <c r="P20" s="29">
        <f t="shared" si="0"/>
        <v>3642377.2699999996</v>
      </c>
      <c r="Q20" s="29">
        <f t="shared" si="0"/>
        <v>7358421.2800000012</v>
      </c>
      <c r="R20" s="29">
        <f t="shared" si="0"/>
        <v>2941003.7100000004</v>
      </c>
      <c r="S20" s="29">
        <f t="shared" si="0"/>
        <v>317074.55000000005</v>
      </c>
      <c r="T20" s="29">
        <f t="shared" si="0"/>
        <v>7046.65</v>
      </c>
      <c r="U20" s="29">
        <f t="shared" si="0"/>
        <v>1034434.4</v>
      </c>
      <c r="V20" s="29">
        <f t="shared" si="0"/>
        <v>75.419999999999987</v>
      </c>
      <c r="W20" s="29">
        <f t="shared" si="0"/>
        <v>228968.14</v>
      </c>
      <c r="X20" s="29">
        <v>48599426.717000008</v>
      </c>
      <c r="Y20" s="9"/>
      <c r="Z20" s="9"/>
      <c r="AA20" s="9"/>
      <c r="AB20" s="29"/>
      <c r="AC20" s="29"/>
      <c r="AD20" s="29"/>
      <c r="AE20" s="29"/>
      <c r="AF20" s="29"/>
      <c r="AG20" s="29"/>
    </row>
    <row r="21" spans="1:33" s="23" customFormat="1" x14ac:dyDescent="0.3">
      <c r="A21" s="23" t="s">
        <v>220</v>
      </c>
      <c r="B21" s="56">
        <f t="shared" ref="B21:M21" si="1">SUM(B53:B58)</f>
        <v>2474403.66</v>
      </c>
      <c r="C21" s="56">
        <f t="shared" si="1"/>
        <v>3317220.9299999997</v>
      </c>
      <c r="D21" s="56">
        <f t="shared" si="1"/>
        <v>209286.2</v>
      </c>
      <c r="E21" s="56">
        <f t="shared" si="1"/>
        <v>3734320.78</v>
      </c>
      <c r="F21" s="56">
        <f t="shared" si="1"/>
        <v>7166392.6400000006</v>
      </c>
      <c r="G21" s="56">
        <f t="shared" si="1"/>
        <v>1033227.46</v>
      </c>
      <c r="H21" s="56">
        <f t="shared" si="1"/>
        <v>942466.02999999991</v>
      </c>
      <c r="I21" s="56">
        <f t="shared" si="1"/>
        <v>29060.93</v>
      </c>
      <c r="J21" s="56">
        <f t="shared" si="1"/>
        <v>2536553.4500000007</v>
      </c>
      <c r="K21" s="56">
        <f t="shared" si="1"/>
        <v>558087.26</v>
      </c>
      <c r="L21" s="56">
        <f t="shared" si="1"/>
        <v>891954.02000000014</v>
      </c>
      <c r="M21" s="56">
        <f t="shared" si="1"/>
        <v>55689.090000000004</v>
      </c>
      <c r="N21" s="56">
        <f>SUM(N53:N58)</f>
        <v>568244.83999999985</v>
      </c>
      <c r="O21" s="56">
        <f t="shared" ref="O21:W21" si="2">SUM(O53:O58)</f>
        <v>8441.6500000000015</v>
      </c>
      <c r="P21" s="56">
        <f t="shared" si="2"/>
        <v>2034831.6799999997</v>
      </c>
      <c r="Q21" s="56">
        <f t="shared" si="2"/>
        <v>8449353.1100000013</v>
      </c>
      <c r="R21" s="56">
        <f t="shared" si="2"/>
        <v>998938.31000000017</v>
      </c>
      <c r="S21" s="56">
        <f t="shared" si="2"/>
        <v>401645.50999999989</v>
      </c>
      <c r="T21" s="56">
        <f t="shared" si="2"/>
        <v>2235.9</v>
      </c>
      <c r="U21" s="56">
        <f t="shared" si="2"/>
        <v>1033729.3299999998</v>
      </c>
      <c r="V21" s="56">
        <f t="shared" si="2"/>
        <v>1103.58</v>
      </c>
      <c r="W21" s="56">
        <f t="shared" si="2"/>
        <v>50771.78</v>
      </c>
      <c r="X21" s="56">
        <v>36497958.140000001</v>
      </c>
      <c r="Y21" s="9"/>
      <c r="Z21" s="9"/>
      <c r="AA21" s="9"/>
      <c r="AB21" s="56"/>
      <c r="AC21" s="56"/>
      <c r="AD21" s="56"/>
      <c r="AE21" s="56"/>
      <c r="AF21" s="56"/>
      <c r="AG21" s="56"/>
    </row>
    <row r="22" spans="1:33" s="23" customFormat="1" x14ac:dyDescent="0.3">
      <c r="A22" s="2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43"/>
      <c r="Z22" s="43"/>
      <c r="AA22" s="43"/>
      <c r="AB22" s="56"/>
      <c r="AC22" s="56"/>
      <c r="AD22" s="56"/>
      <c r="AE22" s="56"/>
      <c r="AF22" s="56"/>
      <c r="AG22" s="56"/>
    </row>
    <row r="23" spans="1:33" x14ac:dyDescent="0.3">
      <c r="A23" s="8" t="s">
        <v>12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33" x14ac:dyDescent="0.3">
      <c r="A24" s="10">
        <v>2021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29"/>
    </row>
    <row r="25" spans="1:33" x14ac:dyDescent="0.3">
      <c r="A25" s="6" t="s">
        <v>13</v>
      </c>
      <c r="B25" s="51">
        <v>187243.9</v>
      </c>
      <c r="C25" s="51">
        <v>315091.88</v>
      </c>
      <c r="D25" s="51">
        <v>4392.7099999999991</v>
      </c>
      <c r="E25" s="51">
        <v>554168.35</v>
      </c>
      <c r="F25" s="51">
        <v>895585.78999999992</v>
      </c>
      <c r="G25" s="51">
        <v>116007.83000000013</v>
      </c>
      <c r="H25" s="51">
        <v>31915.43</v>
      </c>
      <c r="I25" s="51">
        <v>1742.29</v>
      </c>
      <c r="J25" s="51">
        <v>85192.020000000019</v>
      </c>
      <c r="K25" s="51">
        <v>83924.4</v>
      </c>
      <c r="L25" s="51">
        <v>46643.98</v>
      </c>
      <c r="M25" s="51">
        <v>4813.2700000000004</v>
      </c>
      <c r="N25" s="51">
        <v>11864.269999999999</v>
      </c>
      <c r="O25" s="51">
        <v>629.29</v>
      </c>
      <c r="P25" s="51">
        <v>28691.780000000006</v>
      </c>
      <c r="Q25" s="51">
        <v>443579.05000000005</v>
      </c>
      <c r="R25" s="51">
        <v>40067.180000000008</v>
      </c>
      <c r="S25" s="51">
        <v>4018.8900000000003</v>
      </c>
      <c r="T25" s="51">
        <v>0</v>
      </c>
      <c r="U25" s="51">
        <v>109480.69000000002</v>
      </c>
      <c r="V25" s="51">
        <v>2423.77</v>
      </c>
      <c r="W25" s="51">
        <v>3866.87</v>
      </c>
      <c r="X25" s="51">
        <f>SUM(B25:W25)</f>
        <v>2971343.6400000006</v>
      </c>
      <c r="Y25" s="107"/>
      <c r="Z25" s="107"/>
      <c r="AA25" s="107"/>
    </row>
    <row r="26" spans="1:33" x14ac:dyDescent="0.3">
      <c r="A26" s="6" t="s">
        <v>14</v>
      </c>
      <c r="B26" s="51">
        <v>250556.86</v>
      </c>
      <c r="C26" s="51">
        <v>458029.37999999995</v>
      </c>
      <c r="D26" s="51">
        <v>24556.710000000003</v>
      </c>
      <c r="E26" s="51">
        <v>550801.42000000062</v>
      </c>
      <c r="F26" s="51">
        <v>535552.85000000009</v>
      </c>
      <c r="G26" s="51">
        <v>127782.6200000001</v>
      </c>
      <c r="H26" s="51">
        <v>85367.339999999967</v>
      </c>
      <c r="I26" s="51">
        <v>5815.8399999999992</v>
      </c>
      <c r="J26" s="51">
        <v>102165.81999999999</v>
      </c>
      <c r="K26" s="51">
        <v>128514.12000000002</v>
      </c>
      <c r="L26" s="51">
        <v>41120.379999999976</v>
      </c>
      <c r="M26" s="51">
        <v>11223.559999999994</v>
      </c>
      <c r="N26" s="51">
        <v>20894.009999999998</v>
      </c>
      <c r="O26" s="51">
        <v>1163.1999999999998</v>
      </c>
      <c r="P26" s="51">
        <v>98662.229999999981</v>
      </c>
      <c r="Q26" s="51">
        <v>358725.8700000004</v>
      </c>
      <c r="R26" s="51">
        <v>315022.49999999988</v>
      </c>
      <c r="S26" s="51">
        <v>60595.87000000001</v>
      </c>
      <c r="T26" s="51">
        <v>0</v>
      </c>
      <c r="U26" s="51">
        <v>125891.02000000005</v>
      </c>
      <c r="V26" s="51">
        <v>1748.55</v>
      </c>
      <c r="W26" s="51">
        <v>805.44</v>
      </c>
      <c r="X26" s="51">
        <f t="shared" ref="X26:X41" si="3">SUM(B26:W26)</f>
        <v>3304995.5900000012</v>
      </c>
      <c r="Y26" s="107"/>
      <c r="Z26" s="107"/>
      <c r="AA26" s="107"/>
    </row>
    <row r="27" spans="1:33" x14ac:dyDescent="0.3">
      <c r="A27" s="6" t="s">
        <v>15</v>
      </c>
      <c r="B27" s="51">
        <v>197697.16999999995</v>
      </c>
      <c r="C27" s="51">
        <v>271560.25000000012</v>
      </c>
      <c r="D27" s="51">
        <v>63406.239999999998</v>
      </c>
      <c r="E27" s="51">
        <v>345596.41000000003</v>
      </c>
      <c r="F27" s="51">
        <v>534475.94000000018</v>
      </c>
      <c r="G27" s="51">
        <v>88820.139999999956</v>
      </c>
      <c r="H27" s="51">
        <v>10932.730000000003</v>
      </c>
      <c r="I27" s="51">
        <v>2191.3399999999997</v>
      </c>
      <c r="J27" s="51">
        <v>13895.74</v>
      </c>
      <c r="K27" s="51">
        <v>21751.040000000001</v>
      </c>
      <c r="L27" s="51">
        <v>33754.86</v>
      </c>
      <c r="M27" s="51">
        <v>3916.0399999999995</v>
      </c>
      <c r="N27" s="51">
        <v>6197.7999999999993</v>
      </c>
      <c r="O27" s="51">
        <v>22.47</v>
      </c>
      <c r="P27" s="51">
        <v>4145.3000000000011</v>
      </c>
      <c r="Q27" s="51">
        <v>335216.9800000001</v>
      </c>
      <c r="R27" s="51">
        <v>52053.48</v>
      </c>
      <c r="S27" s="51">
        <v>5209.66</v>
      </c>
      <c r="T27" s="51">
        <v>0</v>
      </c>
      <c r="U27" s="51">
        <v>32764.080000000005</v>
      </c>
      <c r="V27" s="51">
        <v>0</v>
      </c>
      <c r="W27" s="51">
        <v>8550</v>
      </c>
      <c r="X27" s="51">
        <f t="shared" si="3"/>
        <v>2032157.6700000006</v>
      </c>
      <c r="Y27" s="107"/>
      <c r="Z27" s="107"/>
      <c r="AA27" s="107"/>
    </row>
    <row r="28" spans="1:33" x14ac:dyDescent="0.3">
      <c r="A28" s="6" t="s">
        <v>16</v>
      </c>
      <c r="B28" s="51">
        <v>183308.48</v>
      </c>
      <c r="C28" s="51">
        <v>273203.69000000012</v>
      </c>
      <c r="D28" s="51">
        <v>23050.969999999998</v>
      </c>
      <c r="E28" s="51">
        <v>617944.54999999935</v>
      </c>
      <c r="F28" s="51">
        <v>119796.29000000001</v>
      </c>
      <c r="G28" s="51">
        <v>187241.24000000011</v>
      </c>
      <c r="H28" s="51">
        <v>96162.25999999998</v>
      </c>
      <c r="I28" s="51">
        <v>4653.5899999999992</v>
      </c>
      <c r="J28" s="51">
        <v>305864.68000000005</v>
      </c>
      <c r="K28" s="51">
        <v>51725.720000000016</v>
      </c>
      <c r="L28" s="51">
        <v>61051.870000000032</v>
      </c>
      <c r="M28" s="51">
        <v>15047.839999999997</v>
      </c>
      <c r="N28" s="51">
        <v>78602.13</v>
      </c>
      <c r="O28" s="51">
        <v>604.40000000000009</v>
      </c>
      <c r="P28" s="51">
        <v>744222.67999999935</v>
      </c>
      <c r="Q28" s="51">
        <v>1035919.2400000006</v>
      </c>
      <c r="R28" s="51">
        <v>186407.31000000003</v>
      </c>
      <c r="S28" s="51">
        <v>854895.5</v>
      </c>
      <c r="T28" s="51">
        <v>0</v>
      </c>
      <c r="U28" s="51">
        <v>194759.48</v>
      </c>
      <c r="V28" s="51">
        <v>702.91</v>
      </c>
      <c r="W28" s="51">
        <v>1931.43</v>
      </c>
      <c r="X28" s="51">
        <f t="shared" si="3"/>
        <v>5037096.26</v>
      </c>
    </row>
    <row r="29" spans="1:33" x14ac:dyDescent="0.3">
      <c r="A29" s="6" t="s">
        <v>17</v>
      </c>
      <c r="B29" s="51">
        <v>457347.83</v>
      </c>
      <c r="C29" s="51">
        <v>350543.18000000017</v>
      </c>
      <c r="D29" s="51">
        <v>48993.41</v>
      </c>
      <c r="E29" s="51">
        <v>789853.0899999995</v>
      </c>
      <c r="F29" s="51">
        <v>752979.60000000009</v>
      </c>
      <c r="G29" s="51">
        <v>96812.710000000065</v>
      </c>
      <c r="H29" s="51">
        <v>88563.520000000019</v>
      </c>
      <c r="I29" s="51">
        <v>2527.4299999999998</v>
      </c>
      <c r="J29" s="51">
        <v>273531.44999999995</v>
      </c>
      <c r="K29" s="51">
        <v>35184.639999999992</v>
      </c>
      <c r="L29" s="51">
        <v>62543.77</v>
      </c>
      <c r="M29" s="51">
        <v>6932.0700000000006</v>
      </c>
      <c r="N29" s="51">
        <v>18681.18</v>
      </c>
      <c r="O29" s="51">
        <v>42.31</v>
      </c>
      <c r="P29" s="51">
        <v>164189.96000000002</v>
      </c>
      <c r="Q29" s="51">
        <v>318699.90000000002</v>
      </c>
      <c r="R29" s="51">
        <v>145336.37999999995</v>
      </c>
      <c r="S29" s="51">
        <v>1139450.6399999997</v>
      </c>
      <c r="T29" s="51">
        <v>0</v>
      </c>
      <c r="U29" s="51">
        <v>187458.45000000007</v>
      </c>
      <c r="V29" s="51">
        <v>177.43</v>
      </c>
      <c r="W29" s="51">
        <v>21189.4</v>
      </c>
      <c r="X29" s="51">
        <f t="shared" si="3"/>
        <v>4961038.3499999996</v>
      </c>
    </row>
    <row r="30" spans="1:33" x14ac:dyDescent="0.3">
      <c r="A30" s="6" t="s">
        <v>18</v>
      </c>
      <c r="B30" s="51">
        <v>129737.00999999997</v>
      </c>
      <c r="C30" s="51">
        <v>294994.3899999999</v>
      </c>
      <c r="D30" s="51">
        <v>51580.729999999996</v>
      </c>
      <c r="E30" s="51">
        <v>502710.18000000011</v>
      </c>
      <c r="F30" s="51">
        <v>813132.15</v>
      </c>
      <c r="G30" s="51">
        <v>108830.21999999994</v>
      </c>
      <c r="H30" s="51">
        <v>79382.719999999987</v>
      </c>
      <c r="I30" s="51">
        <v>6330.2899999999991</v>
      </c>
      <c r="J30" s="51">
        <v>196911.99000000008</v>
      </c>
      <c r="K30" s="51">
        <v>126946.69</v>
      </c>
      <c r="L30" s="51">
        <v>121438.25</v>
      </c>
      <c r="M30" s="51">
        <v>8874.6800000000039</v>
      </c>
      <c r="N30" s="51">
        <v>19356.059999999998</v>
      </c>
      <c r="O30" s="51">
        <v>1293.3899999999999</v>
      </c>
      <c r="P30" s="51">
        <v>114500.56000000004</v>
      </c>
      <c r="Q30" s="51">
        <v>821021.04999999935</v>
      </c>
      <c r="R30" s="51">
        <v>447844.17999999982</v>
      </c>
      <c r="S30" s="51">
        <v>103125.05000000002</v>
      </c>
      <c r="T30" s="51">
        <v>0</v>
      </c>
      <c r="U30" s="51">
        <v>73225.080000000075</v>
      </c>
      <c r="V30" s="51">
        <v>124.52</v>
      </c>
      <c r="W30" s="51">
        <v>2305.5</v>
      </c>
      <c r="X30" s="51">
        <f t="shared" si="3"/>
        <v>4023664.6899999995</v>
      </c>
    </row>
    <row r="31" spans="1:33" x14ac:dyDescent="0.3">
      <c r="A31" s="6" t="s">
        <v>19</v>
      </c>
      <c r="B31" s="51">
        <v>182569.75</v>
      </c>
      <c r="C31" s="51">
        <v>81616.62000000001</v>
      </c>
      <c r="D31" s="51">
        <v>10495.65</v>
      </c>
      <c r="E31" s="51">
        <v>30573.72</v>
      </c>
      <c r="F31" s="51">
        <v>698349.27000000014</v>
      </c>
      <c r="G31" s="51">
        <v>1630.65</v>
      </c>
      <c r="H31" s="51">
        <v>3670.7199999999993</v>
      </c>
      <c r="I31" s="51">
        <v>248.94</v>
      </c>
      <c r="J31" s="51">
        <v>18105.579999999998</v>
      </c>
      <c r="K31" s="51">
        <v>249.94</v>
      </c>
      <c r="L31" s="51">
        <v>4989.26</v>
      </c>
      <c r="M31" s="51">
        <v>1350.66</v>
      </c>
      <c r="N31" s="51">
        <v>7083.1500000000005</v>
      </c>
      <c r="O31" s="51">
        <v>0</v>
      </c>
      <c r="P31" s="51">
        <v>13606.900000000005</v>
      </c>
      <c r="Q31" s="51">
        <v>6278.6399999999994</v>
      </c>
      <c r="R31" s="51">
        <v>230349.2</v>
      </c>
      <c r="S31" s="51">
        <v>1436523.79</v>
      </c>
      <c r="T31" s="51">
        <v>274.20999999999998</v>
      </c>
      <c r="U31" s="51">
        <v>416140.2099999999</v>
      </c>
      <c r="V31" s="51">
        <v>0</v>
      </c>
      <c r="W31" s="51">
        <v>0</v>
      </c>
      <c r="X31" s="51">
        <f t="shared" si="3"/>
        <v>3144106.86</v>
      </c>
    </row>
    <row r="32" spans="1:33" x14ac:dyDescent="0.3">
      <c r="A32" s="6" t="s">
        <v>20</v>
      </c>
      <c r="B32" s="51">
        <v>137951.05999999997</v>
      </c>
      <c r="C32" s="51">
        <v>313172.18</v>
      </c>
      <c r="D32" s="51">
        <v>60386.930000000008</v>
      </c>
      <c r="E32" s="51">
        <v>560222.38999999966</v>
      </c>
      <c r="F32" s="51">
        <v>216450.82</v>
      </c>
      <c r="G32" s="51">
        <v>159005.99000000011</v>
      </c>
      <c r="H32" s="51">
        <v>34986.090000000004</v>
      </c>
      <c r="I32" s="51">
        <v>4889.7900000000009</v>
      </c>
      <c r="J32" s="51">
        <v>325075.72000000009</v>
      </c>
      <c r="K32" s="51">
        <v>60328.289999999994</v>
      </c>
      <c r="L32" s="51">
        <v>28338.719999999994</v>
      </c>
      <c r="M32" s="51">
        <v>5657.4899999999989</v>
      </c>
      <c r="N32" s="51">
        <v>59039.420000000013</v>
      </c>
      <c r="O32" s="51">
        <v>1031.9600000000005</v>
      </c>
      <c r="P32" s="51">
        <v>451122.24</v>
      </c>
      <c r="Q32" s="51">
        <v>379437.63000000006</v>
      </c>
      <c r="R32" s="51">
        <v>127069.79000000002</v>
      </c>
      <c r="S32" s="51">
        <v>61667.530000000013</v>
      </c>
      <c r="T32" s="51">
        <v>0</v>
      </c>
      <c r="U32" s="51">
        <v>84922.849999999991</v>
      </c>
      <c r="V32" s="51">
        <v>447.06</v>
      </c>
      <c r="W32" s="51">
        <v>6808.3099999999995</v>
      </c>
      <c r="X32" s="51">
        <f t="shared" si="3"/>
        <v>3078012.26</v>
      </c>
    </row>
    <row r="33" spans="1:24" x14ac:dyDescent="0.3">
      <c r="A33" s="6" t="s">
        <v>21</v>
      </c>
      <c r="B33" s="51">
        <v>656484.64</v>
      </c>
      <c r="C33" s="51">
        <v>793076.64</v>
      </c>
      <c r="D33" s="51">
        <v>151846.00999999998</v>
      </c>
      <c r="E33" s="51">
        <v>1172426.8</v>
      </c>
      <c r="F33" s="51">
        <v>953610.12999999966</v>
      </c>
      <c r="G33" s="51">
        <v>196109.1699999999</v>
      </c>
      <c r="H33" s="51">
        <v>69368.290000000023</v>
      </c>
      <c r="I33" s="51">
        <v>35546.670000000006</v>
      </c>
      <c r="J33" s="51">
        <v>399945.00000000006</v>
      </c>
      <c r="K33" s="51">
        <v>62774.180000000008</v>
      </c>
      <c r="L33" s="51">
        <v>132968.97000000003</v>
      </c>
      <c r="M33" s="51">
        <v>71701.809999999983</v>
      </c>
      <c r="N33" s="51">
        <v>71131.41</v>
      </c>
      <c r="O33" s="51">
        <v>1275.8799999999999</v>
      </c>
      <c r="P33" s="51">
        <v>220305.61999999991</v>
      </c>
      <c r="Q33" s="51">
        <v>881961.08000000031</v>
      </c>
      <c r="R33" s="51">
        <v>240858.23000000004</v>
      </c>
      <c r="S33" s="51">
        <v>489823.5799999999</v>
      </c>
      <c r="T33" s="51">
        <v>1745.25</v>
      </c>
      <c r="U33" s="51">
        <v>141854.57000000012</v>
      </c>
      <c r="V33" s="51">
        <v>51.71</v>
      </c>
      <c r="W33" s="51">
        <v>86061.22</v>
      </c>
      <c r="X33" s="51">
        <f t="shared" si="3"/>
        <v>6830926.8599999994</v>
      </c>
    </row>
    <row r="34" spans="1:24" x14ac:dyDescent="0.3">
      <c r="A34" s="6" t="s">
        <v>23</v>
      </c>
      <c r="B34" s="51">
        <v>265379.86</v>
      </c>
      <c r="C34" s="51">
        <v>257950.07</v>
      </c>
      <c r="D34" s="51">
        <v>43834.31</v>
      </c>
      <c r="E34" s="51">
        <v>774476.10999999975</v>
      </c>
      <c r="F34" s="51">
        <v>1181631.73</v>
      </c>
      <c r="G34" s="51">
        <v>270851.67999999993</v>
      </c>
      <c r="H34" s="51">
        <v>62184.58</v>
      </c>
      <c r="I34" s="51">
        <v>1945.83</v>
      </c>
      <c r="J34" s="51">
        <v>192165.46999999997</v>
      </c>
      <c r="K34" s="51">
        <v>86718.49</v>
      </c>
      <c r="L34" s="51">
        <v>52006.510000000017</v>
      </c>
      <c r="M34" s="51">
        <v>13287.33</v>
      </c>
      <c r="N34" s="51">
        <v>133863.61000000002</v>
      </c>
      <c r="O34" s="51">
        <v>1447.6699999999998</v>
      </c>
      <c r="P34" s="51">
        <v>281003.91999999993</v>
      </c>
      <c r="Q34" s="51">
        <v>1009630.5700000006</v>
      </c>
      <c r="R34" s="51">
        <v>302029.78999999998</v>
      </c>
      <c r="S34" s="51">
        <v>65807.589999999982</v>
      </c>
      <c r="T34" s="51">
        <v>943.47</v>
      </c>
      <c r="U34" s="51">
        <v>85439.809999999969</v>
      </c>
      <c r="V34" s="51">
        <v>74.67</v>
      </c>
      <c r="W34" s="51">
        <v>6877.37</v>
      </c>
      <c r="X34" s="51">
        <f t="shared" si="3"/>
        <v>5089550.4399999995</v>
      </c>
    </row>
    <row r="35" spans="1:24" x14ac:dyDescent="0.3">
      <c r="A35" s="6" t="s">
        <v>24</v>
      </c>
      <c r="B35" s="51">
        <v>447950.89000000013</v>
      </c>
      <c r="C35" s="51">
        <v>686587.85</v>
      </c>
      <c r="D35" s="51">
        <v>139289.03</v>
      </c>
      <c r="E35" s="51">
        <v>822910.86999999953</v>
      </c>
      <c r="F35" s="51">
        <v>230955.61</v>
      </c>
      <c r="G35" s="51">
        <v>102112.12999999999</v>
      </c>
      <c r="H35" s="51">
        <v>51278.82</v>
      </c>
      <c r="I35" s="51">
        <v>4555.3300000000017</v>
      </c>
      <c r="J35" s="51">
        <v>318262.42000000004</v>
      </c>
      <c r="K35" s="51">
        <v>31326.689999999991</v>
      </c>
      <c r="L35" s="51">
        <v>12337.51</v>
      </c>
      <c r="M35" s="51">
        <v>7374.79</v>
      </c>
      <c r="N35" s="51">
        <v>35301.869999999995</v>
      </c>
      <c r="O35" s="51">
        <v>89.57</v>
      </c>
      <c r="P35" s="51">
        <v>137256.64000000007</v>
      </c>
      <c r="Q35" s="51">
        <v>261491.64999999991</v>
      </c>
      <c r="R35" s="51">
        <v>124591.03999999999</v>
      </c>
      <c r="S35" s="51">
        <v>21159.329999999994</v>
      </c>
      <c r="T35" s="51">
        <v>0</v>
      </c>
      <c r="U35" s="51">
        <v>76434.090000000026</v>
      </c>
      <c r="V35" s="51">
        <v>2780.6</v>
      </c>
      <c r="W35" s="51">
        <v>153.58000000000001</v>
      </c>
      <c r="X35" s="51">
        <f t="shared" si="3"/>
        <v>3514200.3099999991</v>
      </c>
    </row>
    <row r="36" spans="1:24" x14ac:dyDescent="0.3">
      <c r="A36" s="6" t="s">
        <v>25</v>
      </c>
      <c r="B36" s="51">
        <v>61410.27</v>
      </c>
      <c r="C36" s="51">
        <v>105286.00999999998</v>
      </c>
      <c r="D36" s="51">
        <v>0</v>
      </c>
      <c r="E36" s="51">
        <v>240928.62999999998</v>
      </c>
      <c r="F36" s="51">
        <v>145480.24</v>
      </c>
      <c r="G36" s="51">
        <v>54308.689999999995</v>
      </c>
      <c r="H36" s="51">
        <v>21992.670000000006</v>
      </c>
      <c r="I36" s="51">
        <v>3315.9599999999996</v>
      </c>
      <c r="J36" s="51">
        <v>73265.260000000009</v>
      </c>
      <c r="K36" s="51">
        <v>58343.989999999983</v>
      </c>
      <c r="L36" s="51">
        <v>16758.310000000001</v>
      </c>
      <c r="M36" s="51">
        <v>1574.61</v>
      </c>
      <c r="N36" s="51">
        <v>12311.050000000003</v>
      </c>
      <c r="O36" s="51">
        <v>160.85</v>
      </c>
      <c r="P36" s="51">
        <v>30961.510000000006</v>
      </c>
      <c r="Q36" s="51">
        <v>476373.20000000013</v>
      </c>
      <c r="R36" s="51">
        <v>18321.690000000002</v>
      </c>
      <c r="S36" s="51">
        <v>34014.04</v>
      </c>
      <c r="T36" s="51">
        <v>0</v>
      </c>
      <c r="U36" s="51">
        <v>70235.520000000004</v>
      </c>
      <c r="V36" s="51">
        <v>1748.55</v>
      </c>
      <c r="W36" s="51">
        <v>64943.44</v>
      </c>
      <c r="X36" s="51">
        <f t="shared" si="3"/>
        <v>1491734.49</v>
      </c>
    </row>
    <row r="37" spans="1:24" x14ac:dyDescent="0.3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</row>
    <row r="38" spans="1:24" x14ac:dyDescent="0.3">
      <c r="A38" s="8" t="s">
        <v>219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</row>
    <row r="39" spans="1:24" x14ac:dyDescent="0.3">
      <c r="A39" s="6" t="s">
        <v>13</v>
      </c>
      <c r="B39" s="51">
        <v>24120.760000000002</v>
      </c>
      <c r="C39" s="51">
        <v>35784.619999999995</v>
      </c>
      <c r="D39" s="51">
        <v>12286.469999999998</v>
      </c>
      <c r="E39" s="51">
        <v>198549.42999999988</v>
      </c>
      <c r="F39" s="51">
        <v>2489.1799999999998</v>
      </c>
      <c r="G39" s="51">
        <v>121289.49999999987</v>
      </c>
      <c r="H39" s="51">
        <v>7011.7699999999995</v>
      </c>
      <c r="I39" s="51">
        <v>13974.099999999999</v>
      </c>
      <c r="J39" s="51">
        <v>6803.0599999999995</v>
      </c>
      <c r="K39" s="51">
        <v>39166.259999999995</v>
      </c>
      <c r="L39" s="51">
        <v>38053.9</v>
      </c>
      <c r="M39" s="51">
        <v>2335.87</v>
      </c>
      <c r="N39" s="51">
        <v>10190.64</v>
      </c>
      <c r="O39" s="51">
        <v>0</v>
      </c>
      <c r="P39" s="51">
        <v>53494.750000000007</v>
      </c>
      <c r="Q39" s="51">
        <v>674381.74999999988</v>
      </c>
      <c r="R39" s="51">
        <v>259947.77000000002</v>
      </c>
      <c r="S39" s="51">
        <v>62638.710000000014</v>
      </c>
      <c r="T39" s="51">
        <v>0</v>
      </c>
      <c r="U39" s="51">
        <v>47827.209999999992</v>
      </c>
      <c r="V39" s="51">
        <v>0</v>
      </c>
      <c r="W39" s="51">
        <v>53267.26</v>
      </c>
      <c r="X39" s="51">
        <f t="shared" si="3"/>
        <v>1663613.0099999995</v>
      </c>
    </row>
    <row r="40" spans="1:24" x14ac:dyDescent="0.3">
      <c r="A40" s="6" t="s">
        <v>14</v>
      </c>
      <c r="B40" s="51">
        <v>317433.97999999992</v>
      </c>
      <c r="C40" s="51">
        <v>368460.44000000006</v>
      </c>
      <c r="D40" s="51">
        <v>247412.43999999997</v>
      </c>
      <c r="E40" s="51">
        <v>812443.52700000058</v>
      </c>
      <c r="F40" s="51">
        <v>88490.109999999986</v>
      </c>
      <c r="G40" s="51">
        <v>258723.92999999979</v>
      </c>
      <c r="H40" s="51">
        <v>47853.23</v>
      </c>
      <c r="I40" s="51">
        <v>3520.4800000000009</v>
      </c>
      <c r="J40" s="51">
        <v>71178.27</v>
      </c>
      <c r="K40" s="51">
        <v>158682.88999999993</v>
      </c>
      <c r="L40" s="51">
        <v>25810.01</v>
      </c>
      <c r="M40" s="51">
        <v>9782.7299999999977</v>
      </c>
      <c r="N40" s="51">
        <v>216167.22000000003</v>
      </c>
      <c r="O40" s="51">
        <v>183.18</v>
      </c>
      <c r="P40" s="51">
        <v>311919.71999999997</v>
      </c>
      <c r="Q40" s="51">
        <v>207870.21000000008</v>
      </c>
      <c r="R40" s="51">
        <v>143979.19999999998</v>
      </c>
      <c r="S40" s="51">
        <v>3440.2699999999995</v>
      </c>
      <c r="T40" s="51">
        <v>205</v>
      </c>
      <c r="U40" s="51">
        <v>56330.760000000009</v>
      </c>
      <c r="V40" s="51">
        <v>0</v>
      </c>
      <c r="W40" s="51">
        <v>44542.51</v>
      </c>
      <c r="X40" s="51">
        <f t="shared" si="3"/>
        <v>3394430.1070000008</v>
      </c>
    </row>
    <row r="41" spans="1:24" x14ac:dyDescent="0.3">
      <c r="A41" s="6" t="s">
        <v>15</v>
      </c>
      <c r="B41" s="51">
        <v>170632.42</v>
      </c>
      <c r="C41" s="51">
        <v>203623.00000000009</v>
      </c>
      <c r="D41" s="51">
        <v>42796.97</v>
      </c>
      <c r="E41" s="51">
        <v>402348.35000000009</v>
      </c>
      <c r="F41" s="51">
        <v>923974.05999999994</v>
      </c>
      <c r="G41" s="51">
        <v>211281.31000000003</v>
      </c>
      <c r="H41" s="51">
        <v>66750.760000000009</v>
      </c>
      <c r="I41" s="51">
        <v>12350.589999999998</v>
      </c>
      <c r="J41" s="51">
        <v>132732.4</v>
      </c>
      <c r="K41" s="51">
        <v>76289.47</v>
      </c>
      <c r="L41" s="51">
        <v>117301.38000000006</v>
      </c>
      <c r="M41" s="51">
        <v>18017.3</v>
      </c>
      <c r="N41" s="51">
        <v>157704.76999999999</v>
      </c>
      <c r="O41" s="51">
        <v>3328.4199999999996</v>
      </c>
      <c r="P41" s="51">
        <v>190404.04000000015</v>
      </c>
      <c r="Q41" s="51">
        <v>379723.04</v>
      </c>
      <c r="R41" s="51">
        <v>59554.700000000012</v>
      </c>
      <c r="S41" s="51">
        <v>7672.4500000000007</v>
      </c>
      <c r="T41" s="51">
        <v>0</v>
      </c>
      <c r="U41" s="51">
        <v>140623.69000000003</v>
      </c>
      <c r="V41" s="51">
        <v>0</v>
      </c>
      <c r="W41" s="51"/>
      <c r="X41" s="51">
        <f t="shared" si="3"/>
        <v>3317109.1200000006</v>
      </c>
    </row>
    <row r="42" spans="1:24" x14ac:dyDescent="0.3">
      <c r="A42" s="6" t="s">
        <v>16</v>
      </c>
      <c r="B42" s="51">
        <v>218553.62999999998</v>
      </c>
      <c r="C42" s="51">
        <v>180233.91000000003</v>
      </c>
      <c r="D42" s="51">
        <v>18309.22</v>
      </c>
      <c r="E42" s="51">
        <v>475861.93999999983</v>
      </c>
      <c r="F42" s="51">
        <v>899607.56999999983</v>
      </c>
      <c r="G42" s="51">
        <v>83964.650000000009</v>
      </c>
      <c r="H42" s="51">
        <v>40110.859999999971</v>
      </c>
      <c r="I42" s="51">
        <v>3456.0000000000005</v>
      </c>
      <c r="J42" s="51">
        <v>42259.08</v>
      </c>
      <c r="K42" s="51">
        <v>46016.27</v>
      </c>
      <c r="L42" s="51">
        <v>39887.919999999998</v>
      </c>
      <c r="M42" s="51">
        <v>8628.3700000000008</v>
      </c>
      <c r="N42" s="51">
        <v>18055.89</v>
      </c>
      <c r="O42" s="51">
        <v>257.06</v>
      </c>
      <c r="P42" s="51">
        <v>16262.899999999998</v>
      </c>
      <c r="Q42" s="51">
        <v>547654.07999999984</v>
      </c>
      <c r="R42" s="51">
        <v>260957.98999999993</v>
      </c>
      <c r="S42" s="51">
        <v>17016.230000000003</v>
      </c>
      <c r="T42" s="51">
        <v>642.51</v>
      </c>
      <c r="U42" s="51">
        <v>74263.28</v>
      </c>
      <c r="V42" s="51">
        <v>0</v>
      </c>
      <c r="W42" s="51">
        <v>7924.16</v>
      </c>
      <c r="X42" s="51">
        <v>2999923.5199999991</v>
      </c>
    </row>
    <row r="43" spans="1:24" x14ac:dyDescent="0.3">
      <c r="A43" s="6" t="s">
        <v>17</v>
      </c>
      <c r="B43" s="51">
        <v>21857.13</v>
      </c>
      <c r="C43" s="51">
        <v>81444.47</v>
      </c>
      <c r="D43" s="51">
        <v>8858.32</v>
      </c>
      <c r="E43" s="51">
        <v>158315.03999999998</v>
      </c>
      <c r="F43" s="51">
        <v>1245640.8999999999</v>
      </c>
      <c r="G43" s="51">
        <v>81435.59</v>
      </c>
      <c r="H43" s="51">
        <v>24426.640000000007</v>
      </c>
      <c r="I43" s="51">
        <v>0</v>
      </c>
      <c r="J43" s="51">
        <v>17065.63</v>
      </c>
      <c r="K43" s="51">
        <v>23989.969999999998</v>
      </c>
      <c r="L43" s="51">
        <v>8365.5299999999988</v>
      </c>
      <c r="M43" s="51">
        <v>3872.24</v>
      </c>
      <c r="N43" s="51">
        <v>3230.98</v>
      </c>
      <c r="O43" s="51">
        <v>6520.6</v>
      </c>
      <c r="P43" s="51">
        <v>73942.290000000008</v>
      </c>
      <c r="Q43" s="51">
        <v>974854.57000000007</v>
      </c>
      <c r="R43" s="51">
        <v>81261.849999999991</v>
      </c>
      <c r="S43" s="51">
        <v>53524.729999999996</v>
      </c>
      <c r="T43" s="51">
        <v>0</v>
      </c>
      <c r="U43" s="51">
        <v>38451.589999999997</v>
      </c>
      <c r="V43" s="51">
        <v>0</v>
      </c>
      <c r="W43" s="51">
        <v>289.39</v>
      </c>
      <c r="X43" s="51">
        <v>2907347.46</v>
      </c>
    </row>
    <row r="44" spans="1:24" x14ac:dyDescent="0.3">
      <c r="A44" s="6" t="s">
        <v>18</v>
      </c>
      <c r="B44" s="51">
        <v>214726.74999999997</v>
      </c>
      <c r="C44" s="51">
        <v>240110.56999999998</v>
      </c>
      <c r="D44" s="51">
        <v>15353.839999999998</v>
      </c>
      <c r="E44" s="51">
        <v>246374.92000000007</v>
      </c>
      <c r="F44" s="51">
        <v>33253.889999999992</v>
      </c>
      <c r="G44" s="51">
        <v>408342.29999999993</v>
      </c>
      <c r="H44" s="51">
        <v>97469.09</v>
      </c>
      <c r="I44" s="51">
        <v>15471.009999999998</v>
      </c>
      <c r="J44" s="51">
        <v>13423.529999999999</v>
      </c>
      <c r="K44" s="51">
        <v>40202.759999999995</v>
      </c>
      <c r="L44" s="51">
        <v>35947.06</v>
      </c>
      <c r="M44" s="51">
        <v>2279.88</v>
      </c>
      <c r="N44" s="51">
        <v>8777.83</v>
      </c>
      <c r="O44" s="51">
        <v>0</v>
      </c>
      <c r="P44" s="51">
        <v>49204.369999999995</v>
      </c>
      <c r="Q44" s="51">
        <v>628920.68999999983</v>
      </c>
      <c r="R44" s="51">
        <v>109731.35</v>
      </c>
      <c r="S44" s="51">
        <v>105593.53000000001</v>
      </c>
      <c r="T44" s="51">
        <v>981.30000000000007</v>
      </c>
      <c r="U44" s="51">
        <v>27491.530000000006</v>
      </c>
      <c r="V44" s="51">
        <v>0</v>
      </c>
      <c r="W44" s="51">
        <v>250.45</v>
      </c>
      <c r="X44" s="51">
        <v>2293906.65</v>
      </c>
    </row>
    <row r="45" spans="1:24" x14ac:dyDescent="0.3">
      <c r="A45" s="6" t="s">
        <v>19</v>
      </c>
      <c r="B45" s="51">
        <v>563127.26</v>
      </c>
      <c r="C45" s="51">
        <v>1100609.7100000004</v>
      </c>
      <c r="D45" s="51">
        <v>78421.259999999995</v>
      </c>
      <c r="E45" s="51">
        <v>691889.63000000047</v>
      </c>
      <c r="F45" s="51">
        <v>1726212.5099999998</v>
      </c>
      <c r="G45" s="51">
        <v>252505.62</v>
      </c>
      <c r="H45" s="51">
        <v>87114.139999999956</v>
      </c>
      <c r="I45" s="51">
        <v>5352.6499999999987</v>
      </c>
      <c r="J45" s="51">
        <v>842739.27000000014</v>
      </c>
      <c r="K45" s="51">
        <v>244644.47999999992</v>
      </c>
      <c r="L45" s="51">
        <v>88275.729999999967</v>
      </c>
      <c r="M45" s="51">
        <v>34530.959999999999</v>
      </c>
      <c r="N45" s="51">
        <v>182644.15000000002</v>
      </c>
      <c r="O45" s="51">
        <v>341.98</v>
      </c>
      <c r="P45" s="51">
        <v>540738.21</v>
      </c>
      <c r="Q45" s="51">
        <v>771614.62000000034</v>
      </c>
      <c r="R45" s="51">
        <v>192175.97</v>
      </c>
      <c r="S45" s="51">
        <v>3765.07</v>
      </c>
      <c r="T45" s="51">
        <v>770.13</v>
      </c>
      <c r="U45" s="51">
        <v>188400.77999999988</v>
      </c>
      <c r="V45" s="51">
        <v>0</v>
      </c>
      <c r="W45" s="51">
        <v>53925.45</v>
      </c>
      <c r="X45" s="51">
        <v>7649799.580000001</v>
      </c>
    </row>
    <row r="46" spans="1:24" x14ac:dyDescent="0.3">
      <c r="A46" s="6" t="s">
        <v>20</v>
      </c>
      <c r="B46" s="51">
        <v>595858.35000000021</v>
      </c>
      <c r="C46" s="51">
        <v>736572.25999999978</v>
      </c>
      <c r="D46" s="51">
        <v>75234.44</v>
      </c>
      <c r="E46" s="51">
        <v>858183.69000000029</v>
      </c>
      <c r="F46" s="51">
        <v>1656626.03</v>
      </c>
      <c r="G46" s="51">
        <v>135070.53</v>
      </c>
      <c r="H46" s="51">
        <v>127315.86</v>
      </c>
      <c r="I46" s="51">
        <v>3297.1499999999996</v>
      </c>
      <c r="J46" s="51">
        <v>446708.7099999999</v>
      </c>
      <c r="K46" s="51">
        <v>116263.74999999999</v>
      </c>
      <c r="L46" s="51">
        <v>29100.830000000005</v>
      </c>
      <c r="M46" s="51">
        <v>8111.76</v>
      </c>
      <c r="N46" s="51">
        <v>109496.66999999995</v>
      </c>
      <c r="O46" s="51">
        <v>474.28000000000003</v>
      </c>
      <c r="P46" s="51">
        <v>460132.38000000006</v>
      </c>
      <c r="Q46" s="51">
        <v>1783020.9400000011</v>
      </c>
      <c r="R46" s="51">
        <v>586113.94000000006</v>
      </c>
      <c r="S46" s="51">
        <v>3812.13</v>
      </c>
      <c r="T46" s="51">
        <v>212.32</v>
      </c>
      <c r="U46" s="51">
        <v>135207.89000000004</v>
      </c>
      <c r="V46" s="51">
        <v>0</v>
      </c>
      <c r="W46" s="51">
        <v>10210.68</v>
      </c>
      <c r="X46" s="51">
        <v>7877024.5900000026</v>
      </c>
    </row>
    <row r="47" spans="1:24" x14ac:dyDescent="0.3">
      <c r="A47" s="6" t="s">
        <v>21</v>
      </c>
      <c r="B47" s="51">
        <v>108652.22</v>
      </c>
      <c r="C47" s="51">
        <v>48688.24</v>
      </c>
      <c r="D47" s="51">
        <v>10409.019999999999</v>
      </c>
      <c r="E47" s="51">
        <v>121185.02000000002</v>
      </c>
      <c r="F47" s="51">
        <v>1592989.4400000002</v>
      </c>
      <c r="G47" s="51">
        <v>87589.670000000013</v>
      </c>
      <c r="H47" s="51">
        <v>75700.519999999975</v>
      </c>
      <c r="I47" s="51">
        <v>824.04000000000008</v>
      </c>
      <c r="J47" s="51">
        <v>142072.76999999999</v>
      </c>
      <c r="K47" s="51">
        <v>4176.1900000000005</v>
      </c>
      <c r="L47" s="51">
        <v>8223.08</v>
      </c>
      <c r="M47" s="51">
        <v>4165.82</v>
      </c>
      <c r="N47" s="51">
        <v>31209.929999999997</v>
      </c>
      <c r="O47" s="51">
        <v>0</v>
      </c>
      <c r="P47" s="51">
        <v>353870.5699999996</v>
      </c>
      <c r="Q47" s="51">
        <v>159141.60000000003</v>
      </c>
      <c r="R47" s="51">
        <v>132557.45000000001</v>
      </c>
      <c r="S47" s="51">
        <v>2832.1600000000008</v>
      </c>
      <c r="T47" s="51">
        <v>1275.24</v>
      </c>
      <c r="U47" s="51">
        <v>21843.67</v>
      </c>
      <c r="V47" s="51">
        <v>0</v>
      </c>
      <c r="W47" s="51">
        <v>30908.67</v>
      </c>
      <c r="X47" s="51">
        <v>2938315.3200000008</v>
      </c>
    </row>
    <row r="48" spans="1:24" x14ac:dyDescent="0.3">
      <c r="A48" s="6" t="s">
        <v>23</v>
      </c>
      <c r="B48" s="51">
        <v>499318.32</v>
      </c>
      <c r="C48" s="51">
        <v>535462.07999999984</v>
      </c>
      <c r="D48" s="51">
        <v>50272.35</v>
      </c>
      <c r="E48" s="51">
        <v>566475.31000000064</v>
      </c>
      <c r="F48" s="51">
        <v>159260.97999999998</v>
      </c>
      <c r="G48" s="51">
        <v>90658.23</v>
      </c>
      <c r="H48" s="51">
        <v>84133.79</v>
      </c>
      <c r="I48" s="51">
        <v>1729.4299999999998</v>
      </c>
      <c r="J48" s="51">
        <v>290751.94</v>
      </c>
      <c r="K48" s="51">
        <v>76518.850000000006</v>
      </c>
      <c r="L48" s="51">
        <v>68292.12</v>
      </c>
      <c r="M48" s="51">
        <v>6223.9400000000005</v>
      </c>
      <c r="N48" s="51">
        <v>128332.70999999998</v>
      </c>
      <c r="O48" s="51">
        <v>0</v>
      </c>
      <c r="P48" s="51">
        <v>192906.44000000003</v>
      </c>
      <c r="Q48" s="51">
        <v>178773.53000000006</v>
      </c>
      <c r="R48" s="51">
        <v>394227.71000000008</v>
      </c>
      <c r="S48" s="51">
        <v>83.410000000000011</v>
      </c>
      <c r="T48" s="51">
        <v>290.39999999999998</v>
      </c>
      <c r="U48" s="51">
        <v>76848.319999999978</v>
      </c>
      <c r="V48" s="51">
        <v>0</v>
      </c>
      <c r="W48" s="51">
        <v>912.55000000000007</v>
      </c>
      <c r="X48" s="51">
        <v>3401472.4100000006</v>
      </c>
    </row>
    <row r="49" spans="1:24" x14ac:dyDescent="0.3">
      <c r="A49" s="6" t="s">
        <v>24</v>
      </c>
      <c r="B49" s="51">
        <v>182222.14</v>
      </c>
      <c r="C49" s="51">
        <v>217972.33000000005</v>
      </c>
      <c r="D49" s="51">
        <v>15512.88</v>
      </c>
      <c r="E49" s="51">
        <v>502555.34000000026</v>
      </c>
      <c r="F49" s="51">
        <v>1014844.2599999999</v>
      </c>
      <c r="G49" s="51">
        <v>498203.93000000005</v>
      </c>
      <c r="H49" s="51">
        <v>316584.2</v>
      </c>
      <c r="I49" s="51">
        <v>16057.820000000002</v>
      </c>
      <c r="J49" s="51">
        <v>546498.9800000001</v>
      </c>
      <c r="K49" s="51">
        <v>28632.97</v>
      </c>
      <c r="L49" s="51">
        <v>109574.87999999998</v>
      </c>
      <c r="M49" s="51">
        <v>26335.470000000005</v>
      </c>
      <c r="N49" s="51">
        <v>208907.8</v>
      </c>
      <c r="O49" s="51">
        <v>135.94</v>
      </c>
      <c r="P49" s="51">
        <v>874934.01999999979</v>
      </c>
      <c r="Q49" s="51">
        <v>912066.12000000011</v>
      </c>
      <c r="R49" s="51">
        <v>675381.84000000008</v>
      </c>
      <c r="S49" s="51">
        <v>49368.880000000005</v>
      </c>
      <c r="T49" s="51">
        <v>2669.75</v>
      </c>
      <c r="U49" s="51">
        <v>174413.05000000002</v>
      </c>
      <c r="V49" s="51">
        <v>0</v>
      </c>
      <c r="W49" s="51">
        <v>26134.1</v>
      </c>
      <c r="X49" s="51">
        <v>6399006.6999999993</v>
      </c>
    </row>
    <row r="50" spans="1:24" x14ac:dyDescent="0.3">
      <c r="A50" s="6" t="s">
        <v>25</v>
      </c>
      <c r="B50" s="51">
        <v>355403.03000000009</v>
      </c>
      <c r="C50" s="51">
        <v>619521.72000000032</v>
      </c>
      <c r="D50" s="51">
        <v>116063.85999999999</v>
      </c>
      <c r="E50" s="51">
        <v>554899.6</v>
      </c>
      <c r="F50" s="51">
        <v>135302.29999999999</v>
      </c>
      <c r="G50" s="51">
        <v>320183.67</v>
      </c>
      <c r="H50" s="51">
        <v>40983.359999999993</v>
      </c>
      <c r="I50" s="51">
        <v>10634.430000000002</v>
      </c>
      <c r="J50" s="51">
        <v>563287.45999999985</v>
      </c>
      <c r="K50" s="51">
        <v>86103.709999999992</v>
      </c>
      <c r="L50" s="51">
        <v>89809.91</v>
      </c>
      <c r="M50" s="51">
        <v>21311.029999999995</v>
      </c>
      <c r="N50" s="51">
        <v>72373.06</v>
      </c>
      <c r="O50" s="51">
        <v>781.51</v>
      </c>
      <c r="P50" s="51">
        <v>524567.58000000019</v>
      </c>
      <c r="Q50" s="51">
        <v>140400.12999999995</v>
      </c>
      <c r="R50" s="51">
        <v>45113.94000000001</v>
      </c>
      <c r="S50" s="51">
        <v>7326.9799999999987</v>
      </c>
      <c r="T50" s="51">
        <v>0</v>
      </c>
      <c r="U50" s="51">
        <v>52732.630000000048</v>
      </c>
      <c r="V50" s="51">
        <v>75.419999999999987</v>
      </c>
      <c r="W50" s="51">
        <v>602.91999999999996</v>
      </c>
      <c r="X50" s="51">
        <v>3757478.2499999995</v>
      </c>
    </row>
    <row r="51" spans="1:24" x14ac:dyDescent="0.3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</row>
    <row r="52" spans="1:24" x14ac:dyDescent="0.3">
      <c r="A52" s="8" t="s">
        <v>220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</row>
    <row r="53" spans="1:24" x14ac:dyDescent="0.3">
      <c r="A53" s="6" t="s">
        <v>13</v>
      </c>
      <c r="B53" s="51">
        <v>629302.83000000007</v>
      </c>
      <c r="C53" s="51">
        <v>610396.61999999965</v>
      </c>
      <c r="D53" s="51">
        <v>69990.459999999992</v>
      </c>
      <c r="E53" s="51">
        <v>596786.7200000002</v>
      </c>
      <c r="F53" s="51">
        <v>1582810.5000000002</v>
      </c>
      <c r="G53" s="51">
        <v>279018.07000000018</v>
      </c>
      <c r="H53" s="51">
        <v>136324.92999999988</v>
      </c>
      <c r="I53" s="51">
        <v>5559.24</v>
      </c>
      <c r="J53" s="51">
        <v>747496.28000000061</v>
      </c>
      <c r="K53" s="51">
        <v>84577.87999999999</v>
      </c>
      <c r="L53" s="51">
        <v>28147.99</v>
      </c>
      <c r="M53" s="51">
        <v>6222.12</v>
      </c>
      <c r="N53" s="51">
        <v>117909.40999999997</v>
      </c>
      <c r="O53" s="51">
        <v>0</v>
      </c>
      <c r="P53" s="51">
        <v>322596.34999999998</v>
      </c>
      <c r="Q53" s="51">
        <v>1261399.1400000022</v>
      </c>
      <c r="R53" s="51">
        <v>258933.74000000002</v>
      </c>
      <c r="S53" s="51">
        <v>42701.62</v>
      </c>
      <c r="T53" s="51">
        <v>608.33000000000004</v>
      </c>
      <c r="U53" s="51">
        <v>80915.270000000033</v>
      </c>
      <c r="V53" s="51">
        <v>0</v>
      </c>
      <c r="W53" s="51">
        <v>8721.64</v>
      </c>
      <c r="X53" s="51">
        <f>SUM(B53:W53)</f>
        <v>6870419.1400000034</v>
      </c>
    </row>
    <row r="54" spans="1:24" x14ac:dyDescent="0.3">
      <c r="A54" s="6" t="s">
        <v>14</v>
      </c>
      <c r="B54" s="51">
        <v>192768.69</v>
      </c>
      <c r="C54" s="51">
        <v>306174.64999999997</v>
      </c>
      <c r="D54" s="51">
        <v>29192.54</v>
      </c>
      <c r="E54" s="51">
        <v>592058.06999999983</v>
      </c>
      <c r="F54" s="51">
        <v>246409.56999999998</v>
      </c>
      <c r="G54" s="51">
        <v>406429.61000000004</v>
      </c>
      <c r="H54" s="51">
        <v>256454.87999999998</v>
      </c>
      <c r="I54" s="51">
        <v>4586.8899999999994</v>
      </c>
      <c r="J54" s="51">
        <v>436060.17</v>
      </c>
      <c r="K54" s="51">
        <v>178876.33999999997</v>
      </c>
      <c r="L54" s="51">
        <v>381389.22</v>
      </c>
      <c r="M54" s="51">
        <v>9280.090000000002</v>
      </c>
      <c r="N54" s="51">
        <v>87818.009999999966</v>
      </c>
      <c r="O54" s="51">
        <v>232.85</v>
      </c>
      <c r="P54" s="51">
        <v>474830.73</v>
      </c>
      <c r="Q54" s="51">
        <v>2067753.4499999995</v>
      </c>
      <c r="R54" s="51">
        <v>101222.96</v>
      </c>
      <c r="S54" s="51">
        <v>117767.62999999998</v>
      </c>
      <c r="T54" s="51">
        <v>558.66999999999996</v>
      </c>
      <c r="U54" s="51">
        <v>311786.25999999989</v>
      </c>
      <c r="V54" s="51">
        <v>59.64</v>
      </c>
      <c r="W54" s="51">
        <v>0</v>
      </c>
      <c r="X54" s="51">
        <f t="shared" ref="X54:X55" si="4">SUM(B54:W54)</f>
        <v>6201710.9199999981</v>
      </c>
    </row>
    <row r="55" spans="1:24" x14ac:dyDescent="0.3">
      <c r="A55" s="6" t="s">
        <v>15</v>
      </c>
      <c r="B55" s="51">
        <v>170841.86</v>
      </c>
      <c r="C55" s="51">
        <v>399144.27999999997</v>
      </c>
      <c r="D55" s="51">
        <v>49323.240000000005</v>
      </c>
      <c r="E55" s="51">
        <v>827565.4299999997</v>
      </c>
      <c r="F55" s="51">
        <v>1052891.3599999999</v>
      </c>
      <c r="G55" s="51">
        <v>80877.299999999959</v>
      </c>
      <c r="H55" s="51">
        <v>425421.45999999996</v>
      </c>
      <c r="I55" s="51">
        <v>400.55</v>
      </c>
      <c r="J55" s="51">
        <v>539890.97000000009</v>
      </c>
      <c r="K55" s="51">
        <v>99324.650000000009</v>
      </c>
      <c r="L55" s="51">
        <v>56761.96</v>
      </c>
      <c r="M55" s="51">
        <v>5029.24</v>
      </c>
      <c r="N55" s="51">
        <v>157466.33999999997</v>
      </c>
      <c r="O55" s="51">
        <v>478.40000000000003</v>
      </c>
      <c r="P55" s="51">
        <v>284527.8</v>
      </c>
      <c r="Q55" s="51">
        <v>685112.64000000013</v>
      </c>
      <c r="R55" s="51">
        <v>36003.14</v>
      </c>
      <c r="S55" s="51">
        <v>6558.74</v>
      </c>
      <c r="T55" s="51">
        <v>0</v>
      </c>
      <c r="U55" s="51">
        <v>181997.82999999993</v>
      </c>
      <c r="V55" s="51">
        <v>0</v>
      </c>
      <c r="W55" s="51">
        <v>3721.2200000000003</v>
      </c>
      <c r="X55" s="51">
        <f t="shared" si="4"/>
        <v>5063338.4099999983</v>
      </c>
    </row>
    <row r="56" spans="1:24" x14ac:dyDescent="0.3">
      <c r="A56" s="6" t="s">
        <v>16</v>
      </c>
      <c r="B56" s="51">
        <v>832474.06000000041</v>
      </c>
      <c r="C56" s="51">
        <v>1059748.0399999993</v>
      </c>
      <c r="D56" s="51">
        <v>14364.760000000004</v>
      </c>
      <c r="E56" s="51">
        <v>790013.66</v>
      </c>
      <c r="F56" s="51">
        <v>1462903.3599999999</v>
      </c>
      <c r="G56" s="51">
        <v>99910.179999999978</v>
      </c>
      <c r="H56" s="51">
        <v>28288.290000000015</v>
      </c>
      <c r="I56" s="51">
        <v>7540.3100000000013</v>
      </c>
      <c r="J56" s="51">
        <v>446864.39000000013</v>
      </c>
      <c r="K56" s="51">
        <v>37777.29</v>
      </c>
      <c r="L56" s="51">
        <v>62353.369999999995</v>
      </c>
      <c r="M56" s="51">
        <v>10203.400000000003</v>
      </c>
      <c r="N56" s="51">
        <v>103855.87000000001</v>
      </c>
      <c r="O56" s="51">
        <v>55.26</v>
      </c>
      <c r="P56" s="51">
        <v>155935.35999999999</v>
      </c>
      <c r="Q56" s="51">
        <v>347510.67000000004</v>
      </c>
      <c r="R56" s="51">
        <v>149504.11000000002</v>
      </c>
      <c r="S56" s="51">
        <v>7428.119999999999</v>
      </c>
      <c r="T56" s="51">
        <v>0</v>
      </c>
      <c r="U56" s="51">
        <v>268070.22000000003</v>
      </c>
      <c r="V56" s="51">
        <v>47.24</v>
      </c>
      <c r="W56" s="51"/>
      <c r="X56" s="51">
        <v>5884847.96</v>
      </c>
    </row>
    <row r="57" spans="1:24" x14ac:dyDescent="0.3">
      <c r="A57" s="6" t="s">
        <v>17</v>
      </c>
      <c r="B57" s="51">
        <v>444159.69000000006</v>
      </c>
      <c r="C57" s="51">
        <v>654615.25000000035</v>
      </c>
      <c r="D57" s="51">
        <v>15117.840000000002</v>
      </c>
      <c r="E57" s="51">
        <v>523553.16</v>
      </c>
      <c r="F57" s="51">
        <v>1532401.57</v>
      </c>
      <c r="G57" s="51">
        <v>107334.21999999999</v>
      </c>
      <c r="H57" s="51">
        <v>58534.930000000015</v>
      </c>
      <c r="I57" s="51">
        <v>8776.11</v>
      </c>
      <c r="J57" s="51">
        <v>190149.33999999997</v>
      </c>
      <c r="K57" s="51">
        <v>117808.72999999997</v>
      </c>
      <c r="L57" s="51">
        <v>282793.31000000017</v>
      </c>
      <c r="M57" s="51">
        <v>14481.98</v>
      </c>
      <c r="N57" s="51">
        <v>43966.38</v>
      </c>
      <c r="O57" s="51">
        <v>7575.1900000000005</v>
      </c>
      <c r="P57" s="51">
        <v>636367.88000000012</v>
      </c>
      <c r="Q57" s="51">
        <v>199506.94000000003</v>
      </c>
      <c r="R57" s="51">
        <v>405240.95</v>
      </c>
      <c r="S57" s="51">
        <v>10383.120000000001</v>
      </c>
      <c r="T57" s="51">
        <v>0</v>
      </c>
      <c r="U57" s="51">
        <v>120735.23999999998</v>
      </c>
      <c r="V57" s="51">
        <v>996.7</v>
      </c>
      <c r="W57" s="51">
        <v>35642.089999999997</v>
      </c>
      <c r="X57" s="51">
        <v>5410140.620000002</v>
      </c>
    </row>
    <row r="58" spans="1:24" x14ac:dyDescent="0.3">
      <c r="A58" s="6" t="s">
        <v>18</v>
      </c>
      <c r="B58" s="51">
        <v>204856.52999999997</v>
      </c>
      <c r="C58" s="51">
        <v>287142.0900000002</v>
      </c>
      <c r="D58" s="51">
        <v>31297.360000000001</v>
      </c>
      <c r="E58" s="51">
        <v>404343.7399999997</v>
      </c>
      <c r="F58" s="51">
        <v>1288976.28</v>
      </c>
      <c r="G58" s="51">
        <v>59658.080000000009</v>
      </c>
      <c r="H58" s="51">
        <v>37441.539999999986</v>
      </c>
      <c r="I58" s="51">
        <v>2197.8300000000004</v>
      </c>
      <c r="J58" s="51">
        <v>176092.30000000002</v>
      </c>
      <c r="K58" s="51">
        <v>39722.369999999995</v>
      </c>
      <c r="L58" s="51">
        <v>80508.169999999955</v>
      </c>
      <c r="M58" s="51">
        <v>10472.26</v>
      </c>
      <c r="N58" s="51">
        <v>57228.83</v>
      </c>
      <c r="O58" s="51">
        <v>99.95</v>
      </c>
      <c r="P58" s="51">
        <v>160573.55999999994</v>
      </c>
      <c r="Q58" s="51">
        <v>3888070.2699999991</v>
      </c>
      <c r="R58" s="51">
        <v>48033.41</v>
      </c>
      <c r="S58" s="51">
        <v>216806.27999999994</v>
      </c>
      <c r="T58" s="51">
        <v>1068.9000000000001</v>
      </c>
      <c r="U58" s="51">
        <v>70224.509999999951</v>
      </c>
      <c r="V58" s="51">
        <v>0</v>
      </c>
      <c r="W58" s="51">
        <v>2686.83</v>
      </c>
      <c r="X58" s="51">
        <v>7067501.0899999989</v>
      </c>
    </row>
    <row r="59" spans="1:24" x14ac:dyDescent="0.3">
      <c r="A59" s="6" t="s">
        <v>19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</row>
    <row r="60" spans="1:24" x14ac:dyDescent="0.3">
      <c r="A60" s="6" t="s">
        <v>20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</row>
    <row r="61" spans="1:24" x14ac:dyDescent="0.3">
      <c r="A61" s="6" t="s">
        <v>21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</row>
    <row r="62" spans="1:24" x14ac:dyDescent="0.3">
      <c r="A62" s="6" t="s">
        <v>23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</row>
    <row r="63" spans="1:24" x14ac:dyDescent="0.3">
      <c r="A63" s="6" t="s">
        <v>24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</row>
    <row r="64" spans="1:24" x14ac:dyDescent="0.3">
      <c r="A64" s="6" t="s">
        <v>25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</row>
    <row r="65" spans="1:24" x14ac:dyDescent="0.3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</row>
    <row r="66" spans="1:24" x14ac:dyDescent="0.3">
      <c r="A66" s="12" t="s">
        <v>26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25"/>
      <c r="W66" s="140"/>
      <c r="X66" s="140"/>
    </row>
    <row r="67" spans="1:24" x14ac:dyDescent="0.3">
      <c r="A67" s="280" t="s">
        <v>27</v>
      </c>
      <c r="B67" s="281"/>
      <c r="C67" s="281"/>
      <c r="D67" s="281"/>
      <c r="E67" s="281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26"/>
    </row>
    <row r="68" spans="1:24" x14ac:dyDescent="0.3">
      <c r="A68" s="282" t="s">
        <v>28</v>
      </c>
      <c r="B68" s="281"/>
      <c r="C68" s="281"/>
      <c r="D68" s="281"/>
      <c r="E68" s="281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4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4" x14ac:dyDescent="0.3">
      <c r="A70" s="9"/>
    </row>
    <row r="71" spans="1:24" x14ac:dyDescent="0.3">
      <c r="A71" s="9"/>
    </row>
    <row r="72" spans="1:24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4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4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4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4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4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4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4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4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</sheetData>
  <mergeCells count="5">
    <mergeCell ref="B1:X1"/>
    <mergeCell ref="C2:X2"/>
    <mergeCell ref="A4:A5"/>
    <mergeCell ref="A67:E67"/>
    <mergeCell ref="A68:E6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D0C4F-857B-42D0-AEF4-9195C50767A8}">
  <sheetPr>
    <tabColor theme="7" tint="-0.249977111117893"/>
  </sheetPr>
  <dimension ref="A1:R26"/>
  <sheetViews>
    <sheetView topLeftCell="A3" workbookViewId="0">
      <selection sqref="A1:N26"/>
    </sheetView>
  </sheetViews>
  <sheetFormatPr defaultRowHeight="14.4" x14ac:dyDescent="0.3"/>
  <cols>
    <col min="2" max="2" width="17.5546875" customWidth="1"/>
    <col min="3" max="8" width="13.88671875" style="147" hidden="1" customWidth="1"/>
    <col min="9" max="14" width="12.77734375" style="147" bestFit="1" customWidth="1"/>
    <col min="16" max="16" width="11.21875" bestFit="1" customWidth="1"/>
  </cols>
  <sheetData>
    <row r="1" spans="1:18" x14ac:dyDescent="0.3">
      <c r="A1" t="s">
        <v>236</v>
      </c>
    </row>
    <row r="2" spans="1:18" x14ac:dyDescent="0.3">
      <c r="A2" s="270" t="s">
        <v>53</v>
      </c>
      <c r="B2" s="283"/>
      <c r="C2" s="270" t="s">
        <v>222</v>
      </c>
      <c r="D2" s="266"/>
      <c r="E2" s="266"/>
      <c r="F2" s="266"/>
      <c r="G2" s="266"/>
      <c r="H2" s="283"/>
      <c r="I2" s="270" t="s">
        <v>220</v>
      </c>
      <c r="J2" s="266"/>
      <c r="K2" s="266"/>
      <c r="L2" s="266"/>
      <c r="M2" s="266"/>
      <c r="N2" s="283"/>
    </row>
    <row r="3" spans="1:18" x14ac:dyDescent="0.3">
      <c r="A3" s="284"/>
      <c r="B3" s="285"/>
      <c r="C3" s="174">
        <v>2018</v>
      </c>
      <c r="D3" s="152">
        <v>2019</v>
      </c>
      <c r="E3" s="152">
        <v>2020</v>
      </c>
      <c r="F3" s="152">
        <v>2021</v>
      </c>
      <c r="G3" s="152">
        <v>2022</v>
      </c>
      <c r="H3" s="153" t="s">
        <v>220</v>
      </c>
      <c r="I3" s="174" t="s">
        <v>112</v>
      </c>
      <c r="J3" s="152" t="s">
        <v>113</v>
      </c>
      <c r="K3" s="152" t="s">
        <v>114</v>
      </c>
      <c r="L3" s="152" t="s">
        <v>115</v>
      </c>
      <c r="M3" s="152" t="s">
        <v>17</v>
      </c>
      <c r="N3" s="153" t="s">
        <v>221</v>
      </c>
      <c r="P3" s="145" t="s">
        <v>18</v>
      </c>
      <c r="Q3" s="145" t="s">
        <v>223</v>
      </c>
      <c r="R3" s="149">
        <v>20.22</v>
      </c>
    </row>
    <row r="4" spans="1:18" x14ac:dyDescent="0.3">
      <c r="A4" s="154" t="s">
        <v>31</v>
      </c>
      <c r="B4" s="205" t="s">
        <v>54</v>
      </c>
      <c r="C4" s="206">
        <v>1880861.3319999999</v>
      </c>
      <c r="D4" s="156">
        <v>2516573.5499999998</v>
      </c>
      <c r="E4" s="156">
        <v>2512552.1500000004</v>
      </c>
      <c r="F4" s="156">
        <v>3157637.72</v>
      </c>
      <c r="G4" s="156">
        <v>3271905.9900000007</v>
      </c>
      <c r="H4" s="203">
        <v>2474403.66</v>
      </c>
      <c r="I4" s="206">
        <v>629302.83000000007</v>
      </c>
      <c r="J4" s="156">
        <v>192768.69</v>
      </c>
      <c r="K4" s="156">
        <v>170841.86</v>
      </c>
      <c r="L4" s="156">
        <v>832474.06000000041</v>
      </c>
      <c r="M4" s="156">
        <v>444159.69000000006</v>
      </c>
      <c r="N4" s="203">
        <v>204856.52999999997</v>
      </c>
      <c r="P4" s="74">
        <f>SUM(I4:N4)</f>
        <v>2474403.66</v>
      </c>
      <c r="Q4" s="168">
        <f>P4/$P$26</f>
        <v>6.7795673678746796E-2</v>
      </c>
      <c r="R4" s="169">
        <f>G4/$G$26</f>
        <v>6.7323962668380463E-2</v>
      </c>
    </row>
    <row r="5" spans="1:18" x14ac:dyDescent="0.3">
      <c r="A5" s="154" t="s">
        <v>32</v>
      </c>
      <c r="B5" s="205" t="s">
        <v>55</v>
      </c>
      <c r="C5" s="206">
        <v>4134305.6429999992</v>
      </c>
      <c r="D5" s="156">
        <v>5427886.4000000013</v>
      </c>
      <c r="E5" s="156">
        <v>5193431.87</v>
      </c>
      <c r="F5" s="156">
        <v>4201112.1400000006</v>
      </c>
      <c r="G5" s="156">
        <v>4368483.3500000015</v>
      </c>
      <c r="H5" s="203">
        <v>3317220.9299999997</v>
      </c>
      <c r="I5" s="206">
        <v>610396.61999999965</v>
      </c>
      <c r="J5" s="156">
        <v>306174.64999999997</v>
      </c>
      <c r="K5" s="156">
        <v>399144.27999999997</v>
      </c>
      <c r="L5" s="156">
        <v>1059748.0399999993</v>
      </c>
      <c r="M5" s="156">
        <v>654615.25000000035</v>
      </c>
      <c r="N5" s="203">
        <v>287142.0900000002</v>
      </c>
      <c r="P5" s="74">
        <f t="shared" ref="P5:P26" si="0">SUM(I5:N5)</f>
        <v>3317220.9299999997</v>
      </c>
      <c r="Q5" s="168">
        <f t="shared" ref="Q5:Q26" si="1">P5/$P$26</f>
        <v>9.088784959628976E-2</v>
      </c>
      <c r="R5" s="169">
        <f t="shared" ref="R5:R26" si="2">G5/$G$26</f>
        <v>8.98875489918467E-2</v>
      </c>
    </row>
    <row r="6" spans="1:18" x14ac:dyDescent="0.3">
      <c r="A6" s="154" t="s">
        <v>33</v>
      </c>
      <c r="B6" s="205" t="s">
        <v>56</v>
      </c>
      <c r="C6" s="206">
        <v>88321.03</v>
      </c>
      <c r="D6" s="156">
        <v>182355.10000000003</v>
      </c>
      <c r="E6" s="156">
        <v>146502.94999999998</v>
      </c>
      <c r="F6" s="156">
        <v>621832.69999999995</v>
      </c>
      <c r="G6" s="156">
        <v>690931.07000000007</v>
      </c>
      <c r="H6" s="203">
        <v>209286.2</v>
      </c>
      <c r="I6" s="206">
        <v>69990.459999999992</v>
      </c>
      <c r="J6" s="156">
        <v>29192.54</v>
      </c>
      <c r="K6" s="156">
        <v>49323.240000000005</v>
      </c>
      <c r="L6" s="156">
        <v>14364.760000000004</v>
      </c>
      <c r="M6" s="156">
        <v>15117.840000000002</v>
      </c>
      <c r="N6" s="203">
        <v>31297.360000000001</v>
      </c>
      <c r="P6" s="74">
        <f t="shared" si="0"/>
        <v>209286.2</v>
      </c>
      <c r="Q6" s="148">
        <f t="shared" si="1"/>
        <v>5.7341892715535893E-3</v>
      </c>
      <c r="R6" s="148">
        <f t="shared" si="2"/>
        <v>1.4216856384404909E-2</v>
      </c>
    </row>
    <row r="7" spans="1:18" x14ac:dyDescent="0.3">
      <c r="A7" s="154" t="s">
        <v>34</v>
      </c>
      <c r="B7" s="205" t="s">
        <v>57</v>
      </c>
      <c r="C7" s="206">
        <v>5679430.9100000001</v>
      </c>
      <c r="D7" s="156">
        <v>6459307.1700000009</v>
      </c>
      <c r="E7" s="156">
        <v>6132819.4900000021</v>
      </c>
      <c r="F7" s="156">
        <v>6962612.5199999977</v>
      </c>
      <c r="G7" s="156">
        <v>5589081.7970000012</v>
      </c>
      <c r="H7" s="203">
        <v>3734320.78</v>
      </c>
      <c r="I7" s="206">
        <v>596786.7200000002</v>
      </c>
      <c r="J7" s="156">
        <v>592058.06999999983</v>
      </c>
      <c r="K7" s="156">
        <v>827565.4299999997</v>
      </c>
      <c r="L7" s="156">
        <v>790013.66</v>
      </c>
      <c r="M7" s="156">
        <v>523553.16</v>
      </c>
      <c r="N7" s="203">
        <v>404343.7399999997</v>
      </c>
      <c r="P7" s="74">
        <f t="shared" si="0"/>
        <v>3734320.78</v>
      </c>
      <c r="Q7" s="168">
        <f t="shared" si="1"/>
        <v>0.10231588204676481</v>
      </c>
      <c r="R7" s="169">
        <f t="shared" si="2"/>
        <v>0.11500303963554674</v>
      </c>
    </row>
    <row r="8" spans="1:18" x14ac:dyDescent="0.3">
      <c r="A8" s="154" t="s">
        <v>35</v>
      </c>
      <c r="B8" s="205" t="s">
        <v>58</v>
      </c>
      <c r="C8" s="206">
        <v>7339132.0500000007</v>
      </c>
      <c r="D8" s="156">
        <v>8157603.4899999993</v>
      </c>
      <c r="E8" s="156">
        <v>6575379.4800000004</v>
      </c>
      <c r="F8" s="156">
        <v>7078000.4200000009</v>
      </c>
      <c r="G8" s="156">
        <v>9478691.2300000004</v>
      </c>
      <c r="H8" s="203">
        <v>7166392.6400000006</v>
      </c>
      <c r="I8" s="206">
        <v>1582810.5000000002</v>
      </c>
      <c r="J8" s="156">
        <v>246409.56999999998</v>
      </c>
      <c r="K8" s="156">
        <v>1052891.3599999999</v>
      </c>
      <c r="L8" s="156">
        <v>1462903.3599999999</v>
      </c>
      <c r="M8" s="156">
        <v>1532401.57</v>
      </c>
      <c r="N8" s="203">
        <v>1288976.28</v>
      </c>
      <c r="P8" s="74">
        <f t="shared" si="0"/>
        <v>7166392.6400000006</v>
      </c>
      <c r="Q8" s="168">
        <f t="shared" si="1"/>
        <v>0.19635050849998045</v>
      </c>
      <c r="R8" s="169">
        <f t="shared" si="2"/>
        <v>0.19503709961838642</v>
      </c>
    </row>
    <row r="9" spans="1:18" x14ac:dyDescent="0.3">
      <c r="A9" s="154" t="s">
        <v>36</v>
      </c>
      <c r="B9" s="205" t="s">
        <v>59</v>
      </c>
      <c r="C9" s="206">
        <v>1392378.7699999998</v>
      </c>
      <c r="D9" s="156">
        <v>1544162.3499999999</v>
      </c>
      <c r="E9" s="156">
        <v>2130292.5500000003</v>
      </c>
      <c r="F9" s="156">
        <v>1509513.07</v>
      </c>
      <c r="G9" s="156">
        <v>2549248.9299999992</v>
      </c>
      <c r="H9" s="203">
        <v>1033227.46</v>
      </c>
      <c r="I9" s="206">
        <v>279018.07000000018</v>
      </c>
      <c r="J9" s="156">
        <v>406429.61000000004</v>
      </c>
      <c r="K9" s="156">
        <v>80877.299999999959</v>
      </c>
      <c r="L9" s="156">
        <v>99910.179999999978</v>
      </c>
      <c r="M9" s="156">
        <v>107334.21999999999</v>
      </c>
      <c r="N9" s="203">
        <v>59658.080000000009</v>
      </c>
      <c r="P9" s="74">
        <f t="shared" si="0"/>
        <v>1033227.46</v>
      </c>
      <c r="Q9" s="148">
        <f t="shared" si="1"/>
        <v>2.8309185298440915E-2</v>
      </c>
      <c r="R9" s="169">
        <f t="shared" si="2"/>
        <v>5.2454300435364511E-2</v>
      </c>
    </row>
    <row r="10" spans="1:18" x14ac:dyDescent="0.3">
      <c r="A10" s="154" t="s">
        <v>37</v>
      </c>
      <c r="B10" s="205" t="s">
        <v>60</v>
      </c>
      <c r="C10" s="206">
        <v>552378.64</v>
      </c>
      <c r="D10" s="156">
        <v>1097923.42</v>
      </c>
      <c r="E10" s="156">
        <v>1380677.8300000015</v>
      </c>
      <c r="F10" s="156">
        <v>635805.16999999993</v>
      </c>
      <c r="G10" s="156">
        <v>1015454.2199999999</v>
      </c>
      <c r="H10" s="203">
        <v>942466.02999999991</v>
      </c>
      <c r="I10" s="206">
        <v>136324.92999999988</v>
      </c>
      <c r="J10" s="156">
        <v>256454.87999999998</v>
      </c>
      <c r="K10" s="156">
        <v>425421.45999999996</v>
      </c>
      <c r="L10" s="156">
        <v>28288.290000000015</v>
      </c>
      <c r="M10" s="156">
        <v>58534.930000000015</v>
      </c>
      <c r="N10" s="203">
        <v>37441.539999999986</v>
      </c>
      <c r="P10" s="74">
        <f t="shared" si="0"/>
        <v>942466.02999999991</v>
      </c>
      <c r="Q10" s="148">
        <f t="shared" si="1"/>
        <v>2.582243166548823E-2</v>
      </c>
      <c r="R10" s="148">
        <f t="shared" si="2"/>
        <v>2.0894366221912562E-2</v>
      </c>
    </row>
    <row r="11" spans="1:18" x14ac:dyDescent="0.3">
      <c r="A11" s="154" t="s">
        <v>38</v>
      </c>
      <c r="B11" s="205" t="s">
        <v>61</v>
      </c>
      <c r="C11" s="206">
        <v>82396.94</v>
      </c>
      <c r="D11" s="156">
        <v>66621.569999999992</v>
      </c>
      <c r="E11" s="156">
        <v>43790.960000000006</v>
      </c>
      <c r="F11" s="156">
        <v>73763.300000000017</v>
      </c>
      <c r="G11" s="156">
        <v>86667.700000000012</v>
      </c>
      <c r="H11" s="203">
        <v>29060.93</v>
      </c>
      <c r="I11" s="206">
        <v>5559.24</v>
      </c>
      <c r="J11" s="156">
        <v>4586.8899999999994</v>
      </c>
      <c r="K11" s="156">
        <v>400.55</v>
      </c>
      <c r="L11" s="156">
        <v>7540.3100000000013</v>
      </c>
      <c r="M11" s="156">
        <v>8776.11</v>
      </c>
      <c r="N11" s="203">
        <v>2197.8300000000004</v>
      </c>
      <c r="P11" s="74">
        <f t="shared" si="0"/>
        <v>29060.93</v>
      </c>
      <c r="Q11" s="148">
        <f t="shared" si="1"/>
        <v>7.9623440545707194E-4</v>
      </c>
      <c r="R11" s="148">
        <f t="shared" si="2"/>
        <v>1.7833070440249406E-3</v>
      </c>
    </row>
    <row r="12" spans="1:18" x14ac:dyDescent="0.3">
      <c r="A12" s="154" t="s">
        <v>39</v>
      </c>
      <c r="B12" s="205" t="s">
        <v>62</v>
      </c>
      <c r="C12" s="206">
        <v>2006516.13</v>
      </c>
      <c r="D12" s="156">
        <v>2335180.0999999996</v>
      </c>
      <c r="E12" s="156">
        <v>2671923.58</v>
      </c>
      <c r="F12" s="156">
        <v>2304381.1500000004</v>
      </c>
      <c r="G12" s="156">
        <v>3115521.1</v>
      </c>
      <c r="H12" s="203">
        <v>2536553.4500000007</v>
      </c>
      <c r="I12" s="206">
        <v>747496.28000000061</v>
      </c>
      <c r="J12" s="156">
        <v>436060.17</v>
      </c>
      <c r="K12" s="156">
        <v>539890.97000000009</v>
      </c>
      <c r="L12" s="156">
        <v>446864.39000000013</v>
      </c>
      <c r="M12" s="156">
        <v>190149.33999999997</v>
      </c>
      <c r="N12" s="203">
        <v>176092.30000000002</v>
      </c>
      <c r="P12" s="74">
        <f t="shared" si="0"/>
        <v>2536553.4500000007</v>
      </c>
      <c r="Q12" s="168">
        <f t="shared" si="1"/>
        <v>6.9498502909949383E-2</v>
      </c>
      <c r="R12" s="169">
        <f t="shared" si="2"/>
        <v>6.4106128620447192E-2</v>
      </c>
    </row>
    <row r="13" spans="1:18" x14ac:dyDescent="0.3">
      <c r="A13" s="154" t="s">
        <v>40</v>
      </c>
      <c r="B13" s="205" t="s">
        <v>63</v>
      </c>
      <c r="C13" s="206">
        <v>457012.38999999996</v>
      </c>
      <c r="D13" s="156">
        <v>445197.27999999997</v>
      </c>
      <c r="E13" s="156">
        <v>739041.13</v>
      </c>
      <c r="F13" s="156">
        <v>747788.19</v>
      </c>
      <c r="G13" s="156">
        <v>940687.56999999972</v>
      </c>
      <c r="H13" s="203">
        <v>558087.26</v>
      </c>
      <c r="I13" s="206">
        <v>84577.87999999999</v>
      </c>
      <c r="J13" s="156">
        <v>178876.33999999997</v>
      </c>
      <c r="K13" s="156">
        <v>99324.650000000009</v>
      </c>
      <c r="L13" s="156">
        <v>37777.29</v>
      </c>
      <c r="M13" s="156">
        <v>117808.72999999997</v>
      </c>
      <c r="N13" s="203">
        <v>39722.369999999995</v>
      </c>
      <c r="P13" s="74">
        <f t="shared" si="0"/>
        <v>558087.26</v>
      </c>
      <c r="Q13" s="148">
        <f t="shared" si="1"/>
        <v>1.5290917312669152E-2</v>
      </c>
      <c r="R13" s="148">
        <f t="shared" si="2"/>
        <v>1.9355939638500894E-2</v>
      </c>
    </row>
    <row r="14" spans="1:18" x14ac:dyDescent="0.3">
      <c r="A14" s="154" t="s">
        <v>41</v>
      </c>
      <c r="B14" s="205" t="s">
        <v>64</v>
      </c>
      <c r="C14" s="206">
        <v>894854.79999999981</v>
      </c>
      <c r="D14" s="156">
        <v>1129488.5099999998</v>
      </c>
      <c r="E14" s="156">
        <v>1055181.2399999998</v>
      </c>
      <c r="F14" s="156">
        <v>613952.39000000013</v>
      </c>
      <c r="G14" s="156">
        <v>658642.35000000009</v>
      </c>
      <c r="H14" s="203">
        <v>891954.02000000014</v>
      </c>
      <c r="I14" s="206">
        <v>28147.99</v>
      </c>
      <c r="J14" s="156">
        <v>381389.22</v>
      </c>
      <c r="K14" s="156">
        <v>56761.96</v>
      </c>
      <c r="L14" s="156">
        <v>62353.369999999995</v>
      </c>
      <c r="M14" s="156">
        <v>282793.31000000017</v>
      </c>
      <c r="N14" s="203">
        <v>80508.169999999955</v>
      </c>
      <c r="P14" s="74">
        <f t="shared" si="0"/>
        <v>891954.02000000014</v>
      </c>
      <c r="Q14" s="148">
        <f t="shared" si="1"/>
        <v>2.4438463559485032E-2</v>
      </c>
      <c r="R14" s="148">
        <f t="shared" si="2"/>
        <v>1.3552471592624939E-2</v>
      </c>
    </row>
    <row r="15" spans="1:18" x14ac:dyDescent="0.3">
      <c r="A15" s="154" t="s">
        <v>42</v>
      </c>
      <c r="B15" s="205" t="s">
        <v>65</v>
      </c>
      <c r="C15" s="206">
        <v>120024.49000000002</v>
      </c>
      <c r="D15" s="156">
        <v>146032.39000000001</v>
      </c>
      <c r="E15" s="156">
        <v>159262.47</v>
      </c>
      <c r="F15" s="156">
        <v>151754.14999999997</v>
      </c>
      <c r="G15" s="156">
        <v>145595.37</v>
      </c>
      <c r="H15" s="203">
        <v>55689.090000000004</v>
      </c>
      <c r="I15" s="206">
        <v>6222.12</v>
      </c>
      <c r="J15" s="156">
        <v>9280.090000000002</v>
      </c>
      <c r="K15" s="156">
        <v>5029.24</v>
      </c>
      <c r="L15" s="156">
        <v>10203.400000000003</v>
      </c>
      <c r="M15" s="156">
        <v>14481.98</v>
      </c>
      <c r="N15" s="203">
        <v>10472.26</v>
      </c>
      <c r="P15" s="74">
        <f t="shared" si="0"/>
        <v>55689.090000000004</v>
      </c>
      <c r="Q15" s="148">
        <f t="shared" si="1"/>
        <v>1.525813849267569E-3</v>
      </c>
      <c r="R15" s="148">
        <f t="shared" si="2"/>
        <v>2.9958248447624373E-3</v>
      </c>
    </row>
    <row r="16" spans="1:18" x14ac:dyDescent="0.3">
      <c r="A16" s="154" t="s">
        <v>43</v>
      </c>
      <c r="B16" s="205" t="s">
        <v>66</v>
      </c>
      <c r="C16" s="206">
        <v>667556.69000000006</v>
      </c>
      <c r="D16" s="156">
        <v>1740081.33</v>
      </c>
      <c r="E16" s="156">
        <v>371488.93000000005</v>
      </c>
      <c r="F16" s="156">
        <v>474325.96</v>
      </c>
      <c r="G16" s="156">
        <v>1147091.6499999999</v>
      </c>
      <c r="H16" s="203">
        <v>568244.83999999985</v>
      </c>
      <c r="I16" s="206">
        <v>117909.40999999997</v>
      </c>
      <c r="J16" s="156">
        <v>87818.009999999966</v>
      </c>
      <c r="K16" s="156">
        <v>157466.33999999997</v>
      </c>
      <c r="L16" s="156">
        <v>103855.87000000001</v>
      </c>
      <c r="M16" s="156">
        <v>43966.38</v>
      </c>
      <c r="N16" s="203">
        <v>57228.83</v>
      </c>
      <c r="P16" s="74">
        <f t="shared" si="0"/>
        <v>568244.83999999985</v>
      </c>
      <c r="Q16" s="148">
        <f t="shared" si="1"/>
        <v>1.5569222744469941E-2</v>
      </c>
      <c r="R16" s="148">
        <f t="shared" si="2"/>
        <v>2.3602987267311713E-2</v>
      </c>
    </row>
    <row r="17" spans="1:18" x14ac:dyDescent="0.3">
      <c r="A17" s="154" t="s">
        <v>44</v>
      </c>
      <c r="B17" s="205" t="s">
        <v>67</v>
      </c>
      <c r="C17" s="206">
        <v>27956.609999999997</v>
      </c>
      <c r="D17" s="156">
        <v>10168.709999999999</v>
      </c>
      <c r="E17" s="156">
        <v>10737.39</v>
      </c>
      <c r="F17" s="156">
        <v>7760.9900000000007</v>
      </c>
      <c r="G17" s="156">
        <v>12022.970000000001</v>
      </c>
      <c r="H17" s="203">
        <v>8441.6500000000015</v>
      </c>
      <c r="I17" s="206">
        <v>0</v>
      </c>
      <c r="J17" s="156">
        <v>232.85</v>
      </c>
      <c r="K17" s="156">
        <v>478.40000000000003</v>
      </c>
      <c r="L17" s="156">
        <v>55.26</v>
      </c>
      <c r="M17" s="156">
        <v>7575.1900000000005</v>
      </c>
      <c r="N17" s="203">
        <v>99.95</v>
      </c>
      <c r="P17" s="74">
        <f t="shared" si="0"/>
        <v>8441.6500000000015</v>
      </c>
      <c r="Q17" s="148">
        <f t="shared" si="1"/>
        <v>2.312910209283286E-4</v>
      </c>
      <c r="R17" s="148">
        <f t="shared" si="2"/>
        <v>2.4738913218073791E-4</v>
      </c>
    </row>
    <row r="18" spans="1:18" x14ac:dyDescent="0.3">
      <c r="A18" s="154" t="s">
        <v>45</v>
      </c>
      <c r="B18" s="205" t="s">
        <v>68</v>
      </c>
      <c r="C18" s="206">
        <v>1871727.1399999997</v>
      </c>
      <c r="D18" s="156">
        <v>2920212.88</v>
      </c>
      <c r="E18" s="156">
        <v>1808266.65</v>
      </c>
      <c r="F18" s="156">
        <v>2288669.3399999989</v>
      </c>
      <c r="G18" s="156">
        <v>3642377.2699999996</v>
      </c>
      <c r="H18" s="203">
        <v>2034831.6799999997</v>
      </c>
      <c r="I18" s="206">
        <v>322596.34999999998</v>
      </c>
      <c r="J18" s="156">
        <v>474830.73</v>
      </c>
      <c r="K18" s="156">
        <v>284527.8</v>
      </c>
      <c r="L18" s="156">
        <v>155935.35999999999</v>
      </c>
      <c r="M18" s="156">
        <v>636367.88000000012</v>
      </c>
      <c r="N18" s="203">
        <v>160573.55999999994</v>
      </c>
      <c r="P18" s="74">
        <f t="shared" si="0"/>
        <v>2034831.6799999997</v>
      </c>
      <c r="Q18" s="168">
        <f t="shared" si="1"/>
        <v>5.5751931990132959E-2</v>
      </c>
      <c r="R18" s="169">
        <f t="shared" si="2"/>
        <v>7.4946918431980217E-2</v>
      </c>
    </row>
    <row r="19" spans="1:18" x14ac:dyDescent="0.3">
      <c r="A19" s="154" t="s">
        <v>46</v>
      </c>
      <c r="B19" s="205" t="s">
        <v>69</v>
      </c>
      <c r="C19" s="206">
        <v>2743936.5560000003</v>
      </c>
      <c r="D19" s="156">
        <v>6360807.0300000012</v>
      </c>
      <c r="E19" s="156">
        <v>12725597.650000002</v>
      </c>
      <c r="F19" s="156">
        <v>6328334.8600000003</v>
      </c>
      <c r="G19" s="156">
        <v>7358421.2800000012</v>
      </c>
      <c r="H19" s="203">
        <v>8449353.1100000013</v>
      </c>
      <c r="I19" s="206">
        <v>1261399.1400000022</v>
      </c>
      <c r="J19" s="156">
        <v>2067753.4499999995</v>
      </c>
      <c r="K19" s="156">
        <v>685112.64000000013</v>
      </c>
      <c r="L19" s="156">
        <v>347510.67000000004</v>
      </c>
      <c r="M19" s="156">
        <v>199506.94000000003</v>
      </c>
      <c r="N19" s="203">
        <v>3888070.2699999991</v>
      </c>
      <c r="P19" s="74">
        <f t="shared" si="0"/>
        <v>8449353.1100000013</v>
      </c>
      <c r="Q19" s="168">
        <f t="shared" si="1"/>
        <v>0.23150207684467472</v>
      </c>
      <c r="R19" s="169">
        <f t="shared" si="2"/>
        <v>0.15140963128740029</v>
      </c>
    </row>
    <row r="20" spans="1:18" x14ac:dyDescent="0.3">
      <c r="A20" s="154" t="s">
        <v>47</v>
      </c>
      <c r="B20" s="205" t="s">
        <v>70</v>
      </c>
      <c r="C20" s="206">
        <v>2220383.2009999994</v>
      </c>
      <c r="D20" s="156">
        <v>4005116.1300000004</v>
      </c>
      <c r="E20" s="156">
        <v>2474938.8099999991</v>
      </c>
      <c r="F20" s="156">
        <v>2229950.7699999996</v>
      </c>
      <c r="G20" s="156">
        <v>2941003.7100000004</v>
      </c>
      <c r="H20" s="203">
        <v>998938.31000000017</v>
      </c>
      <c r="I20" s="206">
        <v>258933.74000000002</v>
      </c>
      <c r="J20" s="156">
        <v>101222.96</v>
      </c>
      <c r="K20" s="156">
        <v>36003.14</v>
      </c>
      <c r="L20" s="156">
        <v>149504.11000000002</v>
      </c>
      <c r="M20" s="156">
        <v>405240.95</v>
      </c>
      <c r="N20" s="203">
        <v>48033.41</v>
      </c>
      <c r="P20" s="74">
        <f t="shared" si="0"/>
        <v>998938.31000000017</v>
      </c>
      <c r="Q20" s="148">
        <f t="shared" si="1"/>
        <v>2.7369703975445466E-2</v>
      </c>
      <c r="R20" s="169">
        <f t="shared" si="2"/>
        <v>6.0515193463614288E-2</v>
      </c>
    </row>
    <row r="21" spans="1:18" x14ac:dyDescent="0.3">
      <c r="A21" s="154" t="s">
        <v>48</v>
      </c>
      <c r="B21" s="205" t="s">
        <v>71</v>
      </c>
      <c r="C21" s="206">
        <v>342129.63999999996</v>
      </c>
      <c r="D21" s="156">
        <v>160785.02999999997</v>
      </c>
      <c r="E21" s="156">
        <v>2025619.5200000003</v>
      </c>
      <c r="F21" s="156">
        <v>4276291.47</v>
      </c>
      <c r="G21" s="156">
        <v>317074.55000000005</v>
      </c>
      <c r="H21" s="203">
        <v>401645.50999999989</v>
      </c>
      <c r="I21" s="206">
        <v>42701.62</v>
      </c>
      <c r="J21" s="156">
        <v>117767.62999999998</v>
      </c>
      <c r="K21" s="156">
        <v>6558.74</v>
      </c>
      <c r="L21" s="156">
        <v>7428.119999999999</v>
      </c>
      <c r="M21" s="156">
        <v>10383.120000000001</v>
      </c>
      <c r="N21" s="203">
        <v>216806.27999999994</v>
      </c>
      <c r="P21" s="74">
        <f t="shared" si="0"/>
        <v>401645.50999999989</v>
      </c>
      <c r="Q21" s="148">
        <f t="shared" si="1"/>
        <v>1.1004602187863649E-2</v>
      </c>
      <c r="R21" s="148">
        <f t="shared" si="2"/>
        <v>6.5242446551141689E-3</v>
      </c>
    </row>
    <row r="22" spans="1:18" x14ac:dyDescent="0.3">
      <c r="A22" s="154" t="s">
        <v>49</v>
      </c>
      <c r="B22" s="205" t="s">
        <v>72</v>
      </c>
      <c r="C22" s="206">
        <v>1534.7299999999998</v>
      </c>
      <c r="D22" s="156">
        <v>1835</v>
      </c>
      <c r="E22" s="156">
        <v>1300.97</v>
      </c>
      <c r="F22" s="156">
        <v>2962.9300000000003</v>
      </c>
      <c r="G22" s="156">
        <v>7046.65</v>
      </c>
      <c r="H22" s="203">
        <v>2235.9</v>
      </c>
      <c r="I22" s="206">
        <v>608.33000000000004</v>
      </c>
      <c r="J22" s="156">
        <v>558.66999999999996</v>
      </c>
      <c r="K22" s="156">
        <v>0</v>
      </c>
      <c r="L22" s="156" t="s">
        <v>215</v>
      </c>
      <c r="M22" s="156" t="s">
        <v>215</v>
      </c>
      <c r="N22" s="203">
        <v>1068.9000000000001</v>
      </c>
      <c r="P22" s="74">
        <f t="shared" si="0"/>
        <v>2235.9</v>
      </c>
      <c r="Q22" s="148">
        <f t="shared" si="1"/>
        <v>6.1260961268667834E-5</v>
      </c>
      <c r="R22" s="148">
        <f t="shared" si="2"/>
        <v>1.4499450870137718E-4</v>
      </c>
    </row>
    <row r="23" spans="1:18" x14ac:dyDescent="0.3">
      <c r="A23" s="154" t="s">
        <v>50</v>
      </c>
      <c r="B23" s="205" t="s">
        <v>73</v>
      </c>
      <c r="C23" s="206">
        <v>1370481.4999999998</v>
      </c>
      <c r="D23" s="156">
        <v>1960015.2799999998</v>
      </c>
      <c r="E23" s="156">
        <v>932453.01</v>
      </c>
      <c r="F23" s="156">
        <v>1598605.8500000006</v>
      </c>
      <c r="G23" s="156">
        <v>1034434.4</v>
      </c>
      <c r="H23" s="203">
        <v>1033729.3299999998</v>
      </c>
      <c r="I23" s="206">
        <v>80915.270000000033</v>
      </c>
      <c r="J23" s="156">
        <v>311786.25999999989</v>
      </c>
      <c r="K23" s="156">
        <v>181997.82999999993</v>
      </c>
      <c r="L23" s="156">
        <v>268070.22000000003</v>
      </c>
      <c r="M23" s="156">
        <v>120735.23999999998</v>
      </c>
      <c r="N23" s="203">
        <v>70224.509999999951</v>
      </c>
      <c r="P23" s="74">
        <f t="shared" si="0"/>
        <v>1033729.3299999998</v>
      </c>
      <c r="Q23" s="148">
        <f t="shared" si="1"/>
        <v>2.8322935930683815E-2</v>
      </c>
      <c r="R23" s="148">
        <f t="shared" si="2"/>
        <v>2.1284909511867893E-2</v>
      </c>
    </row>
    <row r="24" spans="1:18" x14ac:dyDescent="0.3">
      <c r="A24" s="154" t="s">
        <v>51</v>
      </c>
      <c r="B24" s="205" t="s">
        <v>74</v>
      </c>
      <c r="C24" s="206">
        <v>16.37</v>
      </c>
      <c r="D24" s="156">
        <v>196.13</v>
      </c>
      <c r="E24" s="156">
        <v>2173.3300000000004</v>
      </c>
      <c r="F24" s="156">
        <v>10279.77</v>
      </c>
      <c r="G24" s="156">
        <v>75.419999999999987</v>
      </c>
      <c r="H24" s="203">
        <v>1103.58</v>
      </c>
      <c r="I24" s="206">
        <v>0</v>
      </c>
      <c r="J24" s="156">
        <v>59.64</v>
      </c>
      <c r="K24" s="156">
        <v>0</v>
      </c>
      <c r="L24" s="156">
        <v>47.24</v>
      </c>
      <c r="M24" s="156">
        <v>996.7</v>
      </c>
      <c r="N24" s="203" t="s">
        <v>215</v>
      </c>
      <c r="P24" s="74">
        <f t="shared" si="0"/>
        <v>1103.58</v>
      </c>
      <c r="Q24" s="148">
        <f t="shared" si="1"/>
        <v>3.0236759978924122E-5</v>
      </c>
      <c r="R24" s="148">
        <f t="shared" si="2"/>
        <v>1.5518701576292089E-6</v>
      </c>
    </row>
    <row r="25" spans="1:18" x14ac:dyDescent="0.3">
      <c r="A25" s="154" t="s">
        <v>52</v>
      </c>
      <c r="B25" s="205" t="s">
        <v>75</v>
      </c>
      <c r="C25" s="206">
        <v>144559.64000000001</v>
      </c>
      <c r="D25" s="156">
        <v>184072.05</v>
      </c>
      <c r="E25" s="156">
        <v>69383.009999999995</v>
      </c>
      <c r="F25" s="156">
        <v>203492.55999999997</v>
      </c>
      <c r="G25" s="156">
        <v>228968.14</v>
      </c>
      <c r="H25" s="203">
        <v>50771.78</v>
      </c>
      <c r="I25" s="206">
        <v>8721.64</v>
      </c>
      <c r="J25" s="156">
        <v>0</v>
      </c>
      <c r="K25" s="156">
        <v>3721.2200000000003</v>
      </c>
      <c r="L25" s="156" t="s">
        <v>215</v>
      </c>
      <c r="M25" s="156">
        <v>35642.089999999997</v>
      </c>
      <c r="N25" s="203">
        <v>2686.83</v>
      </c>
      <c r="P25" s="74">
        <f t="shared" si="0"/>
        <v>50771.78</v>
      </c>
      <c r="Q25" s="148">
        <f t="shared" si="1"/>
        <v>1.3910854904608096E-3</v>
      </c>
      <c r="R25" s="148">
        <f t="shared" si="2"/>
        <v>4.7113341754689321E-3</v>
      </c>
    </row>
    <row r="26" spans="1:18" x14ac:dyDescent="0.3">
      <c r="A26" s="159"/>
      <c r="B26" s="182" t="s">
        <v>9</v>
      </c>
      <c r="C26" s="207">
        <v>34017895.202</v>
      </c>
      <c r="D26" s="161">
        <v>46851620.899999999</v>
      </c>
      <c r="E26" s="161">
        <v>49162814.970000006</v>
      </c>
      <c r="F26" s="161">
        <v>45478827.420000002</v>
      </c>
      <c r="G26" s="161">
        <v>48599426.717000008</v>
      </c>
      <c r="H26" s="204">
        <v>36497958.140000001</v>
      </c>
      <c r="I26" s="207">
        <v>6870419.1400000034</v>
      </c>
      <c r="J26" s="161">
        <v>6201710.9199999981</v>
      </c>
      <c r="K26" s="161">
        <v>5063338.4099999983</v>
      </c>
      <c r="L26" s="161">
        <v>5884847.96</v>
      </c>
      <c r="M26" s="161">
        <v>5410140.620000002</v>
      </c>
      <c r="N26" s="204">
        <v>7067501.0899999989</v>
      </c>
      <c r="P26" s="74">
        <f t="shared" si="0"/>
        <v>36497958.140000001</v>
      </c>
      <c r="Q26" s="148">
        <f t="shared" si="1"/>
        <v>1</v>
      </c>
      <c r="R26" s="148">
        <f t="shared" si="2"/>
        <v>1</v>
      </c>
    </row>
  </sheetData>
  <mergeCells count="3">
    <mergeCell ref="I2:N2"/>
    <mergeCell ref="C2:H2"/>
    <mergeCell ref="A2:B3"/>
  </mergeCells>
  <phoneticPr fontId="26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Y72"/>
  <sheetViews>
    <sheetView zoomScale="95" zoomScaleNormal="100" workbookViewId="0">
      <pane xSplit="1" ySplit="6" topLeftCell="B43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33203125" defaultRowHeight="13.8" x14ac:dyDescent="0.3"/>
  <cols>
    <col min="1" max="1" width="10.44140625" style="6" customWidth="1"/>
    <col min="2" max="2" width="9.5546875" style="6" customWidth="1"/>
    <col min="3" max="3" width="9.33203125" style="6" customWidth="1"/>
    <col min="4" max="4" width="8.5546875" style="6" customWidth="1"/>
    <col min="5" max="5" width="10.44140625" style="6" customWidth="1"/>
    <col min="6" max="6" width="8.6640625" style="6" customWidth="1"/>
    <col min="7" max="7" width="10.33203125" style="6" customWidth="1"/>
    <col min="8" max="8" width="11.33203125" style="6" bestFit="1" customWidth="1"/>
    <col min="9" max="9" width="11.5546875" style="6" customWidth="1"/>
    <col min="10" max="10" width="14.33203125" style="6" bestFit="1" customWidth="1"/>
    <col min="11" max="11" width="11.5546875" style="6" customWidth="1"/>
    <col min="12" max="12" width="8.5546875" style="6" customWidth="1"/>
    <col min="13" max="13" width="10.5546875" style="6" customWidth="1"/>
    <col min="14" max="15" width="12.33203125" style="6" customWidth="1"/>
    <col min="16" max="16" width="9.33203125" style="6" customWidth="1"/>
    <col min="17" max="17" width="13" style="6" customWidth="1"/>
    <col min="18" max="18" width="10.33203125" style="6" customWidth="1"/>
    <col min="19" max="19" width="17.44140625" style="6" customWidth="1"/>
    <col min="20" max="20" width="10.6640625" style="6" customWidth="1"/>
    <col min="21" max="21" width="12.44140625" style="6" customWidth="1"/>
    <col min="22" max="22" width="8.6640625" style="6" customWidth="1"/>
    <col min="23" max="23" width="7.5546875" style="6" customWidth="1"/>
    <col min="24" max="16384" width="9.33203125" style="6"/>
  </cols>
  <sheetData>
    <row r="1" spans="1:25" ht="18" x14ac:dyDescent="0.35">
      <c r="A1" s="286" t="s">
        <v>98</v>
      </c>
      <c r="B1" s="275" t="s">
        <v>99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</row>
    <row r="2" spans="1:25" ht="15" x14ac:dyDescent="0.35">
      <c r="A2" s="287"/>
      <c r="B2" s="277" t="s">
        <v>100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</row>
    <row r="3" spans="1:25" s="27" customFormat="1" ht="15.75" customHeight="1" x14ac:dyDescent="0.3">
      <c r="A3" s="288" t="s">
        <v>53</v>
      </c>
      <c r="B3" s="27" t="s">
        <v>31</v>
      </c>
      <c r="C3" s="27" t="s">
        <v>32</v>
      </c>
      <c r="D3" s="27" t="s">
        <v>33</v>
      </c>
      <c r="E3" s="27" t="s">
        <v>34</v>
      </c>
      <c r="F3" s="27" t="s">
        <v>35</v>
      </c>
      <c r="G3" s="27" t="s">
        <v>36</v>
      </c>
      <c r="H3" s="27" t="s">
        <v>37</v>
      </c>
      <c r="I3" s="27" t="s">
        <v>38</v>
      </c>
      <c r="J3" s="27" t="s">
        <v>39</v>
      </c>
      <c r="K3" s="27" t="s">
        <v>40</v>
      </c>
      <c r="L3" s="27" t="s">
        <v>41</v>
      </c>
      <c r="M3" s="27" t="s">
        <v>42</v>
      </c>
      <c r="N3" s="27" t="s">
        <v>43</v>
      </c>
      <c r="O3" s="27" t="s">
        <v>44</v>
      </c>
      <c r="P3" s="27" t="s">
        <v>45</v>
      </c>
      <c r="Q3" s="27" t="s">
        <v>46</v>
      </c>
      <c r="R3" s="27" t="s">
        <v>47</v>
      </c>
      <c r="S3" s="27" t="s">
        <v>48</v>
      </c>
      <c r="T3" s="231" t="s">
        <v>49</v>
      </c>
      <c r="U3" s="27" t="s">
        <v>50</v>
      </c>
      <c r="V3" s="27" t="s">
        <v>51</v>
      </c>
      <c r="W3" s="6" t="s">
        <v>52</v>
      </c>
      <c r="X3" s="290" t="s">
        <v>9</v>
      </c>
    </row>
    <row r="4" spans="1:25" s="17" customFormat="1" ht="69" x14ac:dyDescent="0.3">
      <c r="A4" s="289"/>
      <c r="B4" s="15" t="s">
        <v>54</v>
      </c>
      <c r="C4" s="15" t="s">
        <v>55</v>
      </c>
      <c r="D4" s="15" t="s">
        <v>56</v>
      </c>
      <c r="E4" s="15" t="s">
        <v>57</v>
      </c>
      <c r="F4" s="15" t="s">
        <v>58</v>
      </c>
      <c r="G4" s="15" t="s">
        <v>59</v>
      </c>
      <c r="H4" s="15" t="s">
        <v>60</v>
      </c>
      <c r="I4" s="15" t="s">
        <v>101</v>
      </c>
      <c r="J4" s="15" t="s">
        <v>62</v>
      </c>
      <c r="K4" s="15" t="s">
        <v>63</v>
      </c>
      <c r="L4" s="15" t="s">
        <v>64</v>
      </c>
      <c r="M4" s="15" t="s">
        <v>65</v>
      </c>
      <c r="N4" s="15" t="s">
        <v>66</v>
      </c>
      <c r="O4" s="15" t="s">
        <v>67</v>
      </c>
      <c r="P4" s="15" t="s">
        <v>68</v>
      </c>
      <c r="Q4" s="15" t="s">
        <v>69</v>
      </c>
      <c r="R4" s="15" t="s">
        <v>70</v>
      </c>
      <c r="S4" s="15" t="s">
        <v>71</v>
      </c>
      <c r="T4" s="15" t="s">
        <v>72</v>
      </c>
      <c r="U4" s="15" t="s">
        <v>73</v>
      </c>
      <c r="V4" s="15" t="s">
        <v>74</v>
      </c>
      <c r="W4" s="16" t="s">
        <v>75</v>
      </c>
      <c r="X4" s="276"/>
    </row>
    <row r="5" spans="1:25" s="18" customFormat="1" x14ac:dyDescent="0.3">
      <c r="A5" s="276"/>
      <c r="B5" s="18" t="s">
        <v>76</v>
      </c>
      <c r="C5" s="18" t="s">
        <v>77</v>
      </c>
      <c r="D5" s="18" t="s">
        <v>78</v>
      </c>
      <c r="E5" s="18" t="s">
        <v>79</v>
      </c>
      <c r="F5" s="18" t="s">
        <v>80</v>
      </c>
      <c r="G5" s="18" t="s">
        <v>81</v>
      </c>
      <c r="H5" s="18" t="s">
        <v>82</v>
      </c>
      <c r="I5" s="18" t="s">
        <v>83</v>
      </c>
      <c r="J5" s="18" t="s">
        <v>84</v>
      </c>
      <c r="K5" s="18" t="s">
        <v>85</v>
      </c>
      <c r="L5" s="18" t="s">
        <v>86</v>
      </c>
      <c r="M5" s="18" t="s">
        <v>87</v>
      </c>
      <c r="N5" s="18" t="s">
        <v>88</v>
      </c>
      <c r="O5" s="18" t="s">
        <v>89</v>
      </c>
      <c r="P5" s="18" t="s">
        <v>90</v>
      </c>
      <c r="Q5" s="18" t="s">
        <v>91</v>
      </c>
      <c r="R5" s="18" t="s">
        <v>92</v>
      </c>
      <c r="S5" s="18" t="s">
        <v>93</v>
      </c>
      <c r="T5" s="18" t="s">
        <v>94</v>
      </c>
      <c r="U5" s="18" t="s">
        <v>95</v>
      </c>
      <c r="V5" s="18" t="s">
        <v>96</v>
      </c>
      <c r="W5" s="18" t="s">
        <v>97</v>
      </c>
    </row>
    <row r="6" spans="1:25" s="18" customFormat="1" x14ac:dyDescent="0.3">
      <c r="A6" s="19" t="s">
        <v>102</v>
      </c>
    </row>
    <row r="7" spans="1:25" s="18" customFormat="1" x14ac:dyDescent="0.3">
      <c r="A7" s="19" t="s">
        <v>11</v>
      </c>
    </row>
    <row r="8" spans="1:25" s="18" customFormat="1" x14ac:dyDescent="0.3">
      <c r="A8" s="28">
        <v>2010</v>
      </c>
      <c r="B8" s="29">
        <v>3110.5</v>
      </c>
      <c r="C8" s="29">
        <v>0</v>
      </c>
      <c r="D8" s="29">
        <v>28</v>
      </c>
      <c r="E8" s="29">
        <v>1257</v>
      </c>
      <c r="F8" s="29">
        <v>0</v>
      </c>
      <c r="G8" s="29">
        <v>0</v>
      </c>
      <c r="H8" s="29">
        <v>0</v>
      </c>
      <c r="I8" s="29">
        <v>0</v>
      </c>
      <c r="J8" s="29">
        <v>740</v>
      </c>
      <c r="K8" s="29">
        <v>0</v>
      </c>
      <c r="L8" s="29">
        <v>777</v>
      </c>
      <c r="M8" s="29">
        <v>0</v>
      </c>
      <c r="N8" s="29">
        <v>0</v>
      </c>
      <c r="O8" s="29">
        <v>0</v>
      </c>
      <c r="P8" s="29">
        <v>37149</v>
      </c>
      <c r="Q8" s="29">
        <v>5339</v>
      </c>
      <c r="R8" s="29">
        <v>300</v>
      </c>
      <c r="S8" s="29">
        <v>0</v>
      </c>
      <c r="T8" s="29">
        <v>0</v>
      </c>
      <c r="U8" s="29">
        <v>153.5</v>
      </c>
      <c r="V8" s="29">
        <v>17616</v>
      </c>
      <c r="W8" s="29">
        <v>3231</v>
      </c>
      <c r="X8" s="29">
        <f>SUM(B8:W8)</f>
        <v>69701</v>
      </c>
      <c r="Y8" s="29"/>
    </row>
    <row r="9" spans="1:25" x14ac:dyDescent="0.3">
      <c r="A9" s="30">
        <v>2011</v>
      </c>
      <c r="B9" s="29">
        <v>0</v>
      </c>
      <c r="C9" s="29">
        <v>311</v>
      </c>
      <c r="D9" s="29">
        <v>0</v>
      </c>
      <c r="E9" s="29">
        <v>370</v>
      </c>
      <c r="F9" s="29">
        <v>599</v>
      </c>
      <c r="G9" s="29">
        <v>20</v>
      </c>
      <c r="H9" s="29">
        <v>100</v>
      </c>
      <c r="I9" s="29">
        <v>0</v>
      </c>
      <c r="J9" s="29">
        <v>0</v>
      </c>
      <c r="K9" s="29">
        <v>0</v>
      </c>
      <c r="L9" s="29">
        <v>0</v>
      </c>
      <c r="M9" s="29">
        <v>30</v>
      </c>
      <c r="N9" s="29">
        <v>200</v>
      </c>
      <c r="O9" s="29">
        <v>0</v>
      </c>
      <c r="P9" s="29">
        <v>145233.22</v>
      </c>
      <c r="Q9" s="29">
        <v>840</v>
      </c>
      <c r="R9" s="29">
        <v>150</v>
      </c>
      <c r="S9" s="29">
        <v>0</v>
      </c>
      <c r="T9" s="29">
        <v>0</v>
      </c>
      <c r="U9" s="29">
        <v>0</v>
      </c>
      <c r="V9" s="29">
        <v>0</v>
      </c>
      <c r="W9" s="29">
        <v>2700</v>
      </c>
      <c r="X9" s="29">
        <f>SUM(B9:W9)</f>
        <v>150553.22</v>
      </c>
      <c r="Y9" s="29"/>
    </row>
    <row r="10" spans="1:25" s="18" customFormat="1" x14ac:dyDescent="0.3">
      <c r="A10" s="28">
        <v>2012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7971</v>
      </c>
      <c r="Q10" s="29">
        <v>297</v>
      </c>
      <c r="R10" s="29">
        <v>50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8318</v>
      </c>
      <c r="Y10" s="29"/>
    </row>
    <row r="11" spans="1:25" s="18" customFormat="1" x14ac:dyDescent="0.3">
      <c r="A11" s="28">
        <v>2013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340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100</v>
      </c>
      <c r="X11" s="29">
        <f>SUM(B11:W11)</f>
        <v>440</v>
      </c>
      <c r="Y11" s="29"/>
    </row>
    <row r="12" spans="1:25" s="18" customFormat="1" x14ac:dyDescent="0.3">
      <c r="A12" s="30">
        <v>2014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300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f>SUM(B12:W12)</f>
        <v>300</v>
      </c>
      <c r="Y12" s="29"/>
    </row>
    <row r="13" spans="1:25" s="18" customFormat="1" x14ac:dyDescent="0.3">
      <c r="A13" s="30">
        <v>2015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480</v>
      </c>
      <c r="Q13" s="29">
        <v>810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150</v>
      </c>
      <c r="X13" s="29">
        <f>SUM(B13:W13)</f>
        <v>1440</v>
      </c>
      <c r="Y13" s="29"/>
    </row>
    <row r="14" spans="1:25" s="31" customFormat="1" x14ac:dyDescent="0.3">
      <c r="A14" s="30">
        <v>2016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29"/>
    </row>
    <row r="15" spans="1:25" s="31" customFormat="1" x14ac:dyDescent="0.3">
      <c r="A15" s="30">
        <v>2017</v>
      </c>
      <c r="B15" s="9">
        <v>0</v>
      </c>
      <c r="C15" s="9">
        <v>0</v>
      </c>
      <c r="D15" s="9">
        <v>0</v>
      </c>
      <c r="E15" s="9">
        <v>18943</v>
      </c>
      <c r="F15" s="9">
        <v>3000</v>
      </c>
      <c r="G15" s="9">
        <v>0</v>
      </c>
      <c r="H15" s="9">
        <v>0</v>
      </c>
      <c r="I15" s="9">
        <v>0</v>
      </c>
      <c r="J15" s="9">
        <v>1000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3437</v>
      </c>
      <c r="Q15" s="9">
        <v>2303</v>
      </c>
      <c r="R15" s="9">
        <v>998</v>
      </c>
      <c r="S15" s="9">
        <v>0</v>
      </c>
      <c r="T15" s="9">
        <v>0</v>
      </c>
      <c r="U15" s="9">
        <v>0</v>
      </c>
      <c r="V15" s="9">
        <v>0</v>
      </c>
      <c r="W15" s="9">
        <v>450</v>
      </c>
      <c r="X15" s="9">
        <v>30131</v>
      </c>
      <c r="Y15" s="29"/>
    </row>
    <row r="16" spans="1:25" x14ac:dyDescent="0.3">
      <c r="A16" s="6">
        <v>2018</v>
      </c>
      <c r="B16" s="9">
        <v>0</v>
      </c>
      <c r="C16" s="9">
        <v>0</v>
      </c>
      <c r="D16" s="9">
        <v>0</v>
      </c>
      <c r="E16" s="9">
        <v>1027</v>
      </c>
      <c r="F16" s="9">
        <v>1396</v>
      </c>
      <c r="G16" s="9">
        <v>300</v>
      </c>
      <c r="H16" s="9">
        <v>650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10610</v>
      </c>
      <c r="Q16" s="9">
        <v>4255</v>
      </c>
      <c r="R16" s="9">
        <v>26615</v>
      </c>
      <c r="S16" s="9">
        <v>50</v>
      </c>
      <c r="T16" s="9">
        <v>0</v>
      </c>
      <c r="U16" s="9">
        <v>150</v>
      </c>
      <c r="V16" s="9">
        <v>0</v>
      </c>
      <c r="W16" s="9">
        <v>7545</v>
      </c>
      <c r="X16" s="9">
        <v>52598</v>
      </c>
      <c r="Y16" s="29"/>
    </row>
    <row r="17" spans="1:25" x14ac:dyDescent="0.3">
      <c r="A17" s="6">
        <v>2019</v>
      </c>
      <c r="B17" s="9">
        <v>0</v>
      </c>
      <c r="C17" s="9">
        <v>0</v>
      </c>
      <c r="D17" s="9">
        <v>0</v>
      </c>
      <c r="E17" s="9">
        <v>50</v>
      </c>
      <c r="F17" s="9">
        <v>163</v>
      </c>
      <c r="G17" s="9">
        <v>600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50</v>
      </c>
      <c r="O17" s="9">
        <v>0</v>
      </c>
      <c r="P17" s="9">
        <v>11664.24</v>
      </c>
      <c r="Q17" s="9">
        <v>26240</v>
      </c>
      <c r="R17" s="9">
        <v>26445</v>
      </c>
      <c r="S17" s="9">
        <v>800</v>
      </c>
      <c r="T17" s="9">
        <v>0</v>
      </c>
      <c r="U17" s="9">
        <v>200</v>
      </c>
      <c r="V17" s="9">
        <v>0</v>
      </c>
      <c r="W17" s="9">
        <v>2920</v>
      </c>
      <c r="X17" s="9">
        <v>69132.239999999991</v>
      </c>
      <c r="Y17" s="56"/>
    </row>
    <row r="18" spans="1:25" x14ac:dyDescent="0.3">
      <c r="A18" s="7">
        <v>2020</v>
      </c>
      <c r="B18" s="9">
        <v>900</v>
      </c>
      <c r="C18" s="9">
        <v>900</v>
      </c>
      <c r="D18" s="9">
        <v>0</v>
      </c>
      <c r="E18" s="9">
        <v>1640</v>
      </c>
      <c r="F18" s="9">
        <v>0</v>
      </c>
      <c r="G18" s="9">
        <v>650</v>
      </c>
      <c r="H18" s="9">
        <v>3178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8043</v>
      </c>
      <c r="Q18" s="9">
        <v>1251</v>
      </c>
      <c r="R18" s="9">
        <v>2000</v>
      </c>
      <c r="S18" s="9">
        <v>0</v>
      </c>
      <c r="T18" s="9">
        <v>0</v>
      </c>
      <c r="U18" s="9">
        <v>0</v>
      </c>
      <c r="V18" s="9">
        <v>0</v>
      </c>
      <c r="W18" s="9">
        <v>2939</v>
      </c>
      <c r="X18" s="9">
        <v>21501</v>
      </c>
      <c r="Y18" s="56"/>
    </row>
    <row r="19" spans="1:25" x14ac:dyDescent="0.3">
      <c r="A19" s="6">
        <v>2021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1060</v>
      </c>
      <c r="Q19" s="9">
        <v>2100</v>
      </c>
      <c r="R19" s="9">
        <v>350000</v>
      </c>
      <c r="S19" s="9">
        <v>0</v>
      </c>
      <c r="T19" s="9">
        <v>0</v>
      </c>
      <c r="U19" s="9">
        <v>45000</v>
      </c>
      <c r="V19" s="9">
        <v>0</v>
      </c>
      <c r="W19" s="9">
        <v>2831</v>
      </c>
      <c r="X19" s="9">
        <v>400991</v>
      </c>
      <c r="Y19" s="56"/>
    </row>
    <row r="20" spans="1:25" x14ac:dyDescent="0.3">
      <c r="A20" s="7">
        <v>2022</v>
      </c>
      <c r="B20" s="9">
        <f>SUM(B40:B51)</f>
        <v>0</v>
      </c>
      <c r="C20" s="9">
        <f t="shared" ref="C20:X20" si="0">SUM(C40:C51)</f>
        <v>0</v>
      </c>
      <c r="D20" s="9">
        <f t="shared" si="0"/>
        <v>0</v>
      </c>
      <c r="E20" s="9">
        <f t="shared" si="0"/>
        <v>0</v>
      </c>
      <c r="F20" s="9">
        <f t="shared" si="0"/>
        <v>4913.16</v>
      </c>
      <c r="G20" s="9">
        <f t="shared" si="0"/>
        <v>0</v>
      </c>
      <c r="H20" s="9">
        <f t="shared" si="0"/>
        <v>0</v>
      </c>
      <c r="I20" s="9">
        <f t="shared" si="0"/>
        <v>0</v>
      </c>
      <c r="J20" s="9">
        <f t="shared" si="0"/>
        <v>0</v>
      </c>
      <c r="K20" s="9">
        <f t="shared" si="0"/>
        <v>0</v>
      </c>
      <c r="L20" s="9">
        <f t="shared" si="0"/>
        <v>0</v>
      </c>
      <c r="M20" s="9">
        <f t="shared" si="0"/>
        <v>0</v>
      </c>
      <c r="N20" s="9">
        <f t="shared" si="0"/>
        <v>0</v>
      </c>
      <c r="O20" s="9">
        <f t="shared" si="0"/>
        <v>0</v>
      </c>
      <c r="P20" s="9">
        <f t="shared" si="0"/>
        <v>0</v>
      </c>
      <c r="Q20" s="9">
        <f t="shared" si="0"/>
        <v>500</v>
      </c>
      <c r="R20" s="9">
        <f t="shared" si="0"/>
        <v>0</v>
      </c>
      <c r="S20" s="9">
        <f t="shared" si="0"/>
        <v>0</v>
      </c>
      <c r="T20" s="9">
        <f t="shared" si="0"/>
        <v>0</v>
      </c>
      <c r="U20" s="9">
        <f t="shared" si="0"/>
        <v>0</v>
      </c>
      <c r="V20" s="9">
        <f t="shared" si="0"/>
        <v>0</v>
      </c>
      <c r="W20" s="9">
        <f t="shared" si="0"/>
        <v>0</v>
      </c>
      <c r="X20" s="9">
        <f t="shared" si="0"/>
        <v>5413.16</v>
      </c>
      <c r="Y20" s="29"/>
    </row>
    <row r="21" spans="1:25" s="8" customFormat="1" x14ac:dyDescent="0.3">
      <c r="A21" s="23" t="s">
        <v>220</v>
      </c>
      <c r="B21" s="24">
        <f>SUM(B54:B59)</f>
        <v>0</v>
      </c>
      <c r="C21" s="24">
        <f t="shared" ref="C21:X21" si="1">SUM(C54:C59)</f>
        <v>0</v>
      </c>
      <c r="D21" s="24">
        <f t="shared" si="1"/>
        <v>0</v>
      </c>
      <c r="E21" s="24">
        <f t="shared" si="1"/>
        <v>0</v>
      </c>
      <c r="F21" s="24">
        <f t="shared" si="1"/>
        <v>5191.84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24">
        <f t="shared" si="1"/>
        <v>0</v>
      </c>
      <c r="L21" s="24">
        <f t="shared" si="1"/>
        <v>0</v>
      </c>
      <c r="M21" s="24">
        <f t="shared" si="1"/>
        <v>0</v>
      </c>
      <c r="N21" s="24">
        <f t="shared" si="1"/>
        <v>0</v>
      </c>
      <c r="O21" s="24">
        <f t="shared" si="1"/>
        <v>0</v>
      </c>
      <c r="P21" s="24">
        <f t="shared" si="1"/>
        <v>0</v>
      </c>
      <c r="Q21" s="24">
        <f t="shared" si="1"/>
        <v>0</v>
      </c>
      <c r="R21" s="24">
        <f t="shared" si="1"/>
        <v>0</v>
      </c>
      <c r="S21" s="24">
        <f t="shared" si="1"/>
        <v>0</v>
      </c>
      <c r="T21" s="24">
        <f t="shared" si="1"/>
        <v>0</v>
      </c>
      <c r="U21" s="24">
        <f t="shared" si="1"/>
        <v>0</v>
      </c>
      <c r="V21" s="24">
        <f t="shared" si="1"/>
        <v>0</v>
      </c>
      <c r="W21" s="24">
        <f t="shared" si="1"/>
        <v>0</v>
      </c>
      <c r="X21" s="24">
        <f t="shared" si="1"/>
        <v>5191.84</v>
      </c>
      <c r="Y21" s="29"/>
    </row>
    <row r="22" spans="1:25" s="8" customFormat="1" x14ac:dyDescent="0.3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5" x14ac:dyDescent="0.3">
      <c r="A23" s="8" t="s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5" x14ac:dyDescent="0.3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5" x14ac:dyDescent="0.3">
      <c r="A25" s="32">
        <v>2021</v>
      </c>
      <c r="B25" s="372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372"/>
      <c r="V25" s="372"/>
      <c r="W25" s="372"/>
      <c r="X25" s="372"/>
    </row>
    <row r="26" spans="1:25" x14ac:dyDescent="0.3">
      <c r="A26" s="11" t="s">
        <v>13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530</v>
      </c>
      <c r="Q26" s="9">
        <v>2000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f>SUM(B26:W26)</f>
        <v>2530</v>
      </c>
    </row>
    <row r="27" spans="1:25" x14ac:dyDescent="0.3">
      <c r="A27" s="11" t="s">
        <v>14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550</v>
      </c>
      <c r="X27" s="9">
        <f t="shared" ref="X27:X59" si="2">SUM(B27:W27)</f>
        <v>550</v>
      </c>
    </row>
    <row r="28" spans="1:25" x14ac:dyDescent="0.3">
      <c r="A28" s="11" t="s">
        <v>15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</row>
    <row r="29" spans="1:25" x14ac:dyDescent="0.3">
      <c r="A29" s="11" t="s">
        <v>16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</row>
    <row r="30" spans="1:25" x14ac:dyDescent="0.3">
      <c r="A30" s="11" t="s">
        <v>17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</row>
    <row r="31" spans="1:25" x14ac:dyDescent="0.3">
      <c r="A31" s="11" t="s">
        <v>18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</row>
    <row r="32" spans="1:25" x14ac:dyDescent="0.3">
      <c r="A32" s="11" t="s">
        <v>19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</row>
    <row r="33" spans="1:24" x14ac:dyDescent="0.3">
      <c r="A33" s="11" t="s">
        <v>20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45000</v>
      </c>
      <c r="V33" s="9">
        <v>0</v>
      </c>
      <c r="W33" s="9">
        <v>431</v>
      </c>
      <c r="X33" s="9">
        <f t="shared" si="2"/>
        <v>45431</v>
      </c>
    </row>
    <row r="34" spans="1:24" x14ac:dyDescent="0.3">
      <c r="A34" s="11" t="s">
        <v>21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50</v>
      </c>
      <c r="R34" s="9">
        <v>350000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f t="shared" si="2"/>
        <v>350050</v>
      </c>
    </row>
    <row r="35" spans="1:24" x14ac:dyDescent="0.3">
      <c r="A35" s="11" t="s">
        <v>23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50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350</v>
      </c>
      <c r="X35" s="9">
        <f t="shared" si="2"/>
        <v>400</v>
      </c>
    </row>
    <row r="36" spans="1:24" x14ac:dyDescent="0.3">
      <c r="A36" s="11" t="s">
        <v>24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530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f t="shared" si="2"/>
        <v>530</v>
      </c>
    </row>
    <row r="37" spans="1:24" x14ac:dyDescent="0.3">
      <c r="A37" s="11" t="s">
        <v>25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1500</v>
      </c>
      <c r="X37" s="9">
        <f t="shared" si="2"/>
        <v>1500</v>
      </c>
    </row>
    <row r="38" spans="1:24" x14ac:dyDescent="0.3">
      <c r="A38" s="1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x14ac:dyDescent="0.3">
      <c r="A39" s="32">
        <v>2022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x14ac:dyDescent="0.3">
      <c r="A40" s="11" t="s">
        <v>13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f t="shared" si="2"/>
        <v>0</v>
      </c>
    </row>
    <row r="41" spans="1:24" x14ac:dyDescent="0.3">
      <c r="A41" s="11" t="s">
        <v>14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f t="shared" si="2"/>
        <v>0</v>
      </c>
    </row>
    <row r="42" spans="1:24" x14ac:dyDescent="0.3">
      <c r="A42" s="11" t="s">
        <v>15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f t="shared" si="2"/>
        <v>0</v>
      </c>
    </row>
    <row r="43" spans="1:24" x14ac:dyDescent="0.3">
      <c r="A43" s="11" t="s">
        <v>16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f t="shared" si="2"/>
        <v>0</v>
      </c>
    </row>
    <row r="44" spans="1:24" x14ac:dyDescent="0.3">
      <c r="A44" s="11" t="s">
        <v>17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f t="shared" si="2"/>
        <v>0</v>
      </c>
    </row>
    <row r="45" spans="1:24" x14ac:dyDescent="0.3">
      <c r="A45" s="11" t="s">
        <v>18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f t="shared" si="2"/>
        <v>0</v>
      </c>
    </row>
    <row r="46" spans="1:24" x14ac:dyDescent="0.3">
      <c r="A46" s="11" t="s">
        <v>19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f t="shared" si="2"/>
        <v>0</v>
      </c>
    </row>
    <row r="47" spans="1:24" x14ac:dyDescent="0.3">
      <c r="A47" s="11" t="s">
        <v>20</v>
      </c>
      <c r="B47" s="9">
        <v>0</v>
      </c>
      <c r="C47" s="9">
        <v>0</v>
      </c>
      <c r="D47" s="9">
        <v>0</v>
      </c>
      <c r="E47" s="9">
        <v>0</v>
      </c>
      <c r="F47" s="9">
        <v>4913.16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500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f t="shared" si="2"/>
        <v>5413.16</v>
      </c>
    </row>
    <row r="48" spans="1:24" x14ac:dyDescent="0.3">
      <c r="A48" s="11" t="s">
        <v>21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f t="shared" si="2"/>
        <v>0</v>
      </c>
    </row>
    <row r="49" spans="1:24" x14ac:dyDescent="0.3">
      <c r="A49" s="11" t="s">
        <v>23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f t="shared" si="2"/>
        <v>0</v>
      </c>
    </row>
    <row r="50" spans="1:24" x14ac:dyDescent="0.3">
      <c r="A50" s="11" t="s">
        <v>24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f t="shared" si="2"/>
        <v>0</v>
      </c>
    </row>
    <row r="51" spans="1:24" x14ac:dyDescent="0.3">
      <c r="A51" s="11" t="s">
        <v>25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f t="shared" si="2"/>
        <v>0</v>
      </c>
    </row>
    <row r="52" spans="1:24" x14ac:dyDescent="0.3">
      <c r="A52" s="11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x14ac:dyDescent="0.3">
      <c r="A53" s="32" t="s">
        <v>220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>
        <f t="shared" si="2"/>
        <v>0</v>
      </c>
    </row>
    <row r="54" spans="1:24" x14ac:dyDescent="0.3">
      <c r="A54" s="11" t="s">
        <v>13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f t="shared" si="2"/>
        <v>0</v>
      </c>
    </row>
    <row r="55" spans="1:24" x14ac:dyDescent="0.3">
      <c r="A55" s="11" t="s">
        <v>14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f t="shared" si="2"/>
        <v>0</v>
      </c>
    </row>
    <row r="56" spans="1:24" x14ac:dyDescent="0.3">
      <c r="A56" s="11" t="s">
        <v>15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f t="shared" si="2"/>
        <v>0</v>
      </c>
    </row>
    <row r="57" spans="1:24" x14ac:dyDescent="0.3">
      <c r="A57" s="11" t="s">
        <v>16</v>
      </c>
      <c r="B57" s="9">
        <v>0</v>
      </c>
      <c r="C57" s="9">
        <v>0</v>
      </c>
      <c r="D57" s="9">
        <v>0</v>
      </c>
      <c r="E57" s="9">
        <v>0</v>
      </c>
      <c r="F57" s="9">
        <v>5154.55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f t="shared" si="2"/>
        <v>5154.55</v>
      </c>
    </row>
    <row r="58" spans="1:24" x14ac:dyDescent="0.3">
      <c r="A58" s="11" t="s">
        <v>17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f t="shared" si="2"/>
        <v>0</v>
      </c>
    </row>
    <row r="59" spans="1:24" x14ac:dyDescent="0.3">
      <c r="A59" s="11" t="s">
        <v>18</v>
      </c>
      <c r="B59" s="9">
        <v>0</v>
      </c>
      <c r="C59" s="9">
        <v>0</v>
      </c>
      <c r="D59" s="9">
        <v>0</v>
      </c>
      <c r="E59" s="9">
        <v>0</v>
      </c>
      <c r="F59" s="9">
        <v>37.29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f t="shared" si="2"/>
        <v>37.29</v>
      </c>
    </row>
    <row r="60" spans="1:24" x14ac:dyDescent="0.3">
      <c r="A60" s="11" t="s">
        <v>19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x14ac:dyDescent="0.3">
      <c r="A61" s="11" t="s">
        <v>20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x14ac:dyDescent="0.3">
      <c r="A62" s="11" t="s">
        <v>21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x14ac:dyDescent="0.3">
      <c r="A63" s="11" t="s">
        <v>23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x14ac:dyDescent="0.3">
      <c r="A64" s="11" t="s">
        <v>24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x14ac:dyDescent="0.3">
      <c r="A65" s="11" t="s">
        <v>25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x14ac:dyDescent="0.3">
      <c r="A66" s="11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x14ac:dyDescent="0.3">
      <c r="A67" s="12" t="s">
        <v>26</v>
      </c>
      <c r="B67" s="140"/>
      <c r="C67" s="140"/>
      <c r="D67" s="140"/>
      <c r="E67" s="140"/>
      <c r="X67" s="9"/>
    </row>
    <row r="68" spans="1:24" x14ac:dyDescent="0.3">
      <c r="A68" s="280" t="s">
        <v>27</v>
      </c>
      <c r="B68" s="281"/>
      <c r="C68" s="281"/>
      <c r="D68" s="281"/>
      <c r="E68" s="281"/>
      <c r="X68" s="9"/>
    </row>
    <row r="69" spans="1:24" x14ac:dyDescent="0.3">
      <c r="A69" s="282" t="s">
        <v>28</v>
      </c>
      <c r="B69" s="281"/>
      <c r="C69" s="281"/>
      <c r="D69" s="281"/>
      <c r="E69" s="281"/>
    </row>
    <row r="70" spans="1:24" x14ac:dyDescent="0.3">
      <c r="A70" s="9"/>
      <c r="B70" s="9"/>
      <c r="C70" s="9"/>
      <c r="D70" s="9"/>
      <c r="E70" s="9"/>
    </row>
    <row r="71" spans="1:24" x14ac:dyDescent="0.3">
      <c r="A71" s="9"/>
    </row>
    <row r="72" spans="1:24" x14ac:dyDescent="0.3">
      <c r="A72" s="9"/>
    </row>
  </sheetData>
  <mergeCells count="7">
    <mergeCell ref="A69:E69"/>
    <mergeCell ref="A1:A2"/>
    <mergeCell ref="B1:X1"/>
    <mergeCell ref="B2:X2"/>
    <mergeCell ref="A3:A5"/>
    <mergeCell ref="X3:X4"/>
    <mergeCell ref="A68:E68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Z70"/>
  <sheetViews>
    <sheetView zoomScaleNormal="100" workbookViewId="0">
      <pane xSplit="1" ySplit="6" topLeftCell="T1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33203125" defaultRowHeight="13.8" x14ac:dyDescent="0.3"/>
  <cols>
    <col min="1" max="1" width="10.6640625" style="6" customWidth="1"/>
    <col min="2" max="2" width="8.33203125" style="6" customWidth="1"/>
    <col min="3" max="3" width="9" style="6" customWidth="1"/>
    <col min="4" max="4" width="8.44140625" style="6" customWidth="1"/>
    <col min="5" max="5" width="11.33203125" style="6" customWidth="1"/>
    <col min="6" max="6" width="8.5546875" style="6" customWidth="1"/>
    <col min="7" max="7" width="9.6640625" style="6" customWidth="1"/>
    <col min="8" max="8" width="8.6640625" style="6" customWidth="1"/>
    <col min="9" max="9" width="12.33203125" style="6" customWidth="1"/>
    <col min="10" max="10" width="11.6640625" style="6" customWidth="1"/>
    <col min="11" max="11" width="11.44140625" style="6" customWidth="1"/>
    <col min="12" max="12" width="10.33203125" style="6" customWidth="1"/>
    <col min="13" max="13" width="9.44140625" style="6" customWidth="1"/>
    <col min="14" max="14" width="13.6640625" style="6" customWidth="1"/>
    <col min="15" max="15" width="12.33203125" style="6" customWidth="1"/>
    <col min="16" max="16" width="8.33203125" style="6" customWidth="1"/>
    <col min="17" max="17" width="13.6640625" style="6" customWidth="1"/>
    <col min="18" max="18" width="12" style="6" customWidth="1"/>
    <col min="19" max="19" width="13.33203125" style="6" customWidth="1"/>
    <col min="20" max="20" width="10.33203125" style="6" customWidth="1"/>
    <col min="21" max="21" width="12.44140625" style="6" customWidth="1"/>
    <col min="22" max="22" width="9" style="6" customWidth="1"/>
    <col min="23" max="23" width="7.33203125" style="6" bestFit="1" customWidth="1"/>
    <col min="24" max="16384" width="9.33203125" style="6"/>
  </cols>
  <sheetData>
    <row r="1" spans="1:26" ht="18" x14ac:dyDescent="0.35">
      <c r="A1" s="286" t="s">
        <v>103</v>
      </c>
      <c r="B1" s="275" t="s">
        <v>104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</row>
    <row r="2" spans="1:26" ht="15" x14ac:dyDescent="0.35">
      <c r="A2" s="287"/>
      <c r="B2" s="277" t="s">
        <v>2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</row>
    <row r="3" spans="1:26" s="27" customFormat="1" ht="15.75" customHeight="1" x14ac:dyDescent="0.3">
      <c r="A3" s="288" t="s">
        <v>53</v>
      </c>
      <c r="B3" s="27" t="s">
        <v>31</v>
      </c>
      <c r="C3" s="27" t="s">
        <v>32</v>
      </c>
      <c r="D3" s="27" t="s">
        <v>33</v>
      </c>
      <c r="E3" s="27" t="s">
        <v>34</v>
      </c>
      <c r="F3" s="27" t="s">
        <v>35</v>
      </c>
      <c r="G3" s="27" t="s">
        <v>36</v>
      </c>
      <c r="H3" s="27" t="s">
        <v>37</v>
      </c>
      <c r="I3" s="27" t="s">
        <v>38</v>
      </c>
      <c r="J3" s="27" t="s">
        <v>39</v>
      </c>
      <c r="K3" s="27" t="s">
        <v>40</v>
      </c>
      <c r="L3" s="27" t="s">
        <v>41</v>
      </c>
      <c r="M3" s="27" t="s">
        <v>42</v>
      </c>
      <c r="N3" s="27" t="s">
        <v>43</v>
      </c>
      <c r="O3" s="27" t="s">
        <v>44</v>
      </c>
      <c r="P3" s="27" t="s">
        <v>45</v>
      </c>
      <c r="Q3" s="27" t="s">
        <v>46</v>
      </c>
      <c r="R3" s="27" t="s">
        <v>47</v>
      </c>
      <c r="S3" s="27" t="s">
        <v>48</v>
      </c>
      <c r="T3" s="231" t="s">
        <v>49</v>
      </c>
      <c r="U3" s="27" t="s">
        <v>50</v>
      </c>
      <c r="V3" s="27" t="s">
        <v>51</v>
      </c>
      <c r="W3" s="6" t="s">
        <v>52</v>
      </c>
      <c r="X3" s="290" t="s">
        <v>9</v>
      </c>
    </row>
    <row r="4" spans="1:26" s="17" customFormat="1" ht="75.75" customHeight="1" x14ac:dyDescent="0.3">
      <c r="A4" s="289"/>
      <c r="B4" s="15" t="s">
        <v>54</v>
      </c>
      <c r="C4" s="15" t="s">
        <v>55</v>
      </c>
      <c r="D4" s="15" t="s">
        <v>56</v>
      </c>
      <c r="E4" s="15" t="s">
        <v>57</v>
      </c>
      <c r="F4" s="15" t="s">
        <v>58</v>
      </c>
      <c r="G4" s="15" t="s">
        <v>59</v>
      </c>
      <c r="H4" s="15" t="s">
        <v>60</v>
      </c>
      <c r="I4" s="15" t="s">
        <v>101</v>
      </c>
      <c r="J4" s="15" t="s">
        <v>62</v>
      </c>
      <c r="K4" s="15" t="s">
        <v>63</v>
      </c>
      <c r="L4" s="15" t="s">
        <v>64</v>
      </c>
      <c r="M4" s="15" t="s">
        <v>65</v>
      </c>
      <c r="N4" s="15" t="s">
        <v>66</v>
      </c>
      <c r="O4" s="15" t="s">
        <v>67</v>
      </c>
      <c r="P4" s="15" t="s">
        <v>68</v>
      </c>
      <c r="Q4" s="15" t="s">
        <v>69</v>
      </c>
      <c r="R4" s="15" t="s">
        <v>70</v>
      </c>
      <c r="S4" s="15" t="s">
        <v>71</v>
      </c>
      <c r="T4" s="15" t="s">
        <v>72</v>
      </c>
      <c r="U4" s="15" t="s">
        <v>73</v>
      </c>
      <c r="V4" s="15" t="s">
        <v>74</v>
      </c>
      <c r="W4" s="16" t="s">
        <v>75</v>
      </c>
      <c r="X4" s="276"/>
    </row>
    <row r="5" spans="1:26" s="18" customFormat="1" x14ac:dyDescent="0.3">
      <c r="A5" s="276"/>
      <c r="B5" s="18" t="s">
        <v>76</v>
      </c>
      <c r="C5" s="18" t="s">
        <v>77</v>
      </c>
      <c r="D5" s="18" t="s">
        <v>78</v>
      </c>
      <c r="E5" s="18" t="s">
        <v>79</v>
      </c>
      <c r="F5" s="18" t="s">
        <v>80</v>
      </c>
      <c r="G5" s="18" t="s">
        <v>81</v>
      </c>
      <c r="H5" s="18" t="s">
        <v>82</v>
      </c>
      <c r="I5" s="18" t="s">
        <v>83</v>
      </c>
      <c r="J5" s="18" t="s">
        <v>84</v>
      </c>
      <c r="K5" s="18" t="s">
        <v>85</v>
      </c>
      <c r="L5" s="18" t="s">
        <v>86</v>
      </c>
      <c r="M5" s="18" t="s">
        <v>87</v>
      </c>
      <c r="N5" s="18" t="s">
        <v>88</v>
      </c>
      <c r="O5" s="18" t="s">
        <v>89</v>
      </c>
      <c r="P5" s="18" t="s">
        <v>90</v>
      </c>
      <c r="Q5" s="18" t="s">
        <v>91</v>
      </c>
      <c r="R5" s="18" t="s">
        <v>92</v>
      </c>
      <c r="S5" s="18" t="s">
        <v>93</v>
      </c>
      <c r="T5" s="18" t="s">
        <v>94</v>
      </c>
      <c r="U5" s="18" t="s">
        <v>95</v>
      </c>
      <c r="V5" s="18" t="s">
        <v>96</v>
      </c>
      <c r="W5" s="18" t="s">
        <v>97</v>
      </c>
    </row>
    <row r="6" spans="1:26" s="18" customFormat="1" ht="18.75" customHeight="1" x14ac:dyDescent="0.3">
      <c r="A6" s="19" t="s">
        <v>102</v>
      </c>
      <c r="W6" s="33"/>
    </row>
    <row r="7" spans="1:26" s="18" customFormat="1" x14ac:dyDescent="0.3">
      <c r="A7" s="34" t="s">
        <v>11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6" s="18" customFormat="1" x14ac:dyDescent="0.3">
      <c r="A8" s="28">
        <v>2010</v>
      </c>
      <c r="B8" s="29">
        <v>13250</v>
      </c>
      <c r="C8" s="29">
        <v>54752</v>
      </c>
      <c r="D8" s="29">
        <v>0</v>
      </c>
      <c r="E8" s="29">
        <v>20</v>
      </c>
      <c r="F8" s="29">
        <v>0</v>
      </c>
      <c r="G8" s="29">
        <v>0</v>
      </c>
      <c r="H8" s="29">
        <v>467.4</v>
      </c>
      <c r="I8" s="29">
        <v>0</v>
      </c>
      <c r="J8" s="29">
        <v>19911</v>
      </c>
      <c r="K8" s="29">
        <v>68500</v>
      </c>
      <c r="L8" s="29">
        <v>1100</v>
      </c>
      <c r="M8" s="29">
        <v>0</v>
      </c>
      <c r="N8" s="29">
        <v>0</v>
      </c>
      <c r="O8" s="29">
        <v>0</v>
      </c>
      <c r="P8" s="29">
        <v>12748</v>
      </c>
      <c r="Q8" s="29">
        <v>213491</v>
      </c>
      <c r="R8" s="29">
        <v>91269.81</v>
      </c>
      <c r="S8" s="29">
        <v>1582</v>
      </c>
      <c r="T8" s="29">
        <v>0</v>
      </c>
      <c r="U8" s="29">
        <v>0</v>
      </c>
      <c r="V8" s="29">
        <v>0</v>
      </c>
      <c r="W8" s="29">
        <v>30348</v>
      </c>
      <c r="X8" s="29">
        <f t="shared" ref="X8:X13" si="0">SUM(B8:W8)</f>
        <v>507439.21</v>
      </c>
      <c r="Y8" s="29"/>
    </row>
    <row r="9" spans="1:26" s="18" customFormat="1" x14ac:dyDescent="0.3">
      <c r="A9" s="28">
        <v>2011</v>
      </c>
      <c r="B9" s="29">
        <v>157</v>
      </c>
      <c r="C9" s="29">
        <v>0</v>
      </c>
      <c r="D9" s="29">
        <v>0</v>
      </c>
      <c r="E9" s="29">
        <v>19000</v>
      </c>
      <c r="F9" s="29">
        <v>0</v>
      </c>
      <c r="G9" s="29">
        <v>0</v>
      </c>
      <c r="H9" s="29">
        <v>0</v>
      </c>
      <c r="I9" s="29">
        <v>0</v>
      </c>
      <c r="J9" s="29">
        <v>20</v>
      </c>
      <c r="K9" s="29">
        <v>20</v>
      </c>
      <c r="L9" s="29">
        <v>0</v>
      </c>
      <c r="M9" s="29">
        <v>0</v>
      </c>
      <c r="N9" s="29">
        <v>0</v>
      </c>
      <c r="O9" s="29">
        <v>0</v>
      </c>
      <c r="P9" s="29">
        <v>39820</v>
      </c>
      <c r="Q9" s="29">
        <v>23431</v>
      </c>
      <c r="R9" s="29">
        <v>1200</v>
      </c>
      <c r="S9" s="29">
        <v>8675</v>
      </c>
      <c r="T9" s="29">
        <v>0</v>
      </c>
      <c r="U9" s="29">
        <v>20</v>
      </c>
      <c r="V9" s="29">
        <v>0</v>
      </c>
      <c r="W9" s="29">
        <v>320</v>
      </c>
      <c r="X9" s="29">
        <f t="shared" si="0"/>
        <v>92663</v>
      </c>
      <c r="Y9" s="29"/>
    </row>
    <row r="10" spans="1:26" s="27" customFormat="1" x14ac:dyDescent="0.3">
      <c r="A10" s="30">
        <v>2012</v>
      </c>
      <c r="B10" s="29">
        <v>0</v>
      </c>
      <c r="C10" s="29">
        <v>0</v>
      </c>
      <c r="D10" s="29">
        <v>20</v>
      </c>
      <c r="E10" s="29">
        <v>58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28180</v>
      </c>
      <c r="M10" s="29">
        <v>0</v>
      </c>
      <c r="N10" s="29">
        <v>0</v>
      </c>
      <c r="O10" s="29">
        <v>0</v>
      </c>
      <c r="P10" s="29">
        <v>1113</v>
      </c>
      <c r="Q10" s="29">
        <v>1010</v>
      </c>
      <c r="R10" s="29">
        <v>0</v>
      </c>
      <c r="S10" s="29">
        <v>0</v>
      </c>
      <c r="T10" s="29">
        <v>0</v>
      </c>
      <c r="U10" s="29">
        <v>40</v>
      </c>
      <c r="V10" s="29"/>
      <c r="W10" s="29">
        <v>800</v>
      </c>
      <c r="X10" s="29">
        <v>31221</v>
      </c>
      <c r="Y10" s="29"/>
    </row>
    <row r="11" spans="1:26" s="27" customFormat="1" x14ac:dyDescent="0.3">
      <c r="A11" s="30">
        <v>2013</v>
      </c>
      <c r="B11" s="29">
        <v>0</v>
      </c>
      <c r="C11" s="29">
        <v>400</v>
      </c>
      <c r="D11" s="29">
        <v>0</v>
      </c>
      <c r="E11" s="29">
        <v>0</v>
      </c>
      <c r="F11" s="29">
        <v>42996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220</v>
      </c>
      <c r="Q11" s="29">
        <v>200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f t="shared" si="0"/>
        <v>43816</v>
      </c>
      <c r="Y11" s="29"/>
    </row>
    <row r="12" spans="1:26" s="27" customFormat="1" x14ac:dyDescent="0.3">
      <c r="A12" s="30">
        <v>2014</v>
      </c>
      <c r="B12" s="29">
        <v>0</v>
      </c>
      <c r="C12" s="29">
        <v>0</v>
      </c>
      <c r="D12" s="29">
        <v>0</v>
      </c>
      <c r="E12" s="29">
        <v>0</v>
      </c>
      <c r="F12" s="29">
        <v>266861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550</v>
      </c>
      <c r="X12" s="29">
        <f t="shared" si="0"/>
        <v>267411</v>
      </c>
      <c r="Y12" s="29"/>
    </row>
    <row r="13" spans="1:26" s="27" customFormat="1" x14ac:dyDescent="0.3">
      <c r="A13" s="30">
        <v>2015</v>
      </c>
      <c r="B13" s="29">
        <v>0</v>
      </c>
      <c r="C13" s="29">
        <v>0</v>
      </c>
      <c r="D13" s="29">
        <v>0</v>
      </c>
      <c r="E13" s="29">
        <v>0</v>
      </c>
      <c r="F13" s="29">
        <v>213728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180</v>
      </c>
      <c r="Q13" s="29">
        <v>67328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f t="shared" si="0"/>
        <v>281236</v>
      </c>
      <c r="Y13" s="29"/>
    </row>
    <row r="14" spans="1:26" s="27" customFormat="1" x14ac:dyDescent="0.3">
      <c r="A14" s="30">
        <v>2016</v>
      </c>
      <c r="B14" s="9">
        <v>0</v>
      </c>
      <c r="C14" s="9">
        <v>0</v>
      </c>
      <c r="D14" s="9">
        <v>0</v>
      </c>
      <c r="E14" s="9">
        <v>0</v>
      </c>
      <c r="F14" s="9">
        <v>115074.36053999999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157</v>
      </c>
      <c r="Q14" s="9">
        <v>180020</v>
      </c>
      <c r="R14" s="9">
        <v>2700</v>
      </c>
      <c r="S14" s="9">
        <v>0</v>
      </c>
      <c r="T14" s="9">
        <v>0</v>
      </c>
      <c r="U14" s="9">
        <v>0</v>
      </c>
      <c r="V14" s="9">
        <v>0</v>
      </c>
      <c r="W14" s="9">
        <v>8375</v>
      </c>
      <c r="X14" s="9">
        <v>306326.36053999997</v>
      </c>
      <c r="Y14" s="29"/>
    </row>
    <row r="15" spans="1:26" s="27" customFormat="1" x14ac:dyDescent="0.3">
      <c r="A15" s="30">
        <v>2017</v>
      </c>
      <c r="B15" s="9">
        <v>0</v>
      </c>
      <c r="C15" s="9">
        <v>0</v>
      </c>
      <c r="D15" s="9">
        <v>0</v>
      </c>
      <c r="E15" s="9">
        <v>0</v>
      </c>
      <c r="F15" s="9">
        <v>242126.36124653748</v>
      </c>
      <c r="G15" s="9">
        <v>0</v>
      </c>
      <c r="H15" s="9">
        <v>10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413</v>
      </c>
      <c r="Q15" s="9">
        <v>220</v>
      </c>
      <c r="R15" s="9">
        <v>15</v>
      </c>
      <c r="S15" s="9">
        <v>5</v>
      </c>
      <c r="T15" s="9">
        <v>0</v>
      </c>
      <c r="U15" s="9">
        <v>0</v>
      </c>
      <c r="V15" s="9">
        <v>0</v>
      </c>
      <c r="W15" s="9">
        <v>185</v>
      </c>
      <c r="X15" s="9">
        <v>242974.36124653748</v>
      </c>
      <c r="Y15" s="29"/>
    </row>
    <row r="16" spans="1:26" s="27" customFormat="1" x14ac:dyDescent="0.3">
      <c r="A16" s="6">
        <v>2018</v>
      </c>
      <c r="B16" s="9">
        <v>0</v>
      </c>
      <c r="C16" s="9">
        <v>0</v>
      </c>
      <c r="D16" s="9">
        <v>0</v>
      </c>
      <c r="E16" s="9">
        <v>0</v>
      </c>
      <c r="F16" s="9">
        <v>195767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29">
        <v>195766.56000000003</v>
      </c>
      <c r="Z16" s="31"/>
    </row>
    <row r="17" spans="1:25" s="27" customFormat="1" x14ac:dyDescent="0.3">
      <c r="A17" s="6">
        <v>2019</v>
      </c>
      <c r="B17" s="9">
        <v>0</v>
      </c>
      <c r="C17" s="9">
        <v>0</v>
      </c>
      <c r="D17" s="9">
        <v>0</v>
      </c>
      <c r="E17" s="9">
        <v>0</v>
      </c>
      <c r="F17" s="9">
        <v>335456.88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335456.88</v>
      </c>
      <c r="Y17" s="56"/>
    </row>
    <row r="18" spans="1:25" s="27" customFormat="1" x14ac:dyDescent="0.3">
      <c r="A18" s="7">
        <v>2020</v>
      </c>
      <c r="B18" s="9">
        <v>0</v>
      </c>
      <c r="C18" s="9">
        <v>0</v>
      </c>
      <c r="D18" s="9">
        <v>0</v>
      </c>
      <c r="E18" s="9">
        <v>0</v>
      </c>
      <c r="F18" s="9">
        <v>47980.68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47980.68</v>
      </c>
      <c r="Y18" s="56"/>
    </row>
    <row r="19" spans="1:25" x14ac:dyDescent="0.3">
      <c r="A19" s="6">
        <v>2021</v>
      </c>
      <c r="B19" s="9">
        <f>SUM(B26:B37)</f>
        <v>0</v>
      </c>
      <c r="C19" s="9">
        <f t="shared" ref="C19:X19" si="1">SUM(C26:C37)</f>
        <v>0</v>
      </c>
      <c r="D19" s="9">
        <f t="shared" si="1"/>
        <v>0</v>
      </c>
      <c r="E19" s="9">
        <f t="shared" si="1"/>
        <v>0</v>
      </c>
      <c r="F19" s="9">
        <f t="shared" si="1"/>
        <v>38880.600000000006</v>
      </c>
      <c r="G19" s="9">
        <f t="shared" si="1"/>
        <v>0</v>
      </c>
      <c r="H19" s="9">
        <f t="shared" si="1"/>
        <v>0</v>
      </c>
      <c r="I19" s="9">
        <f t="shared" si="1"/>
        <v>0</v>
      </c>
      <c r="J19" s="9">
        <f t="shared" si="1"/>
        <v>0</v>
      </c>
      <c r="K19" s="9">
        <f t="shared" si="1"/>
        <v>0</v>
      </c>
      <c r="L19" s="9">
        <f t="shared" si="1"/>
        <v>0</v>
      </c>
      <c r="M19" s="9">
        <f t="shared" si="1"/>
        <v>0</v>
      </c>
      <c r="N19" s="9">
        <f t="shared" si="1"/>
        <v>0</v>
      </c>
      <c r="O19" s="9">
        <f t="shared" si="1"/>
        <v>0</v>
      </c>
      <c r="P19" s="9">
        <f t="shared" si="1"/>
        <v>0</v>
      </c>
      <c r="Q19" s="9">
        <f t="shared" si="1"/>
        <v>0</v>
      </c>
      <c r="R19" s="9">
        <f t="shared" si="1"/>
        <v>0</v>
      </c>
      <c r="S19" s="9">
        <f t="shared" si="1"/>
        <v>0</v>
      </c>
      <c r="T19" s="9">
        <f t="shared" si="1"/>
        <v>0</v>
      </c>
      <c r="U19" s="9">
        <f t="shared" si="1"/>
        <v>0</v>
      </c>
      <c r="V19" s="9">
        <f t="shared" si="1"/>
        <v>0</v>
      </c>
      <c r="W19" s="9">
        <f t="shared" si="1"/>
        <v>0</v>
      </c>
      <c r="X19" s="9">
        <f t="shared" si="1"/>
        <v>38880.600000000006</v>
      </c>
      <c r="Y19" s="56"/>
    </row>
    <row r="20" spans="1:25" s="7" customFormat="1" x14ac:dyDescent="0.3">
      <c r="A20" s="7">
        <v>2022</v>
      </c>
      <c r="B20" s="29">
        <f>SUM(B40:B51)</f>
        <v>0</v>
      </c>
      <c r="C20" s="29">
        <f t="shared" ref="C20:X20" si="2">SUM(C40:C51)</f>
        <v>0</v>
      </c>
      <c r="D20" s="29">
        <f t="shared" si="2"/>
        <v>0</v>
      </c>
      <c r="E20" s="29">
        <f t="shared" si="2"/>
        <v>0</v>
      </c>
      <c r="F20" s="29">
        <f t="shared" si="2"/>
        <v>69742.200000000012</v>
      </c>
      <c r="G20" s="29">
        <f t="shared" si="2"/>
        <v>0</v>
      </c>
      <c r="H20" s="29">
        <f t="shared" si="2"/>
        <v>0</v>
      </c>
      <c r="I20" s="29">
        <f t="shared" si="2"/>
        <v>0</v>
      </c>
      <c r="J20" s="29">
        <f t="shared" si="2"/>
        <v>0</v>
      </c>
      <c r="K20" s="29">
        <f t="shared" si="2"/>
        <v>0</v>
      </c>
      <c r="L20" s="29">
        <f t="shared" si="2"/>
        <v>0</v>
      </c>
      <c r="M20" s="29">
        <f t="shared" si="2"/>
        <v>0</v>
      </c>
      <c r="N20" s="29">
        <f t="shared" si="2"/>
        <v>0</v>
      </c>
      <c r="O20" s="29">
        <f t="shared" si="2"/>
        <v>0</v>
      </c>
      <c r="P20" s="29">
        <f t="shared" si="2"/>
        <v>0</v>
      </c>
      <c r="Q20" s="29">
        <f t="shared" si="2"/>
        <v>0</v>
      </c>
      <c r="R20" s="29">
        <f t="shared" si="2"/>
        <v>0</v>
      </c>
      <c r="S20" s="29">
        <f t="shared" si="2"/>
        <v>0</v>
      </c>
      <c r="T20" s="29">
        <f t="shared" si="2"/>
        <v>0</v>
      </c>
      <c r="U20" s="29">
        <f t="shared" si="2"/>
        <v>0</v>
      </c>
      <c r="V20" s="29">
        <f t="shared" si="2"/>
        <v>0</v>
      </c>
      <c r="W20" s="29">
        <f t="shared" si="2"/>
        <v>0</v>
      </c>
      <c r="X20" s="29">
        <f t="shared" si="2"/>
        <v>69742.200000000012</v>
      </c>
      <c r="Y20" s="29"/>
    </row>
    <row r="21" spans="1:25" s="23" customFormat="1" x14ac:dyDescent="0.3">
      <c r="A21" s="23" t="s">
        <v>220</v>
      </c>
      <c r="B21" s="56">
        <f>SUM(B54:B59)</f>
        <v>0</v>
      </c>
      <c r="C21" s="56">
        <f t="shared" ref="C21:X21" si="3">SUM(C54:C59)</f>
        <v>0</v>
      </c>
      <c r="D21" s="56">
        <f t="shared" si="3"/>
        <v>0</v>
      </c>
      <c r="E21" s="56">
        <f t="shared" si="3"/>
        <v>0</v>
      </c>
      <c r="F21" s="56">
        <f t="shared" si="3"/>
        <v>14252.04</v>
      </c>
      <c r="G21" s="56">
        <f t="shared" si="3"/>
        <v>0</v>
      </c>
      <c r="H21" s="56">
        <f t="shared" si="3"/>
        <v>0</v>
      </c>
      <c r="I21" s="56">
        <f t="shared" si="3"/>
        <v>0</v>
      </c>
      <c r="J21" s="56">
        <f t="shared" si="3"/>
        <v>0</v>
      </c>
      <c r="K21" s="56">
        <f t="shared" si="3"/>
        <v>0</v>
      </c>
      <c r="L21" s="56">
        <f t="shared" si="3"/>
        <v>0</v>
      </c>
      <c r="M21" s="56">
        <f t="shared" si="3"/>
        <v>0</v>
      </c>
      <c r="N21" s="56">
        <f t="shared" si="3"/>
        <v>0</v>
      </c>
      <c r="O21" s="56">
        <f t="shared" si="3"/>
        <v>0</v>
      </c>
      <c r="P21" s="56">
        <f t="shared" si="3"/>
        <v>0</v>
      </c>
      <c r="Q21" s="56">
        <f t="shared" si="3"/>
        <v>0</v>
      </c>
      <c r="R21" s="56">
        <f t="shared" si="3"/>
        <v>0</v>
      </c>
      <c r="S21" s="56">
        <f t="shared" si="3"/>
        <v>0</v>
      </c>
      <c r="T21" s="56">
        <f t="shared" si="3"/>
        <v>0</v>
      </c>
      <c r="U21" s="56">
        <f t="shared" si="3"/>
        <v>0</v>
      </c>
      <c r="V21" s="56">
        <f t="shared" si="3"/>
        <v>0</v>
      </c>
      <c r="W21" s="56">
        <f t="shared" si="3"/>
        <v>0</v>
      </c>
      <c r="X21" s="56">
        <f t="shared" si="3"/>
        <v>14252.04</v>
      </c>
      <c r="Y21" s="29"/>
    </row>
    <row r="22" spans="1:25" s="8" customFormat="1" x14ac:dyDescent="0.3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5" x14ac:dyDescent="0.3">
      <c r="A23" s="8" t="s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5" x14ac:dyDescent="0.3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5" x14ac:dyDescent="0.3">
      <c r="A25" s="32">
        <v>2021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5" x14ac:dyDescent="0.3">
      <c r="A26" s="11" t="s">
        <v>13</v>
      </c>
      <c r="B26" s="9">
        <v>0</v>
      </c>
      <c r="C26" s="9">
        <v>0</v>
      </c>
      <c r="D26" s="9">
        <v>0</v>
      </c>
      <c r="E26" s="9">
        <v>0</v>
      </c>
      <c r="F26" s="9">
        <v>2654.52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f t="shared" ref="X26:X37" si="4">SUM(B26:W26)</f>
        <v>2654.52</v>
      </c>
    </row>
    <row r="27" spans="1:25" x14ac:dyDescent="0.3">
      <c r="A27" s="11" t="s">
        <v>14</v>
      </c>
      <c r="B27" s="9">
        <v>0</v>
      </c>
      <c r="C27" s="9">
        <v>0</v>
      </c>
      <c r="D27" s="9">
        <v>0</v>
      </c>
      <c r="E27" s="9">
        <v>0</v>
      </c>
      <c r="F27" s="9">
        <v>1320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f t="shared" si="4"/>
        <v>1320</v>
      </c>
    </row>
    <row r="28" spans="1:25" x14ac:dyDescent="0.3">
      <c r="A28" s="11" t="s">
        <v>15</v>
      </c>
      <c r="B28" s="9">
        <v>0</v>
      </c>
      <c r="C28" s="9">
        <v>0</v>
      </c>
      <c r="D28" s="9">
        <v>0</v>
      </c>
      <c r="E28" s="9">
        <v>0</v>
      </c>
      <c r="F28" s="9">
        <v>2308.6800000000003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f t="shared" si="4"/>
        <v>2308.6800000000003</v>
      </c>
    </row>
    <row r="29" spans="1:25" x14ac:dyDescent="0.3">
      <c r="A29" s="11" t="s">
        <v>16</v>
      </c>
      <c r="B29" s="9">
        <v>0</v>
      </c>
      <c r="C29" s="9">
        <v>0</v>
      </c>
      <c r="D29" s="9">
        <v>0</v>
      </c>
      <c r="E29" s="9">
        <v>0</v>
      </c>
      <c r="F29" s="9">
        <v>1094.28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f t="shared" si="4"/>
        <v>1094.28</v>
      </c>
    </row>
    <row r="30" spans="1:25" x14ac:dyDescent="0.3">
      <c r="A30" s="11" t="s">
        <v>17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f t="shared" si="4"/>
        <v>0</v>
      </c>
    </row>
    <row r="31" spans="1:25" x14ac:dyDescent="0.3">
      <c r="A31" s="11" t="s">
        <v>18</v>
      </c>
      <c r="B31" s="9">
        <v>0</v>
      </c>
      <c r="C31" s="9">
        <v>0</v>
      </c>
      <c r="D31" s="9">
        <v>0</v>
      </c>
      <c r="E31" s="9">
        <v>0</v>
      </c>
      <c r="F31" s="9">
        <v>1940.4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f t="shared" si="4"/>
        <v>1940.4</v>
      </c>
    </row>
    <row r="32" spans="1:25" x14ac:dyDescent="0.3">
      <c r="A32" s="11" t="s">
        <v>19</v>
      </c>
      <c r="B32" s="9">
        <v>0</v>
      </c>
      <c r="C32" s="9">
        <v>0</v>
      </c>
      <c r="D32" s="9">
        <v>0</v>
      </c>
      <c r="E32" s="9">
        <v>0</v>
      </c>
      <c r="F32" s="9">
        <v>1584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f t="shared" si="4"/>
        <v>1584</v>
      </c>
    </row>
    <row r="33" spans="1:24" x14ac:dyDescent="0.3">
      <c r="A33" s="11" t="s">
        <v>20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f t="shared" si="4"/>
        <v>0</v>
      </c>
    </row>
    <row r="34" spans="1:24" x14ac:dyDescent="0.3">
      <c r="A34" s="11" t="s">
        <v>21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f t="shared" si="4"/>
        <v>0</v>
      </c>
    </row>
    <row r="35" spans="1:24" x14ac:dyDescent="0.3">
      <c r="A35" s="11" t="s">
        <v>23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f t="shared" si="4"/>
        <v>0</v>
      </c>
    </row>
    <row r="36" spans="1:24" x14ac:dyDescent="0.3">
      <c r="A36" s="11" t="s">
        <v>24</v>
      </c>
      <c r="B36" s="9">
        <v>0</v>
      </c>
      <c r="C36" s="9">
        <v>0</v>
      </c>
      <c r="D36" s="9">
        <v>0</v>
      </c>
      <c r="E36" s="9">
        <v>0</v>
      </c>
      <c r="F36" s="9">
        <v>10499.28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f t="shared" si="4"/>
        <v>10499.28</v>
      </c>
    </row>
    <row r="37" spans="1:24" x14ac:dyDescent="0.3">
      <c r="A37" s="11" t="s">
        <v>25</v>
      </c>
      <c r="B37" s="9">
        <v>0</v>
      </c>
      <c r="C37" s="9">
        <v>0</v>
      </c>
      <c r="D37" s="9">
        <v>0</v>
      </c>
      <c r="E37" s="9">
        <v>0</v>
      </c>
      <c r="F37" s="9">
        <v>17479.439999999999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f t="shared" si="4"/>
        <v>17479.439999999999</v>
      </c>
    </row>
    <row r="38" spans="1:24" x14ac:dyDescent="0.3">
      <c r="A38" s="1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x14ac:dyDescent="0.3">
      <c r="A39" s="32">
        <v>2022</v>
      </c>
      <c r="B39" s="9"/>
      <c r="C39" s="9"/>
      <c r="D39" s="9"/>
      <c r="E39" s="9"/>
      <c r="F39" s="9" t="s">
        <v>22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x14ac:dyDescent="0.3">
      <c r="A40" s="11" t="s">
        <v>13</v>
      </c>
      <c r="B40" s="9">
        <v>0</v>
      </c>
      <c r="C40" s="9">
        <v>0</v>
      </c>
      <c r="D40" s="9">
        <v>0</v>
      </c>
      <c r="E40" s="9">
        <v>0</v>
      </c>
      <c r="F40" s="9">
        <v>959.6400000000001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f>SUM(B40:W40)</f>
        <v>959.6400000000001</v>
      </c>
    </row>
    <row r="41" spans="1:24" ht="14.4" x14ac:dyDescent="0.3">
      <c r="A41" s="11" t="s">
        <v>14</v>
      </c>
      <c r="B41" s="9">
        <v>0</v>
      </c>
      <c r="C41" s="9">
        <v>0</v>
      </c>
      <c r="D41" s="9">
        <v>0</v>
      </c>
      <c r="E41" s="9">
        <v>0</v>
      </c>
      <c r="F41" s="373">
        <v>4088.0400000000004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f t="shared" ref="X41:X59" si="5">SUM(B41:W41)</f>
        <v>4088.0400000000004</v>
      </c>
    </row>
    <row r="42" spans="1:24" ht="14.4" x14ac:dyDescent="0.3">
      <c r="A42" s="11" t="s">
        <v>15</v>
      </c>
      <c r="B42" s="9">
        <v>0</v>
      </c>
      <c r="C42" s="9">
        <v>0</v>
      </c>
      <c r="D42" s="9">
        <v>0</v>
      </c>
      <c r="E42" s="9">
        <v>0</v>
      </c>
      <c r="F42" s="374">
        <v>14282.400000000001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f t="shared" si="5"/>
        <v>14282.400000000001</v>
      </c>
    </row>
    <row r="43" spans="1:24" x14ac:dyDescent="0.3">
      <c r="A43" s="11" t="s">
        <v>16</v>
      </c>
      <c r="B43" s="9">
        <v>0</v>
      </c>
      <c r="C43" s="9">
        <v>0</v>
      </c>
      <c r="D43" s="9">
        <v>0</v>
      </c>
      <c r="E43" s="9">
        <v>0</v>
      </c>
      <c r="F43" s="9">
        <v>2708.6400000000003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f t="shared" si="5"/>
        <v>2708.6400000000003</v>
      </c>
    </row>
    <row r="44" spans="1:24" x14ac:dyDescent="0.3">
      <c r="A44" s="11" t="s">
        <v>17</v>
      </c>
      <c r="B44" s="9">
        <v>0</v>
      </c>
      <c r="C44" s="9">
        <v>0</v>
      </c>
      <c r="D44" s="9">
        <v>0</v>
      </c>
      <c r="E44" s="9">
        <v>0</v>
      </c>
      <c r="F44" s="9">
        <v>7108.2000000000007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f t="shared" si="5"/>
        <v>7108.2000000000007</v>
      </c>
    </row>
    <row r="45" spans="1:24" x14ac:dyDescent="0.3">
      <c r="A45" s="11" t="s">
        <v>18</v>
      </c>
      <c r="B45" s="9">
        <v>0</v>
      </c>
      <c r="C45" s="9">
        <v>0</v>
      </c>
      <c r="D45" s="9">
        <v>0</v>
      </c>
      <c r="E45" s="9">
        <v>0</v>
      </c>
      <c r="F45" s="9">
        <v>3928.32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f t="shared" si="5"/>
        <v>3928.32</v>
      </c>
    </row>
    <row r="46" spans="1:24" x14ac:dyDescent="0.3">
      <c r="A46" s="11" t="s">
        <v>19</v>
      </c>
      <c r="B46" s="9">
        <v>0</v>
      </c>
      <c r="C46" s="9">
        <v>0</v>
      </c>
      <c r="D46" s="9">
        <v>0</v>
      </c>
      <c r="E46" s="9">
        <v>0</v>
      </c>
      <c r="F46" s="9">
        <v>4406.16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f t="shared" si="5"/>
        <v>4406.16</v>
      </c>
    </row>
    <row r="47" spans="1:24" x14ac:dyDescent="0.3">
      <c r="A47" s="11" t="s">
        <v>20</v>
      </c>
      <c r="B47" s="9">
        <v>0</v>
      </c>
      <c r="C47" s="9">
        <v>0</v>
      </c>
      <c r="D47" s="9">
        <v>0</v>
      </c>
      <c r="E47" s="9">
        <v>0</v>
      </c>
      <c r="F47" s="9">
        <v>3668.2799999999997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f t="shared" si="5"/>
        <v>3668.2799999999997</v>
      </c>
    </row>
    <row r="48" spans="1:24" x14ac:dyDescent="0.3">
      <c r="A48" s="11" t="s">
        <v>21</v>
      </c>
      <c r="B48" s="9">
        <v>0</v>
      </c>
      <c r="C48" s="9">
        <v>0</v>
      </c>
      <c r="D48" s="9">
        <v>0</v>
      </c>
      <c r="E48" s="9">
        <v>0</v>
      </c>
      <c r="F48" s="9">
        <v>2119.92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f t="shared" si="5"/>
        <v>2119.92</v>
      </c>
    </row>
    <row r="49" spans="1:24" x14ac:dyDescent="0.3">
      <c r="A49" s="11" t="s">
        <v>23</v>
      </c>
      <c r="B49" s="9">
        <v>0</v>
      </c>
      <c r="C49" s="9">
        <v>0</v>
      </c>
      <c r="D49" s="9">
        <v>0</v>
      </c>
      <c r="E49" s="9">
        <v>0</v>
      </c>
      <c r="F49" s="9">
        <v>3395.04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f t="shared" si="5"/>
        <v>3395.04</v>
      </c>
    </row>
    <row r="50" spans="1:24" x14ac:dyDescent="0.3">
      <c r="A50" s="11" t="s">
        <v>24</v>
      </c>
      <c r="B50" s="9">
        <v>0</v>
      </c>
      <c r="C50" s="9">
        <v>0</v>
      </c>
      <c r="D50" s="9">
        <v>0</v>
      </c>
      <c r="E50" s="9">
        <v>0</v>
      </c>
      <c r="F50" s="9">
        <v>6126.12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f t="shared" si="5"/>
        <v>6126.12</v>
      </c>
    </row>
    <row r="51" spans="1:24" x14ac:dyDescent="0.3">
      <c r="A51" s="11" t="s">
        <v>25</v>
      </c>
      <c r="B51" s="9">
        <v>0</v>
      </c>
      <c r="C51" s="9">
        <v>0</v>
      </c>
      <c r="D51" s="9">
        <v>0</v>
      </c>
      <c r="E51" s="9">
        <v>0</v>
      </c>
      <c r="F51" s="9">
        <v>16951.439999999999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f t="shared" si="5"/>
        <v>16951.439999999999</v>
      </c>
    </row>
    <row r="52" spans="1:24" x14ac:dyDescent="0.3">
      <c r="A52" s="11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x14ac:dyDescent="0.3">
      <c r="A53" s="32" t="s">
        <v>220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x14ac:dyDescent="0.3">
      <c r="A54" s="11" t="s">
        <v>13</v>
      </c>
      <c r="B54" s="9">
        <v>0</v>
      </c>
      <c r="C54" s="9">
        <v>0</v>
      </c>
      <c r="D54" s="9">
        <v>0</v>
      </c>
      <c r="E54" s="9">
        <v>0</v>
      </c>
      <c r="F54" s="9">
        <v>5171.76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f t="shared" si="5"/>
        <v>5171.76</v>
      </c>
    </row>
    <row r="55" spans="1:24" x14ac:dyDescent="0.3">
      <c r="A55" s="11" t="s">
        <v>14</v>
      </c>
      <c r="B55" s="9">
        <v>0</v>
      </c>
      <c r="C55" s="9">
        <v>0</v>
      </c>
      <c r="D55" s="9">
        <v>0</v>
      </c>
      <c r="E55" s="9">
        <v>0</v>
      </c>
      <c r="F55" s="9">
        <v>9080.2800000000007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f t="shared" si="5"/>
        <v>9080.2800000000007</v>
      </c>
    </row>
    <row r="56" spans="1:24" x14ac:dyDescent="0.3">
      <c r="A56" s="11" t="s">
        <v>15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f t="shared" si="5"/>
        <v>0</v>
      </c>
    </row>
    <row r="57" spans="1:24" x14ac:dyDescent="0.3">
      <c r="A57" s="11" t="s">
        <v>16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f t="shared" si="5"/>
        <v>0</v>
      </c>
    </row>
    <row r="58" spans="1:24" x14ac:dyDescent="0.3">
      <c r="A58" s="11" t="s">
        <v>17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f t="shared" si="5"/>
        <v>0</v>
      </c>
    </row>
    <row r="59" spans="1:24" x14ac:dyDescent="0.3">
      <c r="A59" s="11" t="s">
        <v>18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f t="shared" si="5"/>
        <v>0</v>
      </c>
    </row>
    <row r="60" spans="1:24" x14ac:dyDescent="0.3">
      <c r="A60" s="11" t="s">
        <v>19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x14ac:dyDescent="0.3">
      <c r="A61" s="11" t="s">
        <v>20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x14ac:dyDescent="0.3">
      <c r="A62" s="11" t="s">
        <v>21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x14ac:dyDescent="0.3">
      <c r="A63" s="11" t="s">
        <v>23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x14ac:dyDescent="0.3">
      <c r="A64" s="11" t="s">
        <v>24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x14ac:dyDescent="0.3">
      <c r="A65" s="11" t="s">
        <v>25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x14ac:dyDescent="0.3">
      <c r="A66" s="11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x14ac:dyDescent="0.3">
      <c r="A67" s="12" t="s">
        <v>26</v>
      </c>
      <c r="B67" s="140"/>
      <c r="C67" s="140"/>
      <c r="D67" s="140"/>
      <c r="E67" s="140"/>
    </row>
    <row r="68" spans="1:24" x14ac:dyDescent="0.3">
      <c r="A68" s="280" t="s">
        <v>27</v>
      </c>
      <c r="B68" s="281"/>
      <c r="C68" s="281"/>
      <c r="D68" s="281"/>
      <c r="E68" s="281"/>
    </row>
    <row r="69" spans="1:24" x14ac:dyDescent="0.3">
      <c r="A69" s="282" t="s">
        <v>28</v>
      </c>
      <c r="B69" s="281"/>
      <c r="C69" s="281"/>
      <c r="D69" s="281"/>
      <c r="E69" s="281"/>
    </row>
    <row r="70" spans="1:24" x14ac:dyDescent="0.3">
      <c r="A70" s="9"/>
      <c r="B70" s="9"/>
      <c r="C70" s="9"/>
      <c r="D70" s="9"/>
      <c r="E70" s="9"/>
    </row>
  </sheetData>
  <mergeCells count="7">
    <mergeCell ref="A69:E69"/>
    <mergeCell ref="A1:A2"/>
    <mergeCell ref="B1:X1"/>
    <mergeCell ref="B2:X2"/>
    <mergeCell ref="A3:A5"/>
    <mergeCell ref="X3:X4"/>
    <mergeCell ref="A68:E68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Y72"/>
  <sheetViews>
    <sheetView zoomScale="98" zoomScaleNormal="85" workbookViewId="0">
      <pane xSplit="1" ySplit="7" topLeftCell="C53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33203125" defaultRowHeight="13.2" x14ac:dyDescent="0.25"/>
  <cols>
    <col min="1" max="1" width="10.6640625" style="5" customWidth="1"/>
    <col min="2" max="2" width="8.5546875" style="5" customWidth="1"/>
    <col min="3" max="3" width="9.33203125" style="5" customWidth="1"/>
    <col min="4" max="4" width="8.33203125" style="5" customWidth="1"/>
    <col min="5" max="5" width="9.33203125" style="5" customWidth="1"/>
    <col min="6" max="6" width="8.44140625" style="5" customWidth="1"/>
    <col min="7" max="7" width="9.6640625" style="5" customWidth="1"/>
    <col min="8" max="8" width="8.33203125" style="5" customWidth="1"/>
    <col min="9" max="9" width="12.44140625" style="5" customWidth="1"/>
    <col min="10" max="10" width="11.33203125" style="5" customWidth="1"/>
    <col min="11" max="11" width="10.6640625" style="5" customWidth="1"/>
    <col min="12" max="12" width="8.33203125" style="5" customWidth="1"/>
    <col min="13" max="13" width="10" style="5" customWidth="1"/>
    <col min="14" max="14" width="11.6640625" style="5" customWidth="1"/>
    <col min="15" max="15" width="12.33203125" style="5" customWidth="1"/>
    <col min="16" max="16" width="10" style="5" customWidth="1"/>
    <col min="17" max="17" width="13" style="5" customWidth="1"/>
    <col min="18" max="18" width="12.33203125" style="5" customWidth="1"/>
    <col min="19" max="19" width="16.6640625" style="5" customWidth="1"/>
    <col min="20" max="20" width="11.44140625" style="5" bestFit="1" customWidth="1"/>
    <col min="21" max="21" width="12.6640625" style="5" bestFit="1" customWidth="1"/>
    <col min="22" max="22" width="11.6640625" style="5" customWidth="1"/>
    <col min="23" max="23" width="8.6640625" style="5" customWidth="1"/>
    <col min="24" max="24" width="10.33203125" style="5" customWidth="1"/>
    <col min="25" max="16384" width="9.33203125" style="5"/>
  </cols>
  <sheetData>
    <row r="1" spans="1:25" ht="17.399999999999999" x14ac:dyDescent="0.3">
      <c r="A1" s="291" t="s">
        <v>105</v>
      </c>
      <c r="B1" s="292" t="s">
        <v>106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</row>
    <row r="2" spans="1:25" ht="14.4" x14ac:dyDescent="0.3">
      <c r="A2" s="287"/>
      <c r="B2" s="293" t="s">
        <v>2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</row>
    <row r="3" spans="1:25" ht="14.4" x14ac:dyDescent="0.3">
      <c r="A3" s="287"/>
      <c r="B3" s="294" t="s">
        <v>107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</row>
    <row r="4" spans="1:25" ht="15.6" x14ac:dyDescent="0.25">
      <c r="A4" s="295" t="s">
        <v>108</v>
      </c>
      <c r="B4" s="35" t="s">
        <v>31</v>
      </c>
      <c r="C4" s="35" t="s">
        <v>32</v>
      </c>
      <c r="D4" s="35" t="s">
        <v>33</v>
      </c>
      <c r="E4" s="35" t="s">
        <v>34</v>
      </c>
      <c r="F4" s="35" t="s">
        <v>35</v>
      </c>
      <c r="G4" s="35" t="s">
        <v>36</v>
      </c>
      <c r="H4" s="35" t="s">
        <v>37</v>
      </c>
      <c r="I4" s="35" t="s">
        <v>38</v>
      </c>
      <c r="J4" s="35" t="s">
        <v>39</v>
      </c>
      <c r="K4" s="35" t="s">
        <v>40</v>
      </c>
      <c r="L4" s="35" t="s">
        <v>41</v>
      </c>
      <c r="M4" s="35" t="s">
        <v>42</v>
      </c>
      <c r="N4" s="35" t="s">
        <v>43</v>
      </c>
      <c r="O4" s="35" t="s">
        <v>44</v>
      </c>
      <c r="P4" s="35" t="s">
        <v>45</v>
      </c>
      <c r="Q4" s="35" t="s">
        <v>46</v>
      </c>
      <c r="R4" s="35" t="s">
        <v>47</v>
      </c>
      <c r="S4" s="35" t="s">
        <v>48</v>
      </c>
      <c r="T4" s="232" t="s">
        <v>49</v>
      </c>
      <c r="U4" s="35" t="s">
        <v>50</v>
      </c>
      <c r="V4" s="35" t="s">
        <v>51</v>
      </c>
      <c r="W4" s="5" t="s">
        <v>52</v>
      </c>
    </row>
    <row r="5" spans="1:25" ht="75" customHeight="1" x14ac:dyDescent="0.25">
      <c r="A5" s="289"/>
      <c r="B5" s="36" t="s">
        <v>54</v>
      </c>
      <c r="C5" s="36" t="s">
        <v>55</v>
      </c>
      <c r="D5" s="36" t="s">
        <v>56</v>
      </c>
      <c r="E5" s="36" t="s">
        <v>57</v>
      </c>
      <c r="F5" s="36" t="s">
        <v>58</v>
      </c>
      <c r="G5" s="36" t="s">
        <v>59</v>
      </c>
      <c r="H5" s="36" t="s">
        <v>60</v>
      </c>
      <c r="I5" s="36" t="s">
        <v>101</v>
      </c>
      <c r="J5" s="36" t="s">
        <v>62</v>
      </c>
      <c r="K5" s="36" t="s">
        <v>63</v>
      </c>
      <c r="L5" s="36" t="s">
        <v>64</v>
      </c>
      <c r="M5" s="36" t="s">
        <v>65</v>
      </c>
      <c r="N5" s="36" t="s">
        <v>66</v>
      </c>
      <c r="O5" s="36" t="s">
        <v>67</v>
      </c>
      <c r="P5" s="36" t="s">
        <v>68</v>
      </c>
      <c r="Q5" s="36" t="s">
        <v>69</v>
      </c>
      <c r="R5" s="36" t="s">
        <v>70</v>
      </c>
      <c r="S5" s="36" t="s">
        <v>71</v>
      </c>
      <c r="T5" s="36" t="s">
        <v>72</v>
      </c>
      <c r="U5" s="36" t="s">
        <v>73</v>
      </c>
      <c r="V5" s="36" t="s">
        <v>74</v>
      </c>
      <c r="W5" s="37" t="s">
        <v>75</v>
      </c>
      <c r="X5" s="38" t="s">
        <v>9</v>
      </c>
    </row>
    <row r="6" spans="1:25" x14ac:dyDescent="0.25">
      <c r="A6" s="278"/>
      <c r="B6" s="39" t="s">
        <v>76</v>
      </c>
      <c r="C6" s="39" t="s">
        <v>77</v>
      </c>
      <c r="D6" s="39" t="s">
        <v>78</v>
      </c>
      <c r="E6" s="39" t="s">
        <v>79</v>
      </c>
      <c r="F6" s="39" t="s">
        <v>80</v>
      </c>
      <c r="G6" s="39" t="s">
        <v>81</v>
      </c>
      <c r="H6" s="39" t="s">
        <v>82</v>
      </c>
      <c r="I6" s="39" t="s">
        <v>83</v>
      </c>
      <c r="J6" s="39" t="s">
        <v>84</v>
      </c>
      <c r="K6" s="39" t="s">
        <v>85</v>
      </c>
      <c r="L6" s="39" t="s">
        <v>86</v>
      </c>
      <c r="M6" s="39" t="s">
        <v>87</v>
      </c>
      <c r="N6" s="39" t="s">
        <v>88</v>
      </c>
      <c r="O6" s="39" t="s">
        <v>89</v>
      </c>
      <c r="P6" s="39" t="s">
        <v>90</v>
      </c>
      <c r="Q6" s="39" t="s">
        <v>91</v>
      </c>
      <c r="R6" s="39" t="s">
        <v>92</v>
      </c>
      <c r="S6" s="39" t="s">
        <v>93</v>
      </c>
      <c r="T6" s="39" t="s">
        <v>94</v>
      </c>
      <c r="U6" s="39" t="s">
        <v>95</v>
      </c>
      <c r="V6" s="39" t="s">
        <v>96</v>
      </c>
      <c r="W6" s="40" t="s">
        <v>97</v>
      </c>
      <c r="X6" s="39"/>
    </row>
    <row r="7" spans="1:25" ht="18" customHeight="1" x14ac:dyDescent="0.25">
      <c r="A7" s="41" t="s">
        <v>102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/>
      <c r="X7" s="39"/>
    </row>
    <row r="8" spans="1:25" ht="13.8" x14ac:dyDescent="0.25">
      <c r="A8" s="42" t="s">
        <v>11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5" ht="18" customHeight="1" x14ac:dyDescent="0.3">
      <c r="A9" s="242">
        <v>2010</v>
      </c>
      <c r="B9" s="3">
        <f>'[1]3_X'!B8+'[1]4_ReX'!B8</f>
        <v>16360.5</v>
      </c>
      <c r="C9" s="3">
        <f>'[1]3_X'!C8+'[1]4_ReX'!C8</f>
        <v>54752</v>
      </c>
      <c r="D9" s="3">
        <f>'[1]3_X'!D8+'[1]4_ReX'!D8</f>
        <v>28</v>
      </c>
      <c r="E9" s="3">
        <f>'[1]3_X'!E8+'[1]4_ReX'!E8</f>
        <v>1277</v>
      </c>
      <c r="F9" s="3">
        <f>'[1]3_X'!F8+'[1]4_ReX'!F8</f>
        <v>0</v>
      </c>
      <c r="G9" s="3">
        <f>'[1]3_X'!G8+'[1]4_ReX'!G8</f>
        <v>0</v>
      </c>
      <c r="H9" s="3">
        <f>'[1]3_X'!H8+'[1]4_ReX'!H8</f>
        <v>467.4</v>
      </c>
      <c r="I9" s="3">
        <f>'[1]3_X'!I8+'[1]4_ReX'!I8</f>
        <v>0</v>
      </c>
      <c r="J9" s="3">
        <f>'[1]3_X'!J8+'[1]4_ReX'!J8</f>
        <v>20651</v>
      </c>
      <c r="K9" s="3">
        <f>'[1]3_X'!K8+'[1]4_ReX'!K8</f>
        <v>68500</v>
      </c>
      <c r="L9" s="3">
        <f>'[1]3_X'!L8+'[1]4_ReX'!L8</f>
        <v>1877</v>
      </c>
      <c r="M9" s="3">
        <f>'[1]3_X'!M8+'[1]4_ReX'!M8</f>
        <v>0</v>
      </c>
      <c r="N9" s="3">
        <f>'[1]3_X'!N8+'[1]4_ReX'!N8</f>
        <v>0</v>
      </c>
      <c r="O9" s="3">
        <f>'[1]3_X'!O8+'[1]4_ReX'!O8</f>
        <v>0</v>
      </c>
      <c r="P9" s="3">
        <f>'[1]3_X'!P8+'[1]4_ReX'!P8</f>
        <v>49897</v>
      </c>
      <c r="Q9" s="3">
        <f>'[1]3_X'!Q8+'[1]4_ReX'!Q8</f>
        <v>218830</v>
      </c>
      <c r="R9" s="3">
        <f>'[1]3_X'!R8+'[1]4_ReX'!R8</f>
        <v>91569.81</v>
      </c>
      <c r="S9" s="3">
        <f>'[1]3_X'!S8+'[1]4_ReX'!S8</f>
        <v>1582</v>
      </c>
      <c r="T9" s="3">
        <f>'[1]3_X'!T8+'[1]4_ReX'!T8</f>
        <v>0</v>
      </c>
      <c r="U9" s="3">
        <f>'[1]3_X'!U8+'[1]4_ReX'!U8</f>
        <v>153.5</v>
      </c>
      <c r="V9" s="3">
        <f>'[1]3_X'!V8+'[1]4_ReX'!V8</f>
        <v>17616</v>
      </c>
      <c r="W9" s="3">
        <f>'[1]3_X'!W8+'[1]4_ReX'!W8</f>
        <v>33579</v>
      </c>
      <c r="X9" s="3">
        <f>'[1]3_X'!X8+'[1]4_ReX'!X8</f>
        <v>577140.21</v>
      </c>
      <c r="Y9" s="29"/>
    </row>
    <row r="10" spans="1:25" ht="18" customHeight="1" x14ac:dyDescent="0.3">
      <c r="A10" s="242">
        <v>2011</v>
      </c>
      <c r="B10" s="3">
        <f>'[1]3_X'!B9+'[1]4_ReX'!B9</f>
        <v>157</v>
      </c>
      <c r="C10" s="3">
        <f>'[1]3_X'!C9+'[1]4_ReX'!C9</f>
        <v>311</v>
      </c>
      <c r="D10" s="3">
        <f>'[1]3_X'!D9+'[1]4_ReX'!D9</f>
        <v>0</v>
      </c>
      <c r="E10" s="3">
        <f>'[1]3_X'!E9+'[1]4_ReX'!E9</f>
        <v>19370</v>
      </c>
      <c r="F10" s="3">
        <f>'[1]3_X'!F9+'[1]4_ReX'!F9</f>
        <v>599</v>
      </c>
      <c r="G10" s="3">
        <f>'[1]3_X'!G9+'[1]4_ReX'!G9</f>
        <v>20</v>
      </c>
      <c r="H10" s="3">
        <f>'[1]3_X'!H9+'[1]4_ReX'!H9</f>
        <v>100</v>
      </c>
      <c r="I10" s="3">
        <f>'[1]3_X'!I9+'[1]4_ReX'!I9</f>
        <v>0</v>
      </c>
      <c r="J10" s="3">
        <f>'[1]3_X'!J9+'[1]4_ReX'!J9</f>
        <v>20</v>
      </c>
      <c r="K10" s="3">
        <f>'[1]3_X'!K9+'[1]4_ReX'!K9</f>
        <v>20</v>
      </c>
      <c r="L10" s="3">
        <f>'[1]3_X'!L9+'[1]4_ReX'!L9</f>
        <v>0</v>
      </c>
      <c r="M10" s="3">
        <f>'[1]3_X'!M9+'[1]4_ReX'!M9</f>
        <v>30</v>
      </c>
      <c r="N10" s="3">
        <f>'[1]3_X'!N9+'[1]4_ReX'!N9</f>
        <v>200</v>
      </c>
      <c r="O10" s="3">
        <f>'[1]3_X'!O9+'[1]4_ReX'!O9</f>
        <v>0</v>
      </c>
      <c r="P10" s="3">
        <f>'[1]3_X'!P9+'[1]4_ReX'!P9</f>
        <v>185053.22</v>
      </c>
      <c r="Q10" s="3">
        <f>'[1]3_X'!Q9+'[1]4_ReX'!Q9</f>
        <v>24271</v>
      </c>
      <c r="R10" s="3">
        <f>'[1]3_X'!R9+'[1]4_ReX'!R9</f>
        <v>1350</v>
      </c>
      <c r="S10" s="3">
        <f>'[1]3_X'!S9+'[1]4_ReX'!S9</f>
        <v>8675</v>
      </c>
      <c r="T10" s="3">
        <f>'[1]3_X'!T9+'[1]4_ReX'!T9</f>
        <v>0</v>
      </c>
      <c r="U10" s="3">
        <f>'[1]3_X'!U9+'[1]4_ReX'!U9</f>
        <v>20</v>
      </c>
      <c r="V10" s="3">
        <f>'[1]3_X'!V9+'[1]4_ReX'!V9</f>
        <v>0</v>
      </c>
      <c r="W10" s="3">
        <f>'[1]3_X'!W9+'[1]4_ReX'!W9</f>
        <v>3020</v>
      </c>
      <c r="X10" s="3">
        <f>'[1]3_X'!X9+'[1]4_ReX'!X9</f>
        <v>243216.22</v>
      </c>
      <c r="Y10" s="29"/>
    </row>
    <row r="11" spans="1:25" ht="13.8" x14ac:dyDescent="0.3">
      <c r="A11" s="243">
        <v>2012</v>
      </c>
      <c r="B11" s="3">
        <f>'[1]3_X'!B10+'[1]4_ReX'!B10</f>
        <v>0</v>
      </c>
      <c r="C11" s="3">
        <f>'[1]3_X'!C10+'[1]4_ReX'!C10</f>
        <v>0</v>
      </c>
      <c r="D11" s="3">
        <f>'[1]3_X'!D10+'[1]4_ReX'!D10</f>
        <v>20</v>
      </c>
      <c r="E11" s="3">
        <f>'[1]3_X'!E10+'[1]4_ReX'!E10</f>
        <v>58</v>
      </c>
      <c r="F11" s="3">
        <f>'[1]3_X'!F10+'[1]4_ReX'!F10</f>
        <v>0</v>
      </c>
      <c r="G11" s="3">
        <f>'[1]3_X'!G10+'[1]4_ReX'!G10</f>
        <v>0</v>
      </c>
      <c r="H11" s="3">
        <f>'[1]3_X'!H10+'[1]4_ReX'!H10</f>
        <v>0</v>
      </c>
      <c r="I11" s="3">
        <f>'[1]3_X'!I10+'[1]4_ReX'!I10</f>
        <v>0</v>
      </c>
      <c r="J11" s="3">
        <f>'[1]3_X'!J10+'[1]4_ReX'!J10</f>
        <v>0</v>
      </c>
      <c r="K11" s="3">
        <f>'[1]3_X'!K10+'[1]4_ReX'!K10</f>
        <v>0</v>
      </c>
      <c r="L11" s="3">
        <f>'[1]3_X'!L10+'[1]4_ReX'!L10</f>
        <v>28180</v>
      </c>
      <c r="M11" s="3">
        <f>'[1]3_X'!M10+'[1]4_ReX'!M10</f>
        <v>0</v>
      </c>
      <c r="N11" s="3">
        <f>'[1]3_X'!N10+'[1]4_ReX'!N10</f>
        <v>0</v>
      </c>
      <c r="O11" s="3">
        <f>'[1]3_X'!O10+'[1]4_ReX'!O10</f>
        <v>0</v>
      </c>
      <c r="P11" s="3">
        <f>'[1]3_X'!P10+'[1]4_ReX'!P10</f>
        <v>9084</v>
      </c>
      <c r="Q11" s="3">
        <f>'[1]3_X'!Q10+'[1]4_ReX'!Q10</f>
        <v>1307</v>
      </c>
      <c r="R11" s="3">
        <f>'[1]3_X'!R10+'[1]4_ReX'!R10</f>
        <v>50</v>
      </c>
      <c r="S11" s="3">
        <f>'[1]3_X'!S10+'[1]4_ReX'!S10</f>
        <v>0</v>
      </c>
      <c r="T11" s="3">
        <f>'[1]3_X'!T10+'[1]4_ReX'!T10</f>
        <v>0</v>
      </c>
      <c r="U11" s="3">
        <f>'[1]3_X'!U10+'[1]4_ReX'!U10</f>
        <v>40</v>
      </c>
      <c r="V11" s="3">
        <f>'[1]3_X'!V10+'[1]4_ReX'!V10</f>
        <v>0</v>
      </c>
      <c r="W11" s="3">
        <f>'[1]3_X'!W10+'[1]4_ReX'!W10</f>
        <v>800</v>
      </c>
      <c r="X11" s="3">
        <f>'[1]3_X'!X10+'[1]4_ReX'!X10</f>
        <v>39539</v>
      </c>
      <c r="Y11" s="29"/>
    </row>
    <row r="12" spans="1:25" ht="13.8" x14ac:dyDescent="0.3">
      <c r="A12" s="243">
        <f>A11+1</f>
        <v>2013</v>
      </c>
      <c r="B12" s="3">
        <f>'[1]3_X'!B10+'[1]4_ReX'!B11</f>
        <v>0</v>
      </c>
      <c r="C12" s="3">
        <f>'[1]3_X'!C11+'[1]4_ReX'!C11</f>
        <v>400</v>
      </c>
      <c r="D12" s="3">
        <f>'[1]3_X'!D11+'[1]4_ReX'!D11</f>
        <v>0</v>
      </c>
      <c r="E12" s="3">
        <f>'[1]3_X'!E11+'[1]4_ReX'!E11</f>
        <v>0</v>
      </c>
      <c r="F12" s="3">
        <f>'[1]3_X'!F11+'[1]4_ReX'!F11</f>
        <v>42996</v>
      </c>
      <c r="G12" s="3">
        <f>'[1]3_X'!G11+'[1]4_ReX'!G11</f>
        <v>0</v>
      </c>
      <c r="H12" s="3">
        <f>'[1]3_X'!H11+'[1]4_ReX'!H11</f>
        <v>0</v>
      </c>
      <c r="I12" s="3">
        <f>'[1]3_X'!I11+'[1]4_ReX'!I11</f>
        <v>0</v>
      </c>
      <c r="J12" s="3">
        <f>'[1]3_X'!J11+'[1]4_ReX'!J11</f>
        <v>0</v>
      </c>
      <c r="K12" s="3">
        <f>'[1]3_X'!K11+'[1]4_ReX'!K11</f>
        <v>0</v>
      </c>
      <c r="L12" s="3">
        <f>'[1]3_X'!L11+'[1]4_ReX'!L11</f>
        <v>0</v>
      </c>
      <c r="M12" s="3">
        <f>'[1]3_X'!M11+'[1]4_ReX'!M11</f>
        <v>0</v>
      </c>
      <c r="N12" s="3">
        <f>'[1]3_X'!N11+'[1]4_ReX'!N11</f>
        <v>0</v>
      </c>
      <c r="O12" s="3">
        <f>'[1]3_X'!O11+'[1]4_ReX'!O11</f>
        <v>0</v>
      </c>
      <c r="P12" s="3">
        <f>'[1]3_X'!P11+'[1]4_ReX'!P11</f>
        <v>560</v>
      </c>
      <c r="Q12" s="3">
        <f>'[1]3_X'!Q11+'[1]4_ReX'!Q11</f>
        <v>200</v>
      </c>
      <c r="R12" s="3">
        <f>'[1]3_X'!R11+'[1]4_ReX'!R11</f>
        <v>0</v>
      </c>
      <c r="S12" s="3">
        <f>'[1]3_X'!S11+'[1]4_ReX'!S11</f>
        <v>0</v>
      </c>
      <c r="T12" s="3">
        <f>'[1]3_X'!T11+'[1]4_ReX'!T11</f>
        <v>0</v>
      </c>
      <c r="U12" s="3">
        <f>'[1]3_X'!U11+'[1]4_ReX'!U11</f>
        <v>0</v>
      </c>
      <c r="V12" s="3">
        <f>'[1]3_X'!V11+'[1]4_ReX'!V11</f>
        <v>0</v>
      </c>
      <c r="W12" s="3">
        <f>'[1]3_X'!W11+'[1]4_ReX'!W11</f>
        <v>100</v>
      </c>
      <c r="X12" s="3">
        <f>'[1]3_X'!X11+'[1]4_ReX'!X11</f>
        <v>44256</v>
      </c>
      <c r="Y12" s="29"/>
    </row>
    <row r="13" spans="1:25" ht="13.8" x14ac:dyDescent="0.3">
      <c r="A13" s="243">
        <f>A12+1</f>
        <v>2014</v>
      </c>
      <c r="B13" s="3">
        <f>'[1]3_X'!B12+'[1]4_ReX'!B12</f>
        <v>0</v>
      </c>
      <c r="C13" s="3">
        <f>'[1]3_X'!C12+'[1]4_ReX'!C12</f>
        <v>0</v>
      </c>
      <c r="D13" s="3">
        <f>'[1]3_X'!D12+'[1]4_ReX'!D12</f>
        <v>0</v>
      </c>
      <c r="E13" s="3">
        <f>'[1]3_X'!E12+'[1]4_ReX'!E12</f>
        <v>0</v>
      </c>
      <c r="F13" s="3">
        <f>'[1]3_X'!F12+'[1]4_ReX'!F12</f>
        <v>266861</v>
      </c>
      <c r="G13" s="3">
        <f>'[1]3_X'!G12+'[1]4_ReX'!G12</f>
        <v>0</v>
      </c>
      <c r="H13" s="3">
        <f>'[1]3_X'!H12+'[1]4_ReX'!H12</f>
        <v>0</v>
      </c>
      <c r="I13" s="3">
        <f>'[1]3_X'!I12+'[1]4_ReX'!I12</f>
        <v>0</v>
      </c>
      <c r="J13" s="3">
        <f>'[1]3_X'!J12+'[1]4_ReX'!J12</f>
        <v>0</v>
      </c>
      <c r="K13" s="3">
        <f>'[1]3_X'!K12+'[1]4_ReX'!K12</f>
        <v>0</v>
      </c>
      <c r="L13" s="3">
        <f>'[1]3_X'!L12+'[1]4_ReX'!L12</f>
        <v>0</v>
      </c>
      <c r="M13" s="3">
        <f>'[1]3_X'!M12+'[1]4_ReX'!M12</f>
        <v>0</v>
      </c>
      <c r="N13" s="3">
        <f>'[1]3_X'!N12+'[1]4_ReX'!N12</f>
        <v>0</v>
      </c>
      <c r="O13" s="3">
        <f>'[1]3_X'!O12+'[1]4_ReX'!O12</f>
        <v>0</v>
      </c>
      <c r="P13" s="3">
        <f>'[1]3_X'!P12+'[1]4_ReX'!P12</f>
        <v>300</v>
      </c>
      <c r="Q13" s="3">
        <f>'[1]3_X'!Q12+'[1]4_ReX'!Q12</f>
        <v>0</v>
      </c>
      <c r="R13" s="3">
        <f>'[1]3_X'!R12+'[1]4_ReX'!R12</f>
        <v>0</v>
      </c>
      <c r="S13" s="3">
        <f>'[1]3_X'!S12+'[1]4_ReX'!S12</f>
        <v>0</v>
      </c>
      <c r="T13" s="3">
        <f>'[1]3_X'!T12+'[1]4_ReX'!T12</f>
        <v>0</v>
      </c>
      <c r="U13" s="3">
        <f>'[1]3_X'!U12+'[1]4_ReX'!U12</f>
        <v>0</v>
      </c>
      <c r="V13" s="3">
        <f>'[1]3_X'!V12+'[1]4_ReX'!V12</f>
        <v>0</v>
      </c>
      <c r="W13" s="3">
        <f>'[1]3_X'!W12+'[1]4_ReX'!W12</f>
        <v>550</v>
      </c>
      <c r="X13" s="3">
        <f>'[1]3_X'!X12+'[1]4_ReX'!X12</f>
        <v>267711</v>
      </c>
      <c r="Y13" s="29"/>
    </row>
    <row r="14" spans="1:25" ht="13.8" x14ac:dyDescent="0.3">
      <c r="A14" s="243">
        <v>2015</v>
      </c>
      <c r="B14" s="3">
        <f>'[1]3_X'!B13+'[1]4_ReX'!B13</f>
        <v>0</v>
      </c>
      <c r="C14" s="3">
        <f>'[1]3_X'!C13+'[1]4_ReX'!C13</f>
        <v>0</v>
      </c>
      <c r="D14" s="3">
        <f>'[1]3_X'!D13+'[1]4_ReX'!D13</f>
        <v>0</v>
      </c>
      <c r="E14" s="3">
        <f>'[1]3_X'!E13+'[1]4_ReX'!E13</f>
        <v>0</v>
      </c>
      <c r="F14" s="3">
        <f>'[1]3_X'!F13+'[1]4_ReX'!F13</f>
        <v>213728</v>
      </c>
      <c r="G14" s="3">
        <f>'[1]3_X'!G13+'[1]4_ReX'!G13</f>
        <v>0</v>
      </c>
      <c r="H14" s="3">
        <f>'[1]3_X'!H13+'[1]4_ReX'!H13</f>
        <v>0</v>
      </c>
      <c r="I14" s="3">
        <f>'[1]3_X'!I13+'[1]4_ReX'!I13</f>
        <v>0</v>
      </c>
      <c r="J14" s="3">
        <f>'[1]3_X'!J13+'[1]4_ReX'!J13</f>
        <v>0</v>
      </c>
      <c r="K14" s="3">
        <f>'[1]3_X'!K13+'[1]4_ReX'!K13</f>
        <v>0</v>
      </c>
      <c r="L14" s="3">
        <f>'[1]3_X'!L13+'[1]4_ReX'!L13</f>
        <v>0</v>
      </c>
      <c r="M14" s="3">
        <f>'[1]3_X'!M13+'[1]4_ReX'!M13</f>
        <v>0</v>
      </c>
      <c r="N14" s="3">
        <f>'[1]3_X'!N13+'[1]4_ReX'!N13</f>
        <v>0</v>
      </c>
      <c r="O14" s="3">
        <f>'[1]3_X'!O13+'[1]4_ReX'!O13</f>
        <v>0</v>
      </c>
      <c r="P14" s="3">
        <f>'[1]3_X'!P13+'[1]4_ReX'!P13</f>
        <v>660</v>
      </c>
      <c r="Q14" s="3">
        <f>'[1]3_X'!Q13+'[1]4_ReX'!Q13</f>
        <v>68138</v>
      </c>
      <c r="R14" s="3">
        <f>'[1]3_X'!R13+'[1]4_ReX'!R13</f>
        <v>0</v>
      </c>
      <c r="S14" s="3">
        <f>'[1]3_X'!S13+'[1]4_ReX'!S13</f>
        <v>0</v>
      </c>
      <c r="T14" s="3">
        <f>'[1]3_X'!T13+'[1]4_ReX'!T13</f>
        <v>0</v>
      </c>
      <c r="U14" s="3">
        <f>'[1]3_X'!U13+'[1]4_ReX'!U13</f>
        <v>0</v>
      </c>
      <c r="V14" s="3">
        <f>'[1]3_X'!V13+'[1]4_ReX'!V13</f>
        <v>0</v>
      </c>
      <c r="W14" s="3">
        <f>'[1]3_X'!W13+'[1]4_ReX'!W13</f>
        <v>150</v>
      </c>
      <c r="X14" s="3">
        <f>'[1]3_X'!X13+'[1]4_ReX'!X13</f>
        <v>282676</v>
      </c>
      <c r="Y14" s="29"/>
    </row>
    <row r="15" spans="1:25" ht="13.8" x14ac:dyDescent="0.3">
      <c r="A15" s="243">
        <v>2016</v>
      </c>
      <c r="B15" s="3">
        <f>'[1]3_X'!B14+'[1]4_ReX'!B14</f>
        <v>0</v>
      </c>
      <c r="C15" s="3">
        <f>'[1]3_X'!C14+'[1]4_ReX'!C14</f>
        <v>0</v>
      </c>
      <c r="D15" s="3">
        <f>'[1]3_X'!D14+'[1]4_ReX'!D14</f>
        <v>0</v>
      </c>
      <c r="E15" s="3">
        <f>'[1]3_X'!E14+'[1]4_ReX'!E14</f>
        <v>0</v>
      </c>
      <c r="F15" s="3">
        <f>'[1]3_X'!F14+'[1]4_ReX'!F14</f>
        <v>115074.36053999999</v>
      </c>
      <c r="G15" s="3">
        <f>'[1]3_X'!G14+'[1]4_ReX'!G14</f>
        <v>0</v>
      </c>
      <c r="H15" s="3">
        <f>'[1]3_X'!H14+'[1]4_ReX'!H14</f>
        <v>0</v>
      </c>
      <c r="I15" s="3">
        <f>'[1]3_X'!I14+'[1]4_ReX'!I14</f>
        <v>0</v>
      </c>
      <c r="J15" s="3">
        <f>'[1]3_X'!J14+'[1]4_ReX'!J14</f>
        <v>0</v>
      </c>
      <c r="K15" s="3">
        <f>'[1]3_X'!K14+'[1]4_ReX'!K14</f>
        <v>0</v>
      </c>
      <c r="L15" s="3">
        <f>'[1]3_X'!L14+'[1]4_ReX'!L14</f>
        <v>0</v>
      </c>
      <c r="M15" s="3">
        <f>'[1]3_X'!M14+'[1]4_ReX'!M14</f>
        <v>0</v>
      </c>
      <c r="N15" s="3">
        <f>'[1]3_X'!N14+'[1]4_ReX'!N14</f>
        <v>0</v>
      </c>
      <c r="O15" s="3">
        <f>'[1]3_X'!O14+'[1]4_ReX'!O14</f>
        <v>0</v>
      </c>
      <c r="P15" s="3">
        <f>'[1]3_X'!P14+'[1]4_ReX'!P14</f>
        <v>157</v>
      </c>
      <c r="Q15" s="3">
        <f>'[1]3_X'!Q14+'[1]4_ReX'!Q14</f>
        <v>180020</v>
      </c>
      <c r="R15" s="3">
        <f>'[1]3_X'!R14+'[1]4_ReX'!R14</f>
        <v>2700</v>
      </c>
      <c r="S15" s="3">
        <f>'[1]3_X'!S14+'[1]4_ReX'!S14</f>
        <v>0</v>
      </c>
      <c r="T15" s="3">
        <f>'[1]3_X'!T14+'[1]4_ReX'!T14</f>
        <v>0</v>
      </c>
      <c r="U15" s="3">
        <f>'[1]3_X'!U14+'[1]4_ReX'!U14</f>
        <v>0</v>
      </c>
      <c r="V15" s="3">
        <f>'[1]3_X'!V14+'[1]4_ReX'!V14</f>
        <v>0</v>
      </c>
      <c r="W15" s="3">
        <f>'[1]3_X'!W14+'[1]4_ReX'!W14</f>
        <v>8375</v>
      </c>
      <c r="X15" s="3">
        <f>'[1]3_X'!X14+'[1]4_ReX'!X14</f>
        <v>306326.36053999997</v>
      </c>
      <c r="Y15" s="29"/>
    </row>
    <row r="16" spans="1:25" ht="13.8" x14ac:dyDescent="0.3">
      <c r="A16" s="243">
        <v>2017</v>
      </c>
      <c r="B16" s="3">
        <f>'3_X'!B15+'4_ReX'!B15</f>
        <v>0</v>
      </c>
      <c r="C16" s="3">
        <f>'3_X'!C15+'4_ReX'!C15</f>
        <v>0</v>
      </c>
      <c r="D16" s="3">
        <f>'3_X'!D15+'4_ReX'!D15</f>
        <v>0</v>
      </c>
      <c r="E16" s="3">
        <f>'3_X'!E15+'4_ReX'!E15</f>
        <v>18943</v>
      </c>
      <c r="F16" s="3">
        <f>'3_X'!F15+'4_ReX'!F15</f>
        <v>245126.36124653748</v>
      </c>
      <c r="G16" s="3">
        <f>'3_X'!G15+'4_ReX'!G15</f>
        <v>0</v>
      </c>
      <c r="H16" s="3">
        <f>'3_X'!H15+'4_ReX'!H15</f>
        <v>10</v>
      </c>
      <c r="I16" s="3">
        <f>'3_X'!I15+'4_ReX'!I15</f>
        <v>0</v>
      </c>
      <c r="J16" s="3">
        <f>'3_X'!J15+'4_ReX'!J15</f>
        <v>1000</v>
      </c>
      <c r="K16" s="3">
        <f>'3_X'!K15+'4_ReX'!K15</f>
        <v>0</v>
      </c>
      <c r="L16" s="3">
        <f>'3_X'!L15+'4_ReX'!L15</f>
        <v>0</v>
      </c>
      <c r="M16" s="3">
        <f>'3_X'!M15+'4_ReX'!M15</f>
        <v>0</v>
      </c>
      <c r="N16" s="3">
        <f>'3_X'!N15+'4_ReX'!N15</f>
        <v>0</v>
      </c>
      <c r="O16" s="3">
        <f>'3_X'!O15+'4_ReX'!O15</f>
        <v>0</v>
      </c>
      <c r="P16" s="3">
        <f>'3_X'!P15+'4_ReX'!P15</f>
        <v>3850</v>
      </c>
      <c r="Q16" s="3">
        <f>'3_X'!Q15+'4_ReX'!Q15</f>
        <v>2523</v>
      </c>
      <c r="R16" s="3">
        <f>'3_X'!R15+'4_ReX'!R15</f>
        <v>1013</v>
      </c>
      <c r="S16" s="3">
        <f>'3_X'!S15+'4_ReX'!S15</f>
        <v>5</v>
      </c>
      <c r="T16" s="3">
        <f>'3_X'!T15+'4_ReX'!T15</f>
        <v>0</v>
      </c>
      <c r="U16" s="3">
        <f>'3_X'!U15+'4_ReX'!U15</f>
        <v>0</v>
      </c>
      <c r="V16" s="3">
        <f>'3_X'!V15+'4_ReX'!V15</f>
        <v>0</v>
      </c>
      <c r="W16" s="3">
        <f>'3_X'!W15+'4_ReX'!W15</f>
        <v>635</v>
      </c>
      <c r="X16" s="3">
        <f>'[1]3_X'!X15+'[1]4_ReX'!X15</f>
        <v>273105.36124653748</v>
      </c>
      <c r="Y16" s="29"/>
    </row>
    <row r="17" spans="1:25" ht="13.8" x14ac:dyDescent="0.3">
      <c r="A17" s="6">
        <v>2018</v>
      </c>
      <c r="B17" s="3">
        <f>'3_X'!B16+'4_ReX'!B16</f>
        <v>0</v>
      </c>
      <c r="C17" s="3">
        <f>'3_X'!C16+'4_ReX'!C16</f>
        <v>0</v>
      </c>
      <c r="D17" s="3">
        <f>'3_X'!D16+'4_ReX'!D16</f>
        <v>0</v>
      </c>
      <c r="E17" s="3">
        <f>'3_X'!E16+'4_ReX'!E16</f>
        <v>1027</v>
      </c>
      <c r="F17" s="3">
        <f>'3_X'!F16+'4_ReX'!F16</f>
        <v>197163</v>
      </c>
      <c r="G17" s="3">
        <f>'3_X'!G16+'4_ReX'!G16</f>
        <v>300</v>
      </c>
      <c r="H17" s="3">
        <f>'3_X'!H16+'4_ReX'!H16</f>
        <v>650</v>
      </c>
      <c r="I17" s="3">
        <f>'3_X'!I16+'4_ReX'!I16</f>
        <v>0</v>
      </c>
      <c r="J17" s="3">
        <f>'3_X'!J16+'4_ReX'!J16</f>
        <v>0</v>
      </c>
      <c r="K17" s="3">
        <f>'3_X'!K16+'4_ReX'!K16</f>
        <v>0</v>
      </c>
      <c r="L17" s="3">
        <f>'3_X'!L16+'4_ReX'!L16</f>
        <v>0</v>
      </c>
      <c r="M17" s="3">
        <f>'3_X'!M16+'4_ReX'!M16</f>
        <v>0</v>
      </c>
      <c r="N17" s="3">
        <f>'3_X'!N16+'4_ReX'!N16</f>
        <v>0</v>
      </c>
      <c r="O17" s="3">
        <f>'3_X'!O16+'4_ReX'!O16</f>
        <v>0</v>
      </c>
      <c r="P17" s="3">
        <f>'3_X'!P16+'4_ReX'!P16</f>
        <v>10610</v>
      </c>
      <c r="Q17" s="3">
        <f>'3_X'!Q16+'4_ReX'!Q16</f>
        <v>4255</v>
      </c>
      <c r="R17" s="3">
        <f>'3_X'!R16+'4_ReX'!R16</f>
        <v>26615</v>
      </c>
      <c r="S17" s="3">
        <f>'3_X'!S16+'4_ReX'!S16</f>
        <v>50</v>
      </c>
      <c r="T17" s="3">
        <f>'3_X'!T16+'4_ReX'!T16</f>
        <v>0</v>
      </c>
      <c r="U17" s="3">
        <f>'3_X'!U16+'4_ReX'!U16</f>
        <v>150</v>
      </c>
      <c r="V17" s="3">
        <f>'3_X'!V16+'4_ReX'!V16</f>
        <v>0</v>
      </c>
      <c r="W17" s="3">
        <f>'3_X'!W16+'4_ReX'!W16</f>
        <v>7545</v>
      </c>
      <c r="X17" s="3">
        <f>'3_X'!X16+'4_ReX'!X16</f>
        <v>248364.56000000003</v>
      </c>
      <c r="Y17" s="29"/>
    </row>
    <row r="18" spans="1:25" ht="13.8" x14ac:dyDescent="0.3">
      <c r="A18" s="6">
        <v>2019</v>
      </c>
      <c r="B18" s="3">
        <v>0</v>
      </c>
      <c r="C18" s="3">
        <v>0</v>
      </c>
      <c r="D18" s="3">
        <v>0</v>
      </c>
      <c r="E18" s="3">
        <v>50</v>
      </c>
      <c r="F18" s="3">
        <v>335619.88</v>
      </c>
      <c r="G18" s="3">
        <v>600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50</v>
      </c>
      <c r="O18" s="3">
        <v>0</v>
      </c>
      <c r="P18" s="3">
        <v>11664.24</v>
      </c>
      <c r="Q18" s="3">
        <v>26240</v>
      </c>
      <c r="R18" s="3">
        <v>26445</v>
      </c>
      <c r="S18" s="3">
        <v>800</v>
      </c>
      <c r="T18" s="3">
        <v>0</v>
      </c>
      <c r="U18" s="3">
        <v>200</v>
      </c>
      <c r="V18" s="3">
        <v>0</v>
      </c>
      <c r="W18" s="3">
        <v>2920</v>
      </c>
      <c r="X18" s="3">
        <v>404589.12</v>
      </c>
      <c r="Y18" s="56"/>
    </row>
    <row r="19" spans="1:25" ht="13.8" x14ac:dyDescent="0.3">
      <c r="A19" s="7">
        <v>2020</v>
      </c>
      <c r="B19" s="3">
        <v>900</v>
      </c>
      <c r="C19" s="3">
        <v>900</v>
      </c>
      <c r="D19" s="3">
        <v>0</v>
      </c>
      <c r="E19" s="3">
        <v>1640</v>
      </c>
      <c r="F19" s="3">
        <v>47980.68</v>
      </c>
      <c r="G19" s="3">
        <v>650</v>
      </c>
      <c r="H19" s="3">
        <v>3178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8043</v>
      </c>
      <c r="Q19" s="3">
        <v>1251</v>
      </c>
      <c r="R19" s="3">
        <v>2000</v>
      </c>
      <c r="S19" s="3">
        <v>0</v>
      </c>
      <c r="T19" s="3">
        <v>0</v>
      </c>
      <c r="U19" s="3">
        <v>0</v>
      </c>
      <c r="V19" s="3">
        <v>0</v>
      </c>
      <c r="W19" s="3">
        <v>2939</v>
      </c>
      <c r="X19" s="3">
        <v>69481.679999999993</v>
      </c>
      <c r="Y19" s="56"/>
    </row>
    <row r="20" spans="1:25" ht="13.8" x14ac:dyDescent="0.3">
      <c r="A20" s="7">
        <v>2021</v>
      </c>
      <c r="B20" s="3">
        <v>0</v>
      </c>
      <c r="C20" s="3">
        <v>0</v>
      </c>
      <c r="D20" s="3">
        <v>0</v>
      </c>
      <c r="E20" s="3">
        <v>0</v>
      </c>
      <c r="F20" s="3">
        <v>38880.600000000006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1060</v>
      </c>
      <c r="Q20" s="3">
        <v>2100</v>
      </c>
      <c r="R20" s="3">
        <v>350000</v>
      </c>
      <c r="S20" s="3">
        <v>0</v>
      </c>
      <c r="T20" s="3">
        <v>0</v>
      </c>
      <c r="U20" s="3">
        <v>45000</v>
      </c>
      <c r="V20" s="3">
        <v>0</v>
      </c>
      <c r="W20" s="3">
        <v>2831</v>
      </c>
      <c r="X20" s="3">
        <v>439871.60000000003</v>
      </c>
      <c r="Y20" s="56"/>
    </row>
    <row r="21" spans="1:25" ht="13.8" x14ac:dyDescent="0.3">
      <c r="A21" s="7">
        <v>2022</v>
      </c>
      <c r="B21" s="7">
        <f>SUM(B41:B52)</f>
        <v>0</v>
      </c>
      <c r="C21" s="7">
        <f t="shared" ref="C21:X21" si="0">SUM(C41:C52)</f>
        <v>0</v>
      </c>
      <c r="D21" s="7">
        <f t="shared" si="0"/>
        <v>0</v>
      </c>
      <c r="E21" s="7">
        <f t="shared" si="0"/>
        <v>0</v>
      </c>
      <c r="F21" s="133">
        <f t="shared" si="0"/>
        <v>74655.360000000015</v>
      </c>
      <c r="G21" s="7">
        <f t="shared" si="0"/>
        <v>0</v>
      </c>
      <c r="H21" s="7">
        <f t="shared" si="0"/>
        <v>0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7">
        <f t="shared" si="0"/>
        <v>0</v>
      </c>
      <c r="O21" s="7">
        <f t="shared" si="0"/>
        <v>0</v>
      </c>
      <c r="P21" s="7">
        <f t="shared" si="0"/>
        <v>0</v>
      </c>
      <c r="Q21" s="7">
        <f t="shared" si="0"/>
        <v>500</v>
      </c>
      <c r="R21" s="7">
        <f t="shared" si="0"/>
        <v>0</v>
      </c>
      <c r="S21" s="7">
        <f t="shared" si="0"/>
        <v>0</v>
      </c>
      <c r="T21" s="7">
        <f t="shared" si="0"/>
        <v>0</v>
      </c>
      <c r="U21" s="7">
        <f t="shared" si="0"/>
        <v>0</v>
      </c>
      <c r="V21" s="7">
        <f t="shared" si="0"/>
        <v>0</v>
      </c>
      <c r="W21" s="7">
        <f t="shared" si="0"/>
        <v>0</v>
      </c>
      <c r="X21" s="133">
        <f t="shared" si="0"/>
        <v>75155.360000000015</v>
      </c>
      <c r="Y21" s="29"/>
    </row>
    <row r="22" spans="1:25" s="38" customFormat="1" ht="13.8" x14ac:dyDescent="0.3">
      <c r="A22" s="23" t="s">
        <v>220</v>
      </c>
      <c r="B22" s="56">
        <f>SUM(B55:B66)</f>
        <v>0</v>
      </c>
      <c r="C22" s="56">
        <f t="shared" ref="C22:X22" si="1">SUM(C55:C66)</f>
        <v>0</v>
      </c>
      <c r="D22" s="56">
        <f t="shared" si="1"/>
        <v>0</v>
      </c>
      <c r="E22" s="56">
        <f t="shared" si="1"/>
        <v>0</v>
      </c>
      <c r="F22" s="56">
        <f t="shared" si="1"/>
        <v>19443.88</v>
      </c>
      <c r="G22" s="56">
        <f t="shared" si="1"/>
        <v>0</v>
      </c>
      <c r="H22" s="56">
        <f t="shared" si="1"/>
        <v>0</v>
      </c>
      <c r="I22" s="56">
        <f t="shared" si="1"/>
        <v>0</v>
      </c>
      <c r="J22" s="56">
        <f t="shared" si="1"/>
        <v>0</v>
      </c>
      <c r="K22" s="56">
        <f t="shared" si="1"/>
        <v>0</v>
      </c>
      <c r="L22" s="56">
        <f t="shared" si="1"/>
        <v>0</v>
      </c>
      <c r="M22" s="56">
        <f t="shared" si="1"/>
        <v>0</v>
      </c>
      <c r="N22" s="56">
        <f t="shared" si="1"/>
        <v>0</v>
      </c>
      <c r="O22" s="56">
        <f t="shared" si="1"/>
        <v>0</v>
      </c>
      <c r="P22" s="56">
        <f t="shared" si="1"/>
        <v>0</v>
      </c>
      <c r="Q22" s="56">
        <f t="shared" si="1"/>
        <v>0</v>
      </c>
      <c r="R22" s="56">
        <f t="shared" si="1"/>
        <v>0</v>
      </c>
      <c r="S22" s="56">
        <f t="shared" si="1"/>
        <v>0</v>
      </c>
      <c r="T22" s="56">
        <f t="shared" si="1"/>
        <v>0</v>
      </c>
      <c r="U22" s="56">
        <f t="shared" si="1"/>
        <v>0</v>
      </c>
      <c r="V22" s="56">
        <f t="shared" si="1"/>
        <v>0</v>
      </c>
      <c r="W22" s="56">
        <f t="shared" si="1"/>
        <v>0</v>
      </c>
      <c r="X22" s="56">
        <f t="shared" si="1"/>
        <v>19443.88</v>
      </c>
      <c r="Y22" s="29"/>
    </row>
    <row r="23" spans="1:25" s="38" customFormat="1" ht="13.8" x14ac:dyDescent="0.25">
      <c r="A23" s="23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5" ht="13.95" customHeight="1" x14ac:dyDescent="0.3">
      <c r="A24" s="8" t="s">
        <v>12</v>
      </c>
      <c r="B24" s="9"/>
      <c r="C24" s="9"/>
      <c r="D24" s="9"/>
      <c r="E24" s="9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5" ht="13.95" customHeight="1" x14ac:dyDescent="0.3">
      <c r="A25" s="8"/>
      <c r="B25" s="9"/>
      <c r="C25" s="9"/>
      <c r="D25" s="9"/>
      <c r="E25" s="9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5" ht="13.8" x14ac:dyDescent="0.3">
      <c r="A26" s="32">
        <v>2021</v>
      </c>
      <c r="B26" s="9"/>
      <c r="C26" s="9"/>
      <c r="D26" s="9"/>
      <c r="E26" s="9"/>
      <c r="F26" s="372"/>
      <c r="G26" s="9"/>
      <c r="H26" s="9"/>
      <c r="I26" s="9"/>
      <c r="J26" s="9"/>
      <c r="K26" s="9"/>
      <c r="L26" s="9"/>
      <c r="M26" s="9"/>
      <c r="N26" s="9"/>
      <c r="O26" s="9"/>
      <c r="P26" s="372"/>
      <c r="Q26" s="372"/>
      <c r="R26" s="9"/>
      <c r="S26" s="9"/>
      <c r="T26" s="9"/>
      <c r="U26" s="9"/>
      <c r="V26" s="9"/>
      <c r="W26" s="372"/>
      <c r="X26" s="9"/>
    </row>
    <row r="27" spans="1:25" ht="13.8" x14ac:dyDescent="0.3">
      <c r="A27" s="11" t="s">
        <v>13</v>
      </c>
      <c r="B27" s="9">
        <f>'3_X'!B26+'4_ReX'!B26</f>
        <v>0</v>
      </c>
      <c r="C27" s="9">
        <f>'3_X'!C26+'4_ReX'!C26</f>
        <v>0</v>
      </c>
      <c r="D27" s="9">
        <f>'3_X'!D26+'4_ReX'!D26</f>
        <v>0</v>
      </c>
      <c r="E27" s="9">
        <f>'3_X'!E26+'4_ReX'!E26</f>
        <v>0</v>
      </c>
      <c r="F27" s="9">
        <f>'3_X'!F26+'4_ReX'!F26</f>
        <v>2654.52</v>
      </c>
      <c r="G27" s="9">
        <f>'3_X'!G26+'4_ReX'!G26</f>
        <v>0</v>
      </c>
      <c r="H27" s="9">
        <f>'3_X'!H26+'4_ReX'!H26</f>
        <v>0</v>
      </c>
      <c r="I27" s="9">
        <f>'3_X'!I26+'4_ReX'!I26</f>
        <v>0</v>
      </c>
      <c r="J27" s="9">
        <f>'3_X'!J26+'4_ReX'!J26</f>
        <v>0</v>
      </c>
      <c r="K27" s="9">
        <f>'3_X'!K26+'4_ReX'!K26</f>
        <v>0</v>
      </c>
      <c r="L27" s="9">
        <f>'3_X'!L26+'4_ReX'!L26</f>
        <v>0</v>
      </c>
      <c r="M27" s="9">
        <f>'3_X'!M26+'4_ReX'!M26</f>
        <v>0</v>
      </c>
      <c r="N27" s="9">
        <f>'3_X'!N26+'4_ReX'!N26</f>
        <v>0</v>
      </c>
      <c r="O27" s="9">
        <f>'3_X'!O26+'4_ReX'!O26</f>
        <v>0</v>
      </c>
      <c r="P27" s="9">
        <f>'3_X'!P26+'4_ReX'!P26</f>
        <v>530</v>
      </c>
      <c r="Q27" s="9">
        <f>'3_X'!Q26+'4_ReX'!Q26</f>
        <v>2000</v>
      </c>
      <c r="R27" s="9">
        <f>'3_X'!R26+'4_ReX'!R26</f>
        <v>0</v>
      </c>
      <c r="S27" s="9">
        <f>'3_X'!S26+'4_ReX'!S26</f>
        <v>0</v>
      </c>
      <c r="T27" s="9">
        <f>'3_X'!T26+'4_ReX'!T26</f>
        <v>0</v>
      </c>
      <c r="U27" s="9">
        <f>'3_X'!U26+'4_ReX'!U26</f>
        <v>0</v>
      </c>
      <c r="V27" s="9">
        <f>'3_X'!V26+'4_ReX'!V26</f>
        <v>0</v>
      </c>
      <c r="W27" s="9">
        <f>'3_X'!W26+'4_ReX'!W26</f>
        <v>0</v>
      </c>
      <c r="X27" s="9">
        <f>'3_X'!X26+'4_ReX'!X26</f>
        <v>5184.5200000000004</v>
      </c>
    </row>
    <row r="28" spans="1:25" ht="13.8" x14ac:dyDescent="0.3">
      <c r="A28" s="11" t="s">
        <v>14</v>
      </c>
      <c r="B28" s="9">
        <f>'3_X'!B27+'4_ReX'!B27</f>
        <v>0</v>
      </c>
      <c r="C28" s="9">
        <f>'3_X'!C27+'4_ReX'!C27</f>
        <v>0</v>
      </c>
      <c r="D28" s="9">
        <f>'3_X'!D27+'4_ReX'!D27</f>
        <v>0</v>
      </c>
      <c r="E28" s="9">
        <f>'3_X'!E27+'4_ReX'!E27</f>
        <v>0</v>
      </c>
      <c r="F28" s="9">
        <f>'3_X'!F27+'4_ReX'!F27</f>
        <v>1320</v>
      </c>
      <c r="G28" s="9">
        <f>'3_X'!G27+'4_ReX'!G27</f>
        <v>0</v>
      </c>
      <c r="H28" s="9">
        <f>'3_X'!H27+'4_ReX'!H27</f>
        <v>0</v>
      </c>
      <c r="I28" s="9">
        <f>'3_X'!I27+'4_ReX'!I27</f>
        <v>0</v>
      </c>
      <c r="J28" s="9">
        <f>'3_X'!J27+'4_ReX'!J27</f>
        <v>0</v>
      </c>
      <c r="K28" s="9">
        <f>'3_X'!K27+'4_ReX'!K27</f>
        <v>0</v>
      </c>
      <c r="L28" s="9">
        <f>'3_X'!L27+'4_ReX'!L27</f>
        <v>0</v>
      </c>
      <c r="M28" s="9">
        <f>'3_X'!M27+'4_ReX'!M27</f>
        <v>0</v>
      </c>
      <c r="N28" s="9">
        <f>'3_X'!N27+'4_ReX'!N27</f>
        <v>0</v>
      </c>
      <c r="O28" s="9">
        <f>'3_X'!O27+'4_ReX'!O27</f>
        <v>0</v>
      </c>
      <c r="P28" s="9">
        <f>'3_X'!P27+'4_ReX'!P27</f>
        <v>0</v>
      </c>
      <c r="Q28" s="9">
        <f>'3_X'!Q27+'4_ReX'!Q27</f>
        <v>0</v>
      </c>
      <c r="R28" s="9">
        <f>'3_X'!R27+'4_ReX'!R27</f>
        <v>0</v>
      </c>
      <c r="S28" s="9">
        <f>'3_X'!S27+'4_ReX'!S27</f>
        <v>0</v>
      </c>
      <c r="T28" s="9">
        <f>'3_X'!T27+'4_ReX'!T27</f>
        <v>0</v>
      </c>
      <c r="U28" s="9">
        <f>'3_X'!U27+'4_ReX'!U27</f>
        <v>0</v>
      </c>
      <c r="V28" s="9">
        <f>'3_X'!V27+'4_ReX'!V27</f>
        <v>0</v>
      </c>
      <c r="W28" s="9">
        <f>'3_X'!W27+'4_ReX'!W27</f>
        <v>550</v>
      </c>
      <c r="X28" s="9">
        <f>'3_X'!X27+'4_ReX'!X27</f>
        <v>1870</v>
      </c>
    </row>
    <row r="29" spans="1:25" ht="13.8" x14ac:dyDescent="0.3">
      <c r="A29" s="11" t="s">
        <v>15</v>
      </c>
      <c r="B29" s="9">
        <f>'3_X'!B28+'4_ReX'!B28</f>
        <v>0</v>
      </c>
      <c r="C29" s="9">
        <f>'3_X'!C28+'4_ReX'!C28</f>
        <v>0</v>
      </c>
      <c r="D29" s="9">
        <f>'3_X'!D28+'4_ReX'!D28</f>
        <v>0</v>
      </c>
      <c r="E29" s="9">
        <f>'3_X'!E28+'4_ReX'!E28</f>
        <v>0</v>
      </c>
      <c r="F29" s="9">
        <f>'3_X'!F28+'4_ReX'!F28</f>
        <v>2308.6800000000003</v>
      </c>
      <c r="G29" s="9">
        <f>'3_X'!G28+'4_ReX'!G28</f>
        <v>0</v>
      </c>
      <c r="H29" s="9">
        <f>'3_X'!H28+'4_ReX'!H28</f>
        <v>0</v>
      </c>
      <c r="I29" s="9">
        <f>'3_X'!I28+'4_ReX'!I28</f>
        <v>0</v>
      </c>
      <c r="J29" s="9">
        <f>'3_X'!J28+'4_ReX'!J28</f>
        <v>0</v>
      </c>
      <c r="K29" s="9">
        <f>'3_X'!K28+'4_ReX'!K28</f>
        <v>0</v>
      </c>
      <c r="L29" s="9">
        <f>'3_X'!L28+'4_ReX'!L28</f>
        <v>0</v>
      </c>
      <c r="M29" s="9">
        <f>'3_X'!M28+'4_ReX'!M28</f>
        <v>0</v>
      </c>
      <c r="N29" s="9">
        <f>'3_X'!N28+'4_ReX'!N28</f>
        <v>0</v>
      </c>
      <c r="O29" s="9">
        <f>'3_X'!O28+'4_ReX'!O28</f>
        <v>0</v>
      </c>
      <c r="P29" s="9">
        <f>'3_X'!P28+'4_ReX'!P28</f>
        <v>0</v>
      </c>
      <c r="Q29" s="9">
        <f>'3_X'!Q28+'4_ReX'!Q28</f>
        <v>0</v>
      </c>
      <c r="R29" s="9">
        <f>'3_X'!R28+'4_ReX'!R28</f>
        <v>0</v>
      </c>
      <c r="S29" s="9">
        <f>'3_X'!S28+'4_ReX'!S28</f>
        <v>0</v>
      </c>
      <c r="T29" s="9">
        <f>'3_X'!T28+'4_ReX'!T28</f>
        <v>0</v>
      </c>
      <c r="U29" s="9">
        <f>'3_X'!U28+'4_ReX'!U28</f>
        <v>0</v>
      </c>
      <c r="V29" s="9">
        <f>'3_X'!V28+'4_ReX'!V28</f>
        <v>0</v>
      </c>
      <c r="W29" s="9">
        <f>'3_X'!W28+'4_ReX'!W28</f>
        <v>0</v>
      </c>
      <c r="X29" s="9">
        <f>'3_X'!X28+'4_ReX'!X28</f>
        <v>2308.6800000000003</v>
      </c>
    </row>
    <row r="30" spans="1:25" ht="13.8" x14ac:dyDescent="0.3">
      <c r="A30" s="11" t="s">
        <v>16</v>
      </c>
      <c r="B30" s="9">
        <f>'3_X'!B29+'4_ReX'!B29</f>
        <v>0</v>
      </c>
      <c r="C30" s="9">
        <f>'3_X'!C29+'4_ReX'!C29</f>
        <v>0</v>
      </c>
      <c r="D30" s="9">
        <f>'3_X'!D29+'4_ReX'!D29</f>
        <v>0</v>
      </c>
      <c r="E30" s="9">
        <f>'3_X'!E29+'4_ReX'!E29</f>
        <v>0</v>
      </c>
      <c r="F30" s="9">
        <f>'3_X'!F29+'4_ReX'!F29</f>
        <v>1094.28</v>
      </c>
      <c r="G30" s="9">
        <f>'3_X'!G29+'4_ReX'!G29</f>
        <v>0</v>
      </c>
      <c r="H30" s="9">
        <f>'3_X'!H29+'4_ReX'!H29</f>
        <v>0</v>
      </c>
      <c r="I30" s="9">
        <f>'3_X'!I29+'4_ReX'!I29</f>
        <v>0</v>
      </c>
      <c r="J30" s="9">
        <f>'3_X'!J29+'4_ReX'!J29</f>
        <v>0</v>
      </c>
      <c r="K30" s="9">
        <f>'3_X'!K29+'4_ReX'!K29</f>
        <v>0</v>
      </c>
      <c r="L30" s="9">
        <f>'3_X'!L29+'4_ReX'!L29</f>
        <v>0</v>
      </c>
      <c r="M30" s="9">
        <f>'3_X'!M29+'4_ReX'!M29</f>
        <v>0</v>
      </c>
      <c r="N30" s="9">
        <f>'3_X'!N29+'4_ReX'!N29</f>
        <v>0</v>
      </c>
      <c r="O30" s="9">
        <f>'3_X'!O29+'4_ReX'!O29</f>
        <v>0</v>
      </c>
      <c r="P30" s="9">
        <f>'3_X'!P29+'4_ReX'!P29</f>
        <v>0</v>
      </c>
      <c r="Q30" s="9">
        <f>'3_X'!Q29+'4_ReX'!Q29</f>
        <v>0</v>
      </c>
      <c r="R30" s="9">
        <f>'3_X'!R29+'4_ReX'!R29</f>
        <v>0</v>
      </c>
      <c r="S30" s="9">
        <f>'3_X'!S29+'4_ReX'!S29</f>
        <v>0</v>
      </c>
      <c r="T30" s="9">
        <f>'3_X'!T29+'4_ReX'!T29</f>
        <v>0</v>
      </c>
      <c r="U30" s="9">
        <f>'3_X'!U29+'4_ReX'!U29</f>
        <v>0</v>
      </c>
      <c r="V30" s="9">
        <f>'3_X'!V29+'4_ReX'!V29</f>
        <v>0</v>
      </c>
      <c r="W30" s="9">
        <f>'3_X'!W29+'4_ReX'!W29</f>
        <v>0</v>
      </c>
      <c r="X30" s="9">
        <f>'3_X'!X29+'4_ReX'!X29</f>
        <v>1094.28</v>
      </c>
    </row>
    <row r="31" spans="1:25" ht="13.8" x14ac:dyDescent="0.3">
      <c r="A31" s="11" t="s">
        <v>17</v>
      </c>
      <c r="B31" s="9">
        <f>'3_X'!B30+'4_ReX'!B30</f>
        <v>0</v>
      </c>
      <c r="C31" s="9">
        <f>'3_X'!C30+'4_ReX'!C30</f>
        <v>0</v>
      </c>
      <c r="D31" s="9">
        <f>'3_X'!D30+'4_ReX'!D30</f>
        <v>0</v>
      </c>
      <c r="E31" s="9">
        <f>'3_X'!E30+'4_ReX'!E30</f>
        <v>0</v>
      </c>
      <c r="F31" s="9">
        <f>'3_X'!F30+'4_ReX'!F30</f>
        <v>0</v>
      </c>
      <c r="G31" s="9">
        <f>'3_X'!G30+'4_ReX'!G30</f>
        <v>0</v>
      </c>
      <c r="H31" s="9">
        <f>'3_X'!H30+'4_ReX'!H30</f>
        <v>0</v>
      </c>
      <c r="I31" s="9">
        <f>'3_X'!I30+'4_ReX'!I30</f>
        <v>0</v>
      </c>
      <c r="J31" s="9">
        <f>'3_X'!J30+'4_ReX'!J30</f>
        <v>0</v>
      </c>
      <c r="K31" s="9">
        <f>'3_X'!K30+'4_ReX'!K30</f>
        <v>0</v>
      </c>
      <c r="L31" s="9">
        <f>'3_X'!L30+'4_ReX'!L30</f>
        <v>0</v>
      </c>
      <c r="M31" s="9">
        <f>'3_X'!M30+'4_ReX'!M30</f>
        <v>0</v>
      </c>
      <c r="N31" s="9">
        <f>'3_X'!N30+'4_ReX'!N30</f>
        <v>0</v>
      </c>
      <c r="O31" s="9">
        <f>'3_X'!O30+'4_ReX'!O30</f>
        <v>0</v>
      </c>
      <c r="P31" s="9">
        <f>'3_X'!P30+'4_ReX'!P30</f>
        <v>0</v>
      </c>
      <c r="Q31" s="9">
        <f>'3_X'!Q30+'4_ReX'!Q30</f>
        <v>0</v>
      </c>
      <c r="R31" s="9">
        <f>'3_X'!R30+'4_ReX'!R30</f>
        <v>0</v>
      </c>
      <c r="S31" s="9">
        <f>'3_X'!S30+'4_ReX'!S30</f>
        <v>0</v>
      </c>
      <c r="T31" s="9">
        <f>'3_X'!T30+'4_ReX'!T30</f>
        <v>0</v>
      </c>
      <c r="U31" s="9">
        <f>'3_X'!U30+'4_ReX'!U30</f>
        <v>0</v>
      </c>
      <c r="V31" s="9">
        <f>'3_X'!V30+'4_ReX'!V30</f>
        <v>0</v>
      </c>
      <c r="W31" s="9">
        <f>'3_X'!W30+'4_ReX'!W30</f>
        <v>0</v>
      </c>
      <c r="X31" s="9">
        <f>'3_X'!X30+'4_ReX'!X30</f>
        <v>0</v>
      </c>
    </row>
    <row r="32" spans="1:25" ht="13.8" x14ac:dyDescent="0.3">
      <c r="A32" s="11" t="s">
        <v>18</v>
      </c>
      <c r="B32" s="9">
        <f>'3_X'!B31+'4_ReX'!B31</f>
        <v>0</v>
      </c>
      <c r="C32" s="9">
        <f>'3_X'!C31+'4_ReX'!C31</f>
        <v>0</v>
      </c>
      <c r="D32" s="9">
        <f>'3_X'!D31+'4_ReX'!D31</f>
        <v>0</v>
      </c>
      <c r="E32" s="9">
        <f>'3_X'!E31+'4_ReX'!E31</f>
        <v>0</v>
      </c>
      <c r="F32" s="9">
        <f>'3_X'!F31+'4_ReX'!F31</f>
        <v>1940.4</v>
      </c>
      <c r="G32" s="9">
        <f>'3_X'!G31+'4_ReX'!G31</f>
        <v>0</v>
      </c>
      <c r="H32" s="9">
        <f>'3_X'!H31+'4_ReX'!H31</f>
        <v>0</v>
      </c>
      <c r="I32" s="9">
        <f>'3_X'!I31+'4_ReX'!I31</f>
        <v>0</v>
      </c>
      <c r="J32" s="9">
        <f>'3_X'!J31+'4_ReX'!J31</f>
        <v>0</v>
      </c>
      <c r="K32" s="9">
        <f>'3_X'!K31+'4_ReX'!K31</f>
        <v>0</v>
      </c>
      <c r="L32" s="9">
        <f>'3_X'!L31+'4_ReX'!L31</f>
        <v>0</v>
      </c>
      <c r="M32" s="9">
        <f>'3_X'!M31+'4_ReX'!M31</f>
        <v>0</v>
      </c>
      <c r="N32" s="9">
        <f>'3_X'!N31+'4_ReX'!N31</f>
        <v>0</v>
      </c>
      <c r="O32" s="9">
        <f>'3_X'!O31+'4_ReX'!O31</f>
        <v>0</v>
      </c>
      <c r="P32" s="9">
        <f>'3_X'!P31+'4_ReX'!P31</f>
        <v>0</v>
      </c>
      <c r="Q32" s="9">
        <f>'3_X'!Q31+'4_ReX'!Q31</f>
        <v>0</v>
      </c>
      <c r="R32" s="9">
        <f>'3_X'!R31+'4_ReX'!R31</f>
        <v>0</v>
      </c>
      <c r="S32" s="9">
        <f>'3_X'!S31+'4_ReX'!S31</f>
        <v>0</v>
      </c>
      <c r="T32" s="9">
        <f>'3_X'!T31+'4_ReX'!T31</f>
        <v>0</v>
      </c>
      <c r="U32" s="9">
        <f>'3_X'!U31+'4_ReX'!U31</f>
        <v>0</v>
      </c>
      <c r="V32" s="9">
        <f>'3_X'!V31+'4_ReX'!V31</f>
        <v>0</v>
      </c>
      <c r="W32" s="9">
        <f>'3_X'!W31+'4_ReX'!W31</f>
        <v>0</v>
      </c>
      <c r="X32" s="9">
        <f>'3_X'!X31+'4_ReX'!X31</f>
        <v>1940.4</v>
      </c>
    </row>
    <row r="33" spans="1:24" ht="13.8" x14ac:dyDescent="0.3">
      <c r="A33" s="11" t="s">
        <v>19</v>
      </c>
      <c r="B33" s="9">
        <f>'3_X'!B32+'4_ReX'!B32</f>
        <v>0</v>
      </c>
      <c r="C33" s="9">
        <f>'3_X'!C32+'4_ReX'!C32</f>
        <v>0</v>
      </c>
      <c r="D33" s="9">
        <f>'3_X'!D32+'4_ReX'!D32</f>
        <v>0</v>
      </c>
      <c r="E33" s="9">
        <f>'3_X'!E32+'4_ReX'!E32</f>
        <v>0</v>
      </c>
      <c r="F33" s="9">
        <f>'3_X'!F32+'4_ReX'!F32</f>
        <v>1584</v>
      </c>
      <c r="G33" s="9">
        <f>'3_X'!G32+'4_ReX'!G32</f>
        <v>0</v>
      </c>
      <c r="H33" s="9">
        <f>'3_X'!H32+'4_ReX'!H32</f>
        <v>0</v>
      </c>
      <c r="I33" s="9">
        <f>'3_X'!I32+'4_ReX'!I32</f>
        <v>0</v>
      </c>
      <c r="J33" s="9">
        <f>'3_X'!J32+'4_ReX'!J32</f>
        <v>0</v>
      </c>
      <c r="K33" s="9">
        <f>'3_X'!K32+'4_ReX'!K32</f>
        <v>0</v>
      </c>
      <c r="L33" s="9">
        <f>'3_X'!L32+'4_ReX'!L32</f>
        <v>0</v>
      </c>
      <c r="M33" s="9">
        <f>'3_X'!M32+'4_ReX'!M32</f>
        <v>0</v>
      </c>
      <c r="N33" s="9">
        <f>'3_X'!N32+'4_ReX'!N32</f>
        <v>0</v>
      </c>
      <c r="O33" s="9">
        <f>'3_X'!O32+'4_ReX'!O32</f>
        <v>0</v>
      </c>
      <c r="P33" s="9">
        <f>'3_X'!P32+'4_ReX'!P32</f>
        <v>0</v>
      </c>
      <c r="Q33" s="9">
        <f>'3_X'!Q32+'4_ReX'!Q32</f>
        <v>0</v>
      </c>
      <c r="R33" s="9">
        <f>'3_X'!R32+'4_ReX'!R32</f>
        <v>0</v>
      </c>
      <c r="S33" s="9">
        <f>'3_X'!S32+'4_ReX'!S32</f>
        <v>0</v>
      </c>
      <c r="T33" s="9">
        <f>'3_X'!T32+'4_ReX'!T32</f>
        <v>0</v>
      </c>
      <c r="U33" s="9">
        <f>'3_X'!U32+'4_ReX'!U32</f>
        <v>0</v>
      </c>
      <c r="V33" s="9">
        <f>'3_X'!V32+'4_ReX'!V32</f>
        <v>0</v>
      </c>
      <c r="W33" s="9">
        <f>'3_X'!W32+'4_ReX'!W32</f>
        <v>0</v>
      </c>
      <c r="X33" s="9">
        <f>'3_X'!X32+'4_ReX'!X32</f>
        <v>1584</v>
      </c>
    </row>
    <row r="34" spans="1:24" ht="13.8" x14ac:dyDescent="0.3">
      <c r="A34" s="11" t="s">
        <v>20</v>
      </c>
      <c r="B34" s="9">
        <f>'3_X'!B33+'4_ReX'!B33</f>
        <v>0</v>
      </c>
      <c r="C34" s="9">
        <f>'3_X'!C33+'4_ReX'!C33</f>
        <v>0</v>
      </c>
      <c r="D34" s="9">
        <f>'3_X'!D33+'4_ReX'!D33</f>
        <v>0</v>
      </c>
      <c r="E34" s="9">
        <f>'3_X'!E33+'4_ReX'!E33</f>
        <v>0</v>
      </c>
      <c r="F34" s="9">
        <f>'3_X'!F33+'4_ReX'!F33</f>
        <v>0</v>
      </c>
      <c r="G34" s="9">
        <f>'3_X'!G33+'4_ReX'!G33</f>
        <v>0</v>
      </c>
      <c r="H34" s="9">
        <f>'3_X'!H33+'4_ReX'!H33</f>
        <v>0</v>
      </c>
      <c r="I34" s="9">
        <f>'3_X'!I33+'4_ReX'!I33</f>
        <v>0</v>
      </c>
      <c r="J34" s="9">
        <f>'3_X'!J33+'4_ReX'!J33</f>
        <v>0</v>
      </c>
      <c r="K34" s="9">
        <f>'3_X'!K33+'4_ReX'!K33</f>
        <v>0</v>
      </c>
      <c r="L34" s="9">
        <f>'3_X'!L33+'4_ReX'!L33</f>
        <v>0</v>
      </c>
      <c r="M34" s="9">
        <f>'3_X'!M33+'4_ReX'!M33</f>
        <v>0</v>
      </c>
      <c r="N34" s="9">
        <f>'3_X'!N33+'4_ReX'!N33</f>
        <v>0</v>
      </c>
      <c r="O34" s="9">
        <f>'3_X'!O33+'4_ReX'!O33</f>
        <v>0</v>
      </c>
      <c r="P34" s="9">
        <f>'3_X'!P33+'4_ReX'!P33</f>
        <v>0</v>
      </c>
      <c r="Q34" s="9">
        <f>'3_X'!Q33+'4_ReX'!Q33</f>
        <v>0</v>
      </c>
      <c r="R34" s="9">
        <f>'3_X'!R33+'4_ReX'!R33</f>
        <v>0</v>
      </c>
      <c r="S34" s="9">
        <f>'3_X'!S33+'4_ReX'!S33</f>
        <v>0</v>
      </c>
      <c r="T34" s="9">
        <f>'3_X'!T33+'4_ReX'!T33</f>
        <v>0</v>
      </c>
      <c r="U34" s="9">
        <f>'3_X'!U33+'4_ReX'!U33</f>
        <v>45000</v>
      </c>
      <c r="V34" s="9">
        <f>'3_X'!V33+'4_ReX'!V33</f>
        <v>0</v>
      </c>
      <c r="W34" s="9">
        <f>'3_X'!W33+'4_ReX'!W33</f>
        <v>431</v>
      </c>
      <c r="X34" s="9">
        <f>'3_X'!X33+'4_ReX'!X33</f>
        <v>45431</v>
      </c>
    </row>
    <row r="35" spans="1:24" ht="13.8" x14ac:dyDescent="0.3">
      <c r="A35" s="11" t="s">
        <v>21</v>
      </c>
      <c r="B35" s="9">
        <f>'3_X'!B34+'4_ReX'!B34</f>
        <v>0</v>
      </c>
      <c r="C35" s="9">
        <f>'3_X'!C34+'4_ReX'!C34</f>
        <v>0</v>
      </c>
      <c r="D35" s="9">
        <f>'3_X'!D34+'4_ReX'!D34</f>
        <v>0</v>
      </c>
      <c r="E35" s="9">
        <f>'3_X'!E34+'4_ReX'!E34</f>
        <v>0</v>
      </c>
      <c r="F35" s="9">
        <f>'3_X'!F34+'4_ReX'!F34</f>
        <v>0</v>
      </c>
      <c r="G35" s="9">
        <f>'3_X'!G34+'4_ReX'!G34</f>
        <v>0</v>
      </c>
      <c r="H35" s="9">
        <f>'3_X'!H34+'4_ReX'!H34</f>
        <v>0</v>
      </c>
      <c r="I35" s="9">
        <f>'3_X'!I34+'4_ReX'!I34</f>
        <v>0</v>
      </c>
      <c r="J35" s="9">
        <f>'3_X'!J34+'4_ReX'!J34</f>
        <v>0</v>
      </c>
      <c r="K35" s="9">
        <f>'3_X'!K34+'4_ReX'!K34</f>
        <v>0</v>
      </c>
      <c r="L35" s="9">
        <f>'3_X'!L34+'4_ReX'!L34</f>
        <v>0</v>
      </c>
      <c r="M35" s="9">
        <f>'3_X'!M34+'4_ReX'!M34</f>
        <v>0</v>
      </c>
      <c r="N35" s="9">
        <f>'3_X'!N34+'4_ReX'!N34</f>
        <v>0</v>
      </c>
      <c r="O35" s="9">
        <f>'3_X'!O34+'4_ReX'!O34</f>
        <v>0</v>
      </c>
      <c r="P35" s="9">
        <f>'3_X'!P34+'4_ReX'!P34</f>
        <v>0</v>
      </c>
      <c r="Q35" s="9">
        <f>'3_X'!Q34+'4_ReX'!Q34</f>
        <v>50</v>
      </c>
      <c r="R35" s="9">
        <f>'3_X'!R34+'4_ReX'!R34</f>
        <v>350000</v>
      </c>
      <c r="S35" s="9">
        <f>'3_X'!S34+'4_ReX'!S34</f>
        <v>0</v>
      </c>
      <c r="T35" s="9">
        <f>'3_X'!T34+'4_ReX'!T34</f>
        <v>0</v>
      </c>
      <c r="U35" s="9">
        <f>'3_X'!U34+'4_ReX'!U34</f>
        <v>0</v>
      </c>
      <c r="V35" s="9">
        <f>'3_X'!V34+'4_ReX'!V34</f>
        <v>0</v>
      </c>
      <c r="W35" s="9">
        <f>'3_X'!W34+'4_ReX'!W34</f>
        <v>0</v>
      </c>
      <c r="X35" s="9">
        <f>'3_X'!X34+'4_ReX'!X34</f>
        <v>350050</v>
      </c>
    </row>
    <row r="36" spans="1:24" ht="13.8" x14ac:dyDescent="0.3">
      <c r="A36" s="11" t="s">
        <v>23</v>
      </c>
      <c r="B36" s="9">
        <f>'3_X'!B35+'4_ReX'!B35</f>
        <v>0</v>
      </c>
      <c r="C36" s="9">
        <f>'3_X'!C35+'4_ReX'!C35</f>
        <v>0</v>
      </c>
      <c r="D36" s="9">
        <f>'3_X'!D35+'4_ReX'!D35</f>
        <v>0</v>
      </c>
      <c r="E36" s="9">
        <f>'3_X'!E35+'4_ReX'!E35</f>
        <v>0</v>
      </c>
      <c r="F36" s="9">
        <f>'3_X'!F35+'4_ReX'!F35</f>
        <v>0</v>
      </c>
      <c r="G36" s="9">
        <f>'3_X'!G35+'4_ReX'!G35</f>
        <v>0</v>
      </c>
      <c r="H36" s="9">
        <f>'3_X'!H35+'4_ReX'!H35</f>
        <v>0</v>
      </c>
      <c r="I36" s="9">
        <f>'3_X'!I35+'4_ReX'!I35</f>
        <v>0</v>
      </c>
      <c r="J36" s="9">
        <f>'3_X'!J35+'4_ReX'!J35</f>
        <v>0</v>
      </c>
      <c r="K36" s="9">
        <f>'3_X'!K35+'4_ReX'!K35</f>
        <v>0</v>
      </c>
      <c r="L36" s="9">
        <f>'3_X'!L35+'4_ReX'!L35</f>
        <v>0</v>
      </c>
      <c r="M36" s="9">
        <f>'3_X'!M35+'4_ReX'!M35</f>
        <v>0</v>
      </c>
      <c r="N36" s="9">
        <f>'3_X'!N35+'4_ReX'!N35</f>
        <v>0</v>
      </c>
      <c r="O36" s="9">
        <f>'3_X'!O35+'4_ReX'!O35</f>
        <v>0</v>
      </c>
      <c r="P36" s="9">
        <f>'3_X'!P35+'4_ReX'!P35</f>
        <v>0</v>
      </c>
      <c r="Q36" s="9">
        <f>'3_X'!Q35+'4_ReX'!Q35</f>
        <v>50</v>
      </c>
      <c r="R36" s="9">
        <f>'3_X'!R35+'4_ReX'!R35</f>
        <v>0</v>
      </c>
      <c r="S36" s="9">
        <f>'3_X'!S35+'4_ReX'!S35</f>
        <v>0</v>
      </c>
      <c r="T36" s="9">
        <f>'3_X'!T35+'4_ReX'!T35</f>
        <v>0</v>
      </c>
      <c r="U36" s="9">
        <f>'3_X'!U35+'4_ReX'!U35</f>
        <v>0</v>
      </c>
      <c r="V36" s="9">
        <f>'3_X'!V35+'4_ReX'!V35</f>
        <v>0</v>
      </c>
      <c r="W36" s="9">
        <f>'3_X'!W35+'4_ReX'!W35</f>
        <v>350</v>
      </c>
      <c r="X36" s="9">
        <f>'3_X'!X35+'4_ReX'!X35</f>
        <v>400</v>
      </c>
    </row>
    <row r="37" spans="1:24" ht="13.8" x14ac:dyDescent="0.3">
      <c r="A37" s="11" t="s">
        <v>24</v>
      </c>
      <c r="B37" s="9">
        <f>'3_X'!B36+'4_ReX'!B36</f>
        <v>0</v>
      </c>
      <c r="C37" s="9">
        <f>'3_X'!C36+'4_ReX'!C36</f>
        <v>0</v>
      </c>
      <c r="D37" s="9">
        <f>'3_X'!D36+'4_ReX'!D36</f>
        <v>0</v>
      </c>
      <c r="E37" s="9">
        <f>'3_X'!E36+'4_ReX'!E36</f>
        <v>0</v>
      </c>
      <c r="F37" s="9">
        <f>'3_X'!F36+'4_ReX'!F36</f>
        <v>10499.28</v>
      </c>
      <c r="G37" s="9">
        <f>'3_X'!G36+'4_ReX'!G36</f>
        <v>0</v>
      </c>
      <c r="H37" s="9">
        <f>'3_X'!H36+'4_ReX'!H36</f>
        <v>0</v>
      </c>
      <c r="I37" s="9">
        <f>'3_X'!I36+'4_ReX'!I36</f>
        <v>0</v>
      </c>
      <c r="J37" s="9">
        <f>'3_X'!J36+'4_ReX'!J36</f>
        <v>0</v>
      </c>
      <c r="K37" s="9">
        <f>'3_X'!K36+'4_ReX'!K36</f>
        <v>0</v>
      </c>
      <c r="L37" s="9">
        <f>'3_X'!L36+'4_ReX'!L36</f>
        <v>0</v>
      </c>
      <c r="M37" s="9">
        <f>'3_X'!M36+'4_ReX'!M36</f>
        <v>0</v>
      </c>
      <c r="N37" s="9">
        <f>'3_X'!N36+'4_ReX'!N36</f>
        <v>0</v>
      </c>
      <c r="O37" s="9">
        <f>'3_X'!O36+'4_ReX'!O36</f>
        <v>0</v>
      </c>
      <c r="P37" s="9">
        <f>'3_X'!P36+'4_ReX'!P36</f>
        <v>530</v>
      </c>
      <c r="Q37" s="9">
        <f>'3_X'!Q36+'4_ReX'!Q36</f>
        <v>0</v>
      </c>
      <c r="R37" s="9">
        <f>'3_X'!R36+'4_ReX'!R36</f>
        <v>0</v>
      </c>
      <c r="S37" s="9">
        <f>'3_X'!S36+'4_ReX'!S36</f>
        <v>0</v>
      </c>
      <c r="T37" s="9">
        <f>'3_X'!T36+'4_ReX'!T36</f>
        <v>0</v>
      </c>
      <c r="U37" s="9">
        <f>'3_X'!U36+'4_ReX'!U36</f>
        <v>0</v>
      </c>
      <c r="V37" s="9">
        <f>'3_X'!V36+'4_ReX'!V36</f>
        <v>0</v>
      </c>
      <c r="W37" s="9">
        <f>'3_X'!W36+'4_ReX'!W36</f>
        <v>0</v>
      </c>
      <c r="X37" s="9">
        <f>'3_X'!X36+'4_ReX'!X36</f>
        <v>11029.28</v>
      </c>
    </row>
    <row r="38" spans="1:24" ht="13.8" x14ac:dyDescent="0.3">
      <c r="A38" s="11" t="s">
        <v>25</v>
      </c>
      <c r="B38" s="9">
        <f>'3_X'!B37+'4_ReX'!B37</f>
        <v>0</v>
      </c>
      <c r="C38" s="9">
        <f>'3_X'!C37+'4_ReX'!C37</f>
        <v>0</v>
      </c>
      <c r="D38" s="9">
        <f>'3_X'!D37+'4_ReX'!D37</f>
        <v>0</v>
      </c>
      <c r="E38" s="9">
        <f>'3_X'!E37+'4_ReX'!E37</f>
        <v>0</v>
      </c>
      <c r="F38" s="9">
        <f>'3_X'!F37+'4_ReX'!F37</f>
        <v>17479.439999999999</v>
      </c>
      <c r="G38" s="9">
        <f>'3_X'!G37+'4_ReX'!G37</f>
        <v>0</v>
      </c>
      <c r="H38" s="9">
        <f>'3_X'!H37+'4_ReX'!H37</f>
        <v>0</v>
      </c>
      <c r="I38" s="9">
        <f>'3_X'!I37+'4_ReX'!I37</f>
        <v>0</v>
      </c>
      <c r="J38" s="9">
        <f>'3_X'!J37+'4_ReX'!J37</f>
        <v>0</v>
      </c>
      <c r="K38" s="9">
        <f>'3_X'!K37+'4_ReX'!K37</f>
        <v>0</v>
      </c>
      <c r="L38" s="9">
        <f>'3_X'!L37+'4_ReX'!L37</f>
        <v>0</v>
      </c>
      <c r="M38" s="9">
        <f>'3_X'!M37+'4_ReX'!M37</f>
        <v>0</v>
      </c>
      <c r="N38" s="9">
        <f>'3_X'!N37+'4_ReX'!N37</f>
        <v>0</v>
      </c>
      <c r="O38" s="9">
        <f>'3_X'!O37+'4_ReX'!O37</f>
        <v>0</v>
      </c>
      <c r="P38" s="9">
        <f>'3_X'!P37+'4_ReX'!P37</f>
        <v>0</v>
      </c>
      <c r="Q38" s="9">
        <f>'3_X'!Q37+'4_ReX'!Q37</f>
        <v>0</v>
      </c>
      <c r="R38" s="9">
        <f>'3_X'!R37+'4_ReX'!R37</f>
        <v>0</v>
      </c>
      <c r="S38" s="9">
        <f>'3_X'!S37+'4_ReX'!S37</f>
        <v>0</v>
      </c>
      <c r="T38" s="9">
        <f>'3_X'!T37+'4_ReX'!T37</f>
        <v>0</v>
      </c>
      <c r="U38" s="9">
        <f>'3_X'!U37+'4_ReX'!U37</f>
        <v>0</v>
      </c>
      <c r="V38" s="9">
        <f>'3_X'!V37+'4_ReX'!V37</f>
        <v>0</v>
      </c>
      <c r="W38" s="9">
        <f>'3_X'!W37+'4_ReX'!W37</f>
        <v>1500</v>
      </c>
      <c r="X38" s="9">
        <f>'3_X'!X37+'4_ReX'!X37</f>
        <v>18979.439999999999</v>
      </c>
    </row>
    <row r="39" spans="1:24" ht="13.8" x14ac:dyDescent="0.3">
      <c r="A39" s="1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3.8" x14ac:dyDescent="0.3">
      <c r="A40" s="32">
        <v>2022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3.8" x14ac:dyDescent="0.3">
      <c r="A41" s="11" t="s">
        <v>13</v>
      </c>
      <c r="B41" s="9">
        <f>'3_X'!B40+'4_ReX'!B40</f>
        <v>0</v>
      </c>
      <c r="C41" s="9">
        <f>'3_X'!C40+'4_ReX'!C40</f>
        <v>0</v>
      </c>
      <c r="D41" s="9">
        <f>'3_X'!D40+'4_ReX'!D40</f>
        <v>0</v>
      </c>
      <c r="E41" s="9">
        <f>'3_X'!E40+'4_ReX'!E40</f>
        <v>0</v>
      </c>
      <c r="F41" s="9">
        <f>'3_X'!F40+'4_ReX'!F40</f>
        <v>959.6400000000001</v>
      </c>
      <c r="G41" s="9">
        <f>'3_X'!G40+'4_ReX'!G40</f>
        <v>0</v>
      </c>
      <c r="H41" s="9">
        <f>'3_X'!H40+'4_ReX'!H40</f>
        <v>0</v>
      </c>
      <c r="I41" s="9">
        <f>'3_X'!I40+'4_ReX'!I40</f>
        <v>0</v>
      </c>
      <c r="J41" s="9">
        <f>'3_X'!J40+'4_ReX'!J40</f>
        <v>0</v>
      </c>
      <c r="K41" s="9">
        <f>'3_X'!K40+'4_ReX'!K40</f>
        <v>0</v>
      </c>
      <c r="L41" s="9">
        <f>'3_X'!L40+'4_ReX'!L40</f>
        <v>0</v>
      </c>
      <c r="M41" s="9">
        <f>'3_X'!M40+'4_ReX'!M40</f>
        <v>0</v>
      </c>
      <c r="N41" s="9">
        <f>'3_X'!N40+'4_ReX'!N40</f>
        <v>0</v>
      </c>
      <c r="O41" s="9">
        <f>'3_X'!O40+'4_ReX'!O40</f>
        <v>0</v>
      </c>
      <c r="P41" s="9">
        <f>'3_X'!P40+'4_ReX'!P40</f>
        <v>0</v>
      </c>
      <c r="Q41" s="9">
        <f>'3_X'!Q40+'4_ReX'!Q40</f>
        <v>0</v>
      </c>
      <c r="R41" s="9">
        <f>'3_X'!R40+'4_ReX'!R40</f>
        <v>0</v>
      </c>
      <c r="S41" s="9">
        <f>'3_X'!S40+'4_ReX'!S40</f>
        <v>0</v>
      </c>
      <c r="T41" s="9">
        <f>'3_X'!T40+'4_ReX'!T40</f>
        <v>0</v>
      </c>
      <c r="U41" s="9">
        <f>'3_X'!U40+'4_ReX'!U40</f>
        <v>0</v>
      </c>
      <c r="V41" s="9">
        <f>'3_X'!V40+'4_ReX'!V40</f>
        <v>0</v>
      </c>
      <c r="W41" s="9">
        <f>'3_X'!W40+'4_ReX'!W40</f>
        <v>0</v>
      </c>
      <c r="X41" s="9">
        <f>'3_X'!X40+'4_ReX'!X40</f>
        <v>959.6400000000001</v>
      </c>
    </row>
    <row r="42" spans="1:24" ht="13.8" x14ac:dyDescent="0.3">
      <c r="A42" s="11" t="s">
        <v>14</v>
      </c>
      <c r="B42" s="9">
        <f>'3_X'!B41+'4_ReX'!B41</f>
        <v>0</v>
      </c>
      <c r="C42" s="9">
        <f>'3_X'!C41+'4_ReX'!C41</f>
        <v>0</v>
      </c>
      <c r="D42" s="9">
        <f>'3_X'!D41+'4_ReX'!D41</f>
        <v>0</v>
      </c>
      <c r="E42" s="9">
        <f>'3_X'!E41+'4_ReX'!E41</f>
        <v>0</v>
      </c>
      <c r="F42" s="9">
        <f>'3_X'!F41+'4_ReX'!F41</f>
        <v>4088.0400000000004</v>
      </c>
      <c r="G42" s="9">
        <f>'3_X'!G41+'4_ReX'!G41</f>
        <v>0</v>
      </c>
      <c r="H42" s="9">
        <f>'3_X'!H41+'4_ReX'!H41</f>
        <v>0</v>
      </c>
      <c r="I42" s="9">
        <f>'3_X'!I41+'4_ReX'!I41</f>
        <v>0</v>
      </c>
      <c r="J42" s="9">
        <f>'3_X'!J41+'4_ReX'!J41</f>
        <v>0</v>
      </c>
      <c r="K42" s="9">
        <f>'3_X'!K41+'4_ReX'!K41</f>
        <v>0</v>
      </c>
      <c r="L42" s="9">
        <f>'3_X'!L41+'4_ReX'!L41</f>
        <v>0</v>
      </c>
      <c r="M42" s="9">
        <f>'3_X'!M41+'4_ReX'!M41</f>
        <v>0</v>
      </c>
      <c r="N42" s="9">
        <f>'3_X'!N41+'4_ReX'!N41</f>
        <v>0</v>
      </c>
      <c r="O42" s="9">
        <f>'3_X'!O41+'4_ReX'!O41</f>
        <v>0</v>
      </c>
      <c r="P42" s="9">
        <f>'3_X'!P41+'4_ReX'!P41</f>
        <v>0</v>
      </c>
      <c r="Q42" s="9">
        <f>'3_X'!Q41+'4_ReX'!Q41</f>
        <v>0</v>
      </c>
      <c r="R42" s="9">
        <f>'3_X'!R41+'4_ReX'!R41</f>
        <v>0</v>
      </c>
      <c r="S42" s="9">
        <f>'3_X'!S41+'4_ReX'!S41</f>
        <v>0</v>
      </c>
      <c r="T42" s="9">
        <f>'3_X'!T41+'4_ReX'!T41</f>
        <v>0</v>
      </c>
      <c r="U42" s="9">
        <f>'3_X'!U41+'4_ReX'!U41</f>
        <v>0</v>
      </c>
      <c r="V42" s="9">
        <f>'3_X'!V41+'4_ReX'!V41</f>
        <v>0</v>
      </c>
      <c r="W42" s="9">
        <f>'3_X'!W41+'4_ReX'!W41</f>
        <v>0</v>
      </c>
      <c r="X42" s="9">
        <f>'3_X'!X41+'4_ReX'!X41</f>
        <v>4088.0400000000004</v>
      </c>
    </row>
    <row r="43" spans="1:24" ht="13.8" x14ac:dyDescent="0.3">
      <c r="A43" s="11" t="s">
        <v>15</v>
      </c>
      <c r="B43" s="9">
        <f>'3_X'!B42+'4_ReX'!B42</f>
        <v>0</v>
      </c>
      <c r="C43" s="9">
        <f>'3_X'!C42+'4_ReX'!C42</f>
        <v>0</v>
      </c>
      <c r="D43" s="9">
        <f>'3_X'!D42+'4_ReX'!D42</f>
        <v>0</v>
      </c>
      <c r="E43" s="9">
        <f>'3_X'!E42+'4_ReX'!E42</f>
        <v>0</v>
      </c>
      <c r="F43" s="9">
        <f>'3_X'!F42+'4_ReX'!F42</f>
        <v>14282.400000000001</v>
      </c>
      <c r="G43" s="9">
        <f>'3_X'!G42+'4_ReX'!G42</f>
        <v>0</v>
      </c>
      <c r="H43" s="9">
        <f>'3_X'!H42+'4_ReX'!H42</f>
        <v>0</v>
      </c>
      <c r="I43" s="9">
        <f>'3_X'!I42+'4_ReX'!I42</f>
        <v>0</v>
      </c>
      <c r="J43" s="9">
        <f>'3_X'!J42+'4_ReX'!J42</f>
        <v>0</v>
      </c>
      <c r="K43" s="9">
        <f>'3_X'!K42+'4_ReX'!K42</f>
        <v>0</v>
      </c>
      <c r="L43" s="9">
        <f>'3_X'!L42+'4_ReX'!L42</f>
        <v>0</v>
      </c>
      <c r="M43" s="9">
        <f>'3_X'!M42+'4_ReX'!M42</f>
        <v>0</v>
      </c>
      <c r="N43" s="9">
        <f>'3_X'!N42+'4_ReX'!N42</f>
        <v>0</v>
      </c>
      <c r="O43" s="9">
        <f>'3_X'!O42+'4_ReX'!O42</f>
        <v>0</v>
      </c>
      <c r="P43" s="9">
        <f>'3_X'!P42+'4_ReX'!P42</f>
        <v>0</v>
      </c>
      <c r="Q43" s="9">
        <f>'3_X'!Q42+'4_ReX'!Q42</f>
        <v>0</v>
      </c>
      <c r="R43" s="9">
        <f>'3_X'!R42+'4_ReX'!R42</f>
        <v>0</v>
      </c>
      <c r="S43" s="9">
        <f>'3_X'!S42+'4_ReX'!S42</f>
        <v>0</v>
      </c>
      <c r="T43" s="9">
        <f>'3_X'!T42+'4_ReX'!T42</f>
        <v>0</v>
      </c>
      <c r="U43" s="9">
        <f>'3_X'!U42+'4_ReX'!U42</f>
        <v>0</v>
      </c>
      <c r="V43" s="9">
        <f>'3_X'!V42+'4_ReX'!V42</f>
        <v>0</v>
      </c>
      <c r="W43" s="9">
        <f>'3_X'!W42+'4_ReX'!W42</f>
        <v>0</v>
      </c>
      <c r="X43" s="9">
        <f>'3_X'!X42+'4_ReX'!X42</f>
        <v>14282.400000000001</v>
      </c>
    </row>
    <row r="44" spans="1:24" ht="13.8" x14ac:dyDescent="0.3">
      <c r="A44" s="11" t="s">
        <v>16</v>
      </c>
      <c r="B44" s="9">
        <f>'3_X'!B43+'4_ReX'!B43</f>
        <v>0</v>
      </c>
      <c r="C44" s="9">
        <f>'3_X'!C43+'4_ReX'!C43</f>
        <v>0</v>
      </c>
      <c r="D44" s="9">
        <f>'3_X'!D43+'4_ReX'!D43</f>
        <v>0</v>
      </c>
      <c r="E44" s="9">
        <f>'3_X'!E43+'4_ReX'!E43</f>
        <v>0</v>
      </c>
      <c r="F44" s="9">
        <f>'3_X'!F43+'4_ReX'!F43</f>
        <v>2708.6400000000003</v>
      </c>
      <c r="G44" s="9">
        <f>'3_X'!G43+'4_ReX'!G43</f>
        <v>0</v>
      </c>
      <c r="H44" s="9">
        <f>'3_X'!H43+'4_ReX'!H43</f>
        <v>0</v>
      </c>
      <c r="I44" s="9">
        <f>'3_X'!I43+'4_ReX'!I43</f>
        <v>0</v>
      </c>
      <c r="J44" s="9">
        <f>'3_X'!J43+'4_ReX'!J43</f>
        <v>0</v>
      </c>
      <c r="K44" s="9">
        <f>'3_X'!K43+'4_ReX'!K43</f>
        <v>0</v>
      </c>
      <c r="L44" s="9">
        <f>'3_X'!L43+'4_ReX'!L43</f>
        <v>0</v>
      </c>
      <c r="M44" s="9">
        <f>'3_X'!M43+'4_ReX'!M43</f>
        <v>0</v>
      </c>
      <c r="N44" s="9">
        <f>'3_X'!N43+'4_ReX'!N43</f>
        <v>0</v>
      </c>
      <c r="O44" s="9">
        <f>'3_X'!O43+'4_ReX'!O43</f>
        <v>0</v>
      </c>
      <c r="P44" s="9">
        <f>'3_X'!P43+'4_ReX'!P43</f>
        <v>0</v>
      </c>
      <c r="Q44" s="9">
        <f>'3_X'!Q43+'4_ReX'!Q43</f>
        <v>0</v>
      </c>
      <c r="R44" s="9">
        <f>'3_X'!R43+'4_ReX'!R43</f>
        <v>0</v>
      </c>
      <c r="S44" s="9">
        <f>'3_X'!S43+'4_ReX'!S43</f>
        <v>0</v>
      </c>
      <c r="T44" s="9">
        <f>'3_X'!T43+'4_ReX'!T43</f>
        <v>0</v>
      </c>
      <c r="U44" s="9">
        <f>'3_X'!U43+'4_ReX'!U43</f>
        <v>0</v>
      </c>
      <c r="V44" s="9">
        <f>'3_X'!V43+'4_ReX'!V43</f>
        <v>0</v>
      </c>
      <c r="W44" s="9">
        <f>'3_X'!W43+'4_ReX'!W43</f>
        <v>0</v>
      </c>
      <c r="X44" s="9">
        <f>'3_X'!X43+'4_ReX'!X43</f>
        <v>2708.6400000000003</v>
      </c>
    </row>
    <row r="45" spans="1:24" ht="13.8" x14ac:dyDescent="0.3">
      <c r="A45" s="11" t="s">
        <v>17</v>
      </c>
      <c r="B45" s="9">
        <f>'3_X'!B44+'4_ReX'!B44</f>
        <v>0</v>
      </c>
      <c r="C45" s="9">
        <f>'3_X'!C44+'4_ReX'!C44</f>
        <v>0</v>
      </c>
      <c r="D45" s="9">
        <f>'3_X'!D44+'4_ReX'!D44</f>
        <v>0</v>
      </c>
      <c r="E45" s="9">
        <f>'3_X'!E44+'4_ReX'!E44</f>
        <v>0</v>
      </c>
      <c r="F45" s="9">
        <f>'3_X'!F44+'4_ReX'!F44</f>
        <v>7108.2000000000007</v>
      </c>
      <c r="G45" s="9">
        <f>'3_X'!G44+'4_ReX'!G44</f>
        <v>0</v>
      </c>
      <c r="H45" s="9">
        <f>'3_X'!H44+'4_ReX'!H44</f>
        <v>0</v>
      </c>
      <c r="I45" s="9">
        <f>'3_X'!I44+'4_ReX'!I44</f>
        <v>0</v>
      </c>
      <c r="J45" s="9">
        <f>'3_X'!J44+'4_ReX'!J44</f>
        <v>0</v>
      </c>
      <c r="K45" s="9">
        <f>'3_X'!K44+'4_ReX'!K44</f>
        <v>0</v>
      </c>
      <c r="L45" s="9">
        <f>'3_X'!L44+'4_ReX'!L44</f>
        <v>0</v>
      </c>
      <c r="M45" s="9">
        <f>'3_X'!M44+'4_ReX'!M44</f>
        <v>0</v>
      </c>
      <c r="N45" s="9">
        <f>'3_X'!N44+'4_ReX'!N44</f>
        <v>0</v>
      </c>
      <c r="O45" s="9">
        <f>'3_X'!O44+'4_ReX'!O44</f>
        <v>0</v>
      </c>
      <c r="P45" s="9">
        <f>'3_X'!P44+'4_ReX'!P44</f>
        <v>0</v>
      </c>
      <c r="Q45" s="9">
        <f>'3_X'!Q44+'4_ReX'!Q44</f>
        <v>0</v>
      </c>
      <c r="R45" s="9">
        <f>'3_X'!R44+'4_ReX'!R44</f>
        <v>0</v>
      </c>
      <c r="S45" s="9">
        <f>'3_X'!S44+'4_ReX'!S44</f>
        <v>0</v>
      </c>
      <c r="T45" s="9">
        <f>'3_X'!T44+'4_ReX'!T44</f>
        <v>0</v>
      </c>
      <c r="U45" s="9">
        <f>'3_X'!U44+'4_ReX'!U44</f>
        <v>0</v>
      </c>
      <c r="V45" s="9">
        <f>'3_X'!V44+'4_ReX'!V44</f>
        <v>0</v>
      </c>
      <c r="W45" s="9">
        <f>'3_X'!W44+'4_ReX'!W44</f>
        <v>0</v>
      </c>
      <c r="X45" s="9">
        <f>'3_X'!X44+'4_ReX'!X44</f>
        <v>7108.2000000000007</v>
      </c>
    </row>
    <row r="46" spans="1:24" ht="13.8" x14ac:dyDescent="0.3">
      <c r="A46" s="11" t="s">
        <v>18</v>
      </c>
      <c r="B46" s="9">
        <f>'3_X'!B45+'4_ReX'!B45</f>
        <v>0</v>
      </c>
      <c r="C46" s="9">
        <f>'3_X'!C45+'4_ReX'!C45</f>
        <v>0</v>
      </c>
      <c r="D46" s="9">
        <f>'3_X'!D45+'4_ReX'!D45</f>
        <v>0</v>
      </c>
      <c r="E46" s="9">
        <f>'3_X'!E45+'4_ReX'!E45</f>
        <v>0</v>
      </c>
      <c r="F46" s="9">
        <f>'3_X'!F45+'4_ReX'!F45</f>
        <v>3928.32</v>
      </c>
      <c r="G46" s="9">
        <f>'3_X'!G45+'4_ReX'!G45</f>
        <v>0</v>
      </c>
      <c r="H46" s="9">
        <f>'3_X'!H45+'4_ReX'!H45</f>
        <v>0</v>
      </c>
      <c r="I46" s="9">
        <f>'3_X'!I45+'4_ReX'!I45</f>
        <v>0</v>
      </c>
      <c r="J46" s="9">
        <f>'3_X'!J45+'4_ReX'!J45</f>
        <v>0</v>
      </c>
      <c r="K46" s="9">
        <f>'3_X'!K45+'4_ReX'!K45</f>
        <v>0</v>
      </c>
      <c r="L46" s="9">
        <f>'3_X'!L45+'4_ReX'!L45</f>
        <v>0</v>
      </c>
      <c r="M46" s="9">
        <f>'3_X'!M45+'4_ReX'!M45</f>
        <v>0</v>
      </c>
      <c r="N46" s="9">
        <f>'3_X'!N45+'4_ReX'!N45</f>
        <v>0</v>
      </c>
      <c r="O46" s="9">
        <f>'3_X'!O45+'4_ReX'!O45</f>
        <v>0</v>
      </c>
      <c r="P46" s="9">
        <f>'3_X'!P45+'4_ReX'!P45</f>
        <v>0</v>
      </c>
      <c r="Q46" s="9">
        <f>'3_X'!Q45+'4_ReX'!Q45</f>
        <v>0</v>
      </c>
      <c r="R46" s="9">
        <f>'3_X'!R45+'4_ReX'!R45</f>
        <v>0</v>
      </c>
      <c r="S46" s="9">
        <f>'3_X'!S45+'4_ReX'!S45</f>
        <v>0</v>
      </c>
      <c r="T46" s="9">
        <f>'3_X'!T45+'4_ReX'!T45</f>
        <v>0</v>
      </c>
      <c r="U46" s="9">
        <f>'3_X'!U45+'4_ReX'!U45</f>
        <v>0</v>
      </c>
      <c r="V46" s="9">
        <f>'3_X'!V45+'4_ReX'!V45</f>
        <v>0</v>
      </c>
      <c r="W46" s="9">
        <f>'3_X'!W45+'4_ReX'!W45</f>
        <v>0</v>
      </c>
      <c r="X46" s="9">
        <f>'3_X'!X45+'4_ReX'!X45</f>
        <v>3928.32</v>
      </c>
    </row>
    <row r="47" spans="1:24" ht="13.8" x14ac:dyDescent="0.3">
      <c r="A47" s="11" t="s">
        <v>19</v>
      </c>
      <c r="B47" s="9">
        <f>'3_X'!B46+'4_ReX'!B46</f>
        <v>0</v>
      </c>
      <c r="C47" s="9">
        <f>'3_X'!C46+'4_ReX'!C46</f>
        <v>0</v>
      </c>
      <c r="D47" s="9">
        <f>'3_X'!D46+'4_ReX'!D46</f>
        <v>0</v>
      </c>
      <c r="E47" s="9">
        <f>'3_X'!E46+'4_ReX'!E46</f>
        <v>0</v>
      </c>
      <c r="F47" s="9">
        <f>'3_X'!F46+'4_ReX'!F46</f>
        <v>4406.16</v>
      </c>
      <c r="G47" s="9">
        <f>'3_X'!G46+'4_ReX'!G46</f>
        <v>0</v>
      </c>
      <c r="H47" s="9">
        <f>'3_X'!H46+'4_ReX'!H46</f>
        <v>0</v>
      </c>
      <c r="I47" s="9">
        <f>'3_X'!I46+'4_ReX'!I46</f>
        <v>0</v>
      </c>
      <c r="J47" s="9">
        <f>'3_X'!J46+'4_ReX'!J46</f>
        <v>0</v>
      </c>
      <c r="K47" s="9">
        <f>'3_X'!K46+'4_ReX'!K46</f>
        <v>0</v>
      </c>
      <c r="L47" s="9">
        <f>'3_X'!L46+'4_ReX'!L46</f>
        <v>0</v>
      </c>
      <c r="M47" s="9">
        <f>'3_X'!M46+'4_ReX'!M46</f>
        <v>0</v>
      </c>
      <c r="N47" s="9">
        <f>'3_X'!N46+'4_ReX'!N46</f>
        <v>0</v>
      </c>
      <c r="O47" s="9">
        <f>'3_X'!O46+'4_ReX'!O46</f>
        <v>0</v>
      </c>
      <c r="P47" s="9">
        <f>'3_X'!P46+'4_ReX'!P46</f>
        <v>0</v>
      </c>
      <c r="Q47" s="9">
        <f>'3_X'!Q46+'4_ReX'!Q46</f>
        <v>0</v>
      </c>
      <c r="R47" s="9">
        <f>'3_X'!R46+'4_ReX'!R46</f>
        <v>0</v>
      </c>
      <c r="S47" s="9">
        <f>'3_X'!S46+'4_ReX'!S46</f>
        <v>0</v>
      </c>
      <c r="T47" s="9">
        <f>'3_X'!T46+'4_ReX'!T46</f>
        <v>0</v>
      </c>
      <c r="U47" s="9">
        <f>'3_X'!U46+'4_ReX'!U46</f>
        <v>0</v>
      </c>
      <c r="V47" s="9">
        <f>'3_X'!V46+'4_ReX'!V46</f>
        <v>0</v>
      </c>
      <c r="W47" s="9">
        <f>'3_X'!W46+'4_ReX'!W46</f>
        <v>0</v>
      </c>
      <c r="X47" s="9">
        <f>'3_X'!X46+'4_ReX'!X46</f>
        <v>4406.16</v>
      </c>
    </row>
    <row r="48" spans="1:24" ht="13.8" x14ac:dyDescent="0.3">
      <c r="A48" s="11" t="s">
        <v>20</v>
      </c>
      <c r="B48" s="9">
        <f>'3_X'!B47+'4_ReX'!B47</f>
        <v>0</v>
      </c>
      <c r="C48" s="9">
        <f>'3_X'!C47+'4_ReX'!C47</f>
        <v>0</v>
      </c>
      <c r="D48" s="9">
        <f>'3_X'!D47+'4_ReX'!D47</f>
        <v>0</v>
      </c>
      <c r="E48" s="9">
        <f>'3_X'!E47+'4_ReX'!E47</f>
        <v>0</v>
      </c>
      <c r="F48" s="9">
        <f>'3_X'!F47+'4_ReX'!F47</f>
        <v>8581.4399999999987</v>
      </c>
      <c r="G48" s="9">
        <f>'3_X'!G47+'4_ReX'!G47</f>
        <v>0</v>
      </c>
      <c r="H48" s="9">
        <f>'3_X'!H47+'4_ReX'!H47</f>
        <v>0</v>
      </c>
      <c r="I48" s="9">
        <f>'3_X'!I47+'4_ReX'!I47</f>
        <v>0</v>
      </c>
      <c r="J48" s="9">
        <f>'3_X'!J47+'4_ReX'!J47</f>
        <v>0</v>
      </c>
      <c r="K48" s="9">
        <f>'3_X'!K47+'4_ReX'!K47</f>
        <v>0</v>
      </c>
      <c r="L48" s="9">
        <f>'3_X'!L47+'4_ReX'!L47</f>
        <v>0</v>
      </c>
      <c r="M48" s="9">
        <f>'3_X'!M47+'4_ReX'!M47</f>
        <v>0</v>
      </c>
      <c r="N48" s="9">
        <f>'3_X'!N47+'4_ReX'!N47</f>
        <v>0</v>
      </c>
      <c r="O48" s="9">
        <f>'3_X'!O47+'4_ReX'!O47</f>
        <v>0</v>
      </c>
      <c r="P48" s="9">
        <f>'3_X'!P47+'4_ReX'!P47</f>
        <v>0</v>
      </c>
      <c r="Q48" s="9">
        <f>'3_X'!Q47+'4_ReX'!Q47</f>
        <v>500</v>
      </c>
      <c r="R48" s="9">
        <f>'3_X'!R47+'4_ReX'!R47</f>
        <v>0</v>
      </c>
      <c r="S48" s="9">
        <f>'3_X'!S47+'4_ReX'!S47</f>
        <v>0</v>
      </c>
      <c r="T48" s="9">
        <f>'3_X'!T47+'4_ReX'!T47</f>
        <v>0</v>
      </c>
      <c r="U48" s="9">
        <f>'3_X'!U47+'4_ReX'!U47</f>
        <v>0</v>
      </c>
      <c r="V48" s="9">
        <f>'3_X'!V47+'4_ReX'!V47</f>
        <v>0</v>
      </c>
      <c r="W48" s="9">
        <f>'3_X'!W47+'4_ReX'!W47</f>
        <v>0</v>
      </c>
      <c r="X48" s="9">
        <f>'3_X'!X47+'4_ReX'!X47</f>
        <v>9081.4399999999987</v>
      </c>
    </row>
    <row r="49" spans="1:24" ht="13.8" x14ac:dyDescent="0.3">
      <c r="A49" s="11" t="s">
        <v>21</v>
      </c>
      <c r="B49" s="9">
        <f>'3_X'!B48+'4_ReX'!B48</f>
        <v>0</v>
      </c>
      <c r="C49" s="9">
        <f>'3_X'!C48+'4_ReX'!C48</f>
        <v>0</v>
      </c>
      <c r="D49" s="9">
        <f>'3_X'!D48+'4_ReX'!D48</f>
        <v>0</v>
      </c>
      <c r="E49" s="9">
        <f>'3_X'!E48+'4_ReX'!E48</f>
        <v>0</v>
      </c>
      <c r="F49" s="9">
        <f>'3_X'!F48+'4_ReX'!F48</f>
        <v>2119.92</v>
      </c>
      <c r="G49" s="9">
        <f>'3_X'!G48+'4_ReX'!G48</f>
        <v>0</v>
      </c>
      <c r="H49" s="9">
        <f>'3_X'!H48+'4_ReX'!H48</f>
        <v>0</v>
      </c>
      <c r="I49" s="9">
        <f>'3_X'!I48+'4_ReX'!I48</f>
        <v>0</v>
      </c>
      <c r="J49" s="9">
        <f>'3_X'!J48+'4_ReX'!J48</f>
        <v>0</v>
      </c>
      <c r="K49" s="9">
        <f>'3_X'!K48+'4_ReX'!K48</f>
        <v>0</v>
      </c>
      <c r="L49" s="9">
        <f>'3_X'!L48+'4_ReX'!L48</f>
        <v>0</v>
      </c>
      <c r="M49" s="9">
        <f>'3_X'!M48+'4_ReX'!M48</f>
        <v>0</v>
      </c>
      <c r="N49" s="9">
        <f>'3_X'!N48+'4_ReX'!N48</f>
        <v>0</v>
      </c>
      <c r="O49" s="9">
        <f>'3_X'!O48+'4_ReX'!O48</f>
        <v>0</v>
      </c>
      <c r="P49" s="9">
        <f>'3_X'!P48+'4_ReX'!P48</f>
        <v>0</v>
      </c>
      <c r="Q49" s="9">
        <f>'3_X'!Q48+'4_ReX'!Q48</f>
        <v>0</v>
      </c>
      <c r="R49" s="9">
        <f>'3_X'!R48+'4_ReX'!R48</f>
        <v>0</v>
      </c>
      <c r="S49" s="9">
        <f>'3_X'!S48+'4_ReX'!S48</f>
        <v>0</v>
      </c>
      <c r="T49" s="9">
        <f>'3_X'!T48+'4_ReX'!T48</f>
        <v>0</v>
      </c>
      <c r="U49" s="9">
        <f>'3_X'!U48+'4_ReX'!U48</f>
        <v>0</v>
      </c>
      <c r="V49" s="9">
        <f>'3_X'!V48+'4_ReX'!V48</f>
        <v>0</v>
      </c>
      <c r="W49" s="9">
        <f>'3_X'!W48+'4_ReX'!W48</f>
        <v>0</v>
      </c>
      <c r="X49" s="9">
        <f>'3_X'!X48+'4_ReX'!X48</f>
        <v>2119.92</v>
      </c>
    </row>
    <row r="50" spans="1:24" ht="13.8" x14ac:dyDescent="0.3">
      <c r="A50" s="11" t="s">
        <v>23</v>
      </c>
      <c r="B50" s="9">
        <f>'3_X'!B49+'4_ReX'!B49</f>
        <v>0</v>
      </c>
      <c r="C50" s="9">
        <f>'3_X'!C49+'4_ReX'!C49</f>
        <v>0</v>
      </c>
      <c r="D50" s="9">
        <f>'3_X'!D49+'4_ReX'!D49</f>
        <v>0</v>
      </c>
      <c r="E50" s="9">
        <f>'3_X'!E49+'4_ReX'!E49</f>
        <v>0</v>
      </c>
      <c r="F50" s="9">
        <f>'3_X'!F49+'4_ReX'!F49</f>
        <v>3395.04</v>
      </c>
      <c r="G50" s="9">
        <f>'3_X'!G49+'4_ReX'!G49</f>
        <v>0</v>
      </c>
      <c r="H50" s="9">
        <f>'3_X'!H49+'4_ReX'!H49</f>
        <v>0</v>
      </c>
      <c r="I50" s="9">
        <f>'3_X'!I49+'4_ReX'!I49</f>
        <v>0</v>
      </c>
      <c r="J50" s="9">
        <f>'3_X'!J49+'4_ReX'!J49</f>
        <v>0</v>
      </c>
      <c r="K50" s="9">
        <f>'3_X'!K49+'4_ReX'!K49</f>
        <v>0</v>
      </c>
      <c r="L50" s="9">
        <f>'3_X'!L49+'4_ReX'!L49</f>
        <v>0</v>
      </c>
      <c r="M50" s="9">
        <f>'3_X'!M49+'4_ReX'!M49</f>
        <v>0</v>
      </c>
      <c r="N50" s="9">
        <f>'3_X'!N49+'4_ReX'!N49</f>
        <v>0</v>
      </c>
      <c r="O50" s="9">
        <f>'3_X'!O49+'4_ReX'!O49</f>
        <v>0</v>
      </c>
      <c r="P50" s="9">
        <f>'3_X'!P49+'4_ReX'!P49</f>
        <v>0</v>
      </c>
      <c r="Q50" s="9">
        <f>'3_X'!Q49+'4_ReX'!Q49</f>
        <v>0</v>
      </c>
      <c r="R50" s="9">
        <f>'3_X'!R49+'4_ReX'!R49</f>
        <v>0</v>
      </c>
      <c r="S50" s="9">
        <f>'3_X'!S49+'4_ReX'!S49</f>
        <v>0</v>
      </c>
      <c r="T50" s="9">
        <f>'3_X'!T49+'4_ReX'!T49</f>
        <v>0</v>
      </c>
      <c r="U50" s="9">
        <f>'3_X'!U49+'4_ReX'!U49</f>
        <v>0</v>
      </c>
      <c r="V50" s="9">
        <f>'3_X'!V49+'4_ReX'!V49</f>
        <v>0</v>
      </c>
      <c r="W50" s="9">
        <f>'3_X'!W49+'4_ReX'!W49</f>
        <v>0</v>
      </c>
      <c r="X50" s="9">
        <f>'3_X'!X49+'4_ReX'!X49</f>
        <v>3395.04</v>
      </c>
    </row>
    <row r="51" spans="1:24" ht="13.8" x14ac:dyDescent="0.3">
      <c r="A51" s="11" t="s">
        <v>24</v>
      </c>
      <c r="B51" s="9">
        <f>'3_X'!B50+'4_ReX'!B50</f>
        <v>0</v>
      </c>
      <c r="C51" s="9">
        <f>'3_X'!C50+'4_ReX'!C50</f>
        <v>0</v>
      </c>
      <c r="D51" s="9">
        <f>'3_X'!D50+'4_ReX'!D50</f>
        <v>0</v>
      </c>
      <c r="E51" s="9">
        <f>'3_X'!E50+'4_ReX'!E50</f>
        <v>0</v>
      </c>
      <c r="F51" s="9">
        <f>'3_X'!F50+'4_ReX'!F50</f>
        <v>6126.12</v>
      </c>
      <c r="G51" s="9">
        <f>'3_X'!G50+'4_ReX'!G50</f>
        <v>0</v>
      </c>
      <c r="H51" s="9">
        <f>'3_X'!H50+'4_ReX'!H50</f>
        <v>0</v>
      </c>
      <c r="I51" s="9">
        <f>'3_X'!I50+'4_ReX'!I50</f>
        <v>0</v>
      </c>
      <c r="J51" s="9">
        <f>'3_X'!J50+'4_ReX'!J50</f>
        <v>0</v>
      </c>
      <c r="K51" s="9">
        <f>'3_X'!K50+'4_ReX'!K50</f>
        <v>0</v>
      </c>
      <c r="L51" s="9">
        <f>'3_X'!L50+'4_ReX'!L50</f>
        <v>0</v>
      </c>
      <c r="M51" s="9">
        <f>'3_X'!M50+'4_ReX'!M50</f>
        <v>0</v>
      </c>
      <c r="N51" s="9">
        <f>'3_X'!N50+'4_ReX'!N50</f>
        <v>0</v>
      </c>
      <c r="O51" s="9">
        <f>'3_X'!O50+'4_ReX'!O50</f>
        <v>0</v>
      </c>
      <c r="P51" s="9">
        <f>'3_X'!P50+'4_ReX'!P50</f>
        <v>0</v>
      </c>
      <c r="Q51" s="9">
        <f>'3_X'!Q50+'4_ReX'!Q50</f>
        <v>0</v>
      </c>
      <c r="R51" s="9">
        <f>'3_X'!R50+'4_ReX'!R50</f>
        <v>0</v>
      </c>
      <c r="S51" s="9">
        <f>'3_X'!S50+'4_ReX'!S50</f>
        <v>0</v>
      </c>
      <c r="T51" s="9">
        <f>'3_X'!T50+'4_ReX'!T50</f>
        <v>0</v>
      </c>
      <c r="U51" s="9">
        <f>'3_X'!U50+'4_ReX'!U50</f>
        <v>0</v>
      </c>
      <c r="V51" s="9">
        <f>'3_X'!V50+'4_ReX'!V50</f>
        <v>0</v>
      </c>
      <c r="W51" s="9">
        <f>'3_X'!W50+'4_ReX'!W50</f>
        <v>0</v>
      </c>
      <c r="X51" s="9">
        <f>'3_X'!X50+'4_ReX'!X50</f>
        <v>6126.12</v>
      </c>
    </row>
    <row r="52" spans="1:24" ht="13.8" x14ac:dyDescent="0.3">
      <c r="A52" s="11" t="s">
        <v>25</v>
      </c>
      <c r="B52" s="9">
        <f>'3_X'!B51+'4_ReX'!B51</f>
        <v>0</v>
      </c>
      <c r="C52" s="9">
        <f>'3_X'!C51+'4_ReX'!C51</f>
        <v>0</v>
      </c>
      <c r="D52" s="9">
        <f>'3_X'!D51+'4_ReX'!D51</f>
        <v>0</v>
      </c>
      <c r="E52" s="9">
        <f>'3_X'!E51+'4_ReX'!E51</f>
        <v>0</v>
      </c>
      <c r="F52" s="9">
        <f>'3_X'!F51+'4_ReX'!F51</f>
        <v>16951.439999999999</v>
      </c>
      <c r="G52" s="9">
        <f>'3_X'!G51+'4_ReX'!G51</f>
        <v>0</v>
      </c>
      <c r="H52" s="9">
        <f>'3_X'!H51+'4_ReX'!H51</f>
        <v>0</v>
      </c>
      <c r="I52" s="9">
        <f>'3_X'!I51+'4_ReX'!I51</f>
        <v>0</v>
      </c>
      <c r="J52" s="9">
        <f>'3_X'!J51+'4_ReX'!J51</f>
        <v>0</v>
      </c>
      <c r="K52" s="9">
        <f>'3_X'!K51+'4_ReX'!K51</f>
        <v>0</v>
      </c>
      <c r="L52" s="9">
        <f>'3_X'!L51+'4_ReX'!L51</f>
        <v>0</v>
      </c>
      <c r="M52" s="9">
        <f>'3_X'!M51+'4_ReX'!M51</f>
        <v>0</v>
      </c>
      <c r="N52" s="9">
        <f>'3_X'!N51+'4_ReX'!N51</f>
        <v>0</v>
      </c>
      <c r="O52" s="9">
        <f>'3_X'!O51+'4_ReX'!O51</f>
        <v>0</v>
      </c>
      <c r="P52" s="9">
        <f>'3_X'!P51+'4_ReX'!P51</f>
        <v>0</v>
      </c>
      <c r="Q52" s="9">
        <f>'3_X'!Q51+'4_ReX'!Q51</f>
        <v>0</v>
      </c>
      <c r="R52" s="9">
        <f>'3_X'!R51+'4_ReX'!R51</f>
        <v>0</v>
      </c>
      <c r="S52" s="9">
        <f>'3_X'!S51+'4_ReX'!S51</f>
        <v>0</v>
      </c>
      <c r="T52" s="9">
        <f>'3_X'!T51+'4_ReX'!T51</f>
        <v>0</v>
      </c>
      <c r="U52" s="9">
        <f>'3_X'!U51+'4_ReX'!U51</f>
        <v>0</v>
      </c>
      <c r="V52" s="9">
        <f>'3_X'!V51+'4_ReX'!V51</f>
        <v>0</v>
      </c>
      <c r="W52" s="9">
        <f>'3_X'!W51+'4_ReX'!W51</f>
        <v>0</v>
      </c>
      <c r="X52" s="9">
        <f>'3_X'!X51+'4_ReX'!X51</f>
        <v>16951.439999999999</v>
      </c>
    </row>
    <row r="53" spans="1:24" ht="13.8" x14ac:dyDescent="0.3">
      <c r="A53" s="11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13.8" x14ac:dyDescent="0.3">
      <c r="A54" s="32" t="s">
        <v>220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3.8" x14ac:dyDescent="0.3">
      <c r="A55" s="11" t="s">
        <v>13</v>
      </c>
      <c r="B55" s="9">
        <f>'3_X'!B54+'4_ReX'!B54</f>
        <v>0</v>
      </c>
      <c r="C55" s="9">
        <f>'3_X'!C54+'4_ReX'!C54</f>
        <v>0</v>
      </c>
      <c r="D55" s="9">
        <f>'3_X'!D54+'4_ReX'!D54</f>
        <v>0</v>
      </c>
      <c r="E55" s="9">
        <f>'3_X'!E54+'4_ReX'!E54</f>
        <v>0</v>
      </c>
      <c r="F55" s="9">
        <f>'3_X'!F54+'4_ReX'!F54</f>
        <v>5171.76</v>
      </c>
      <c r="G55" s="9">
        <f>'3_X'!G54+'4_ReX'!G54</f>
        <v>0</v>
      </c>
      <c r="H55" s="9">
        <f>'3_X'!H54+'4_ReX'!H54</f>
        <v>0</v>
      </c>
      <c r="I55" s="9">
        <f>'3_X'!I54+'4_ReX'!I54</f>
        <v>0</v>
      </c>
      <c r="J55" s="9">
        <f>'3_X'!J54+'4_ReX'!J54</f>
        <v>0</v>
      </c>
      <c r="K55" s="9">
        <f>'3_X'!K54+'4_ReX'!K54</f>
        <v>0</v>
      </c>
      <c r="L55" s="9">
        <f>'3_X'!L54+'4_ReX'!L54</f>
        <v>0</v>
      </c>
      <c r="M55" s="9">
        <f>'3_X'!M54+'4_ReX'!M54</f>
        <v>0</v>
      </c>
      <c r="N55" s="9">
        <f>'3_X'!N54+'4_ReX'!N54</f>
        <v>0</v>
      </c>
      <c r="O55" s="9">
        <f>'3_X'!O54+'4_ReX'!O54</f>
        <v>0</v>
      </c>
      <c r="P55" s="9">
        <f>'3_X'!P54+'4_ReX'!P54</f>
        <v>0</v>
      </c>
      <c r="Q55" s="9">
        <f>'3_X'!Q54+'4_ReX'!Q54</f>
        <v>0</v>
      </c>
      <c r="R55" s="9">
        <f>'3_X'!R54+'4_ReX'!R54</f>
        <v>0</v>
      </c>
      <c r="S55" s="9">
        <f>'3_X'!S54+'4_ReX'!S54</f>
        <v>0</v>
      </c>
      <c r="T55" s="9">
        <f>'3_X'!T54+'4_ReX'!T54</f>
        <v>0</v>
      </c>
      <c r="U55" s="9">
        <f>'3_X'!U54+'4_ReX'!U54</f>
        <v>0</v>
      </c>
      <c r="V55" s="9">
        <f>'3_X'!V54+'4_ReX'!V54</f>
        <v>0</v>
      </c>
      <c r="W55" s="9">
        <f>'3_X'!W54+'4_ReX'!W54</f>
        <v>0</v>
      </c>
      <c r="X55" s="9">
        <f>'3_X'!X54+'4_ReX'!X54</f>
        <v>5171.76</v>
      </c>
    </row>
    <row r="56" spans="1:24" ht="13.8" x14ac:dyDescent="0.3">
      <c r="A56" s="11" t="s">
        <v>14</v>
      </c>
      <c r="B56" s="9">
        <f>'3_X'!B55+'4_ReX'!B55</f>
        <v>0</v>
      </c>
      <c r="C56" s="9">
        <f>'3_X'!C55+'4_ReX'!C55</f>
        <v>0</v>
      </c>
      <c r="D56" s="9">
        <f>'3_X'!D55+'4_ReX'!D55</f>
        <v>0</v>
      </c>
      <c r="E56" s="9">
        <f>'3_X'!E55+'4_ReX'!E55</f>
        <v>0</v>
      </c>
      <c r="F56" s="9">
        <f>'3_X'!F55+'4_ReX'!F55</f>
        <v>9080.2800000000007</v>
      </c>
      <c r="G56" s="9">
        <f>'3_X'!G55+'4_ReX'!G55</f>
        <v>0</v>
      </c>
      <c r="H56" s="9">
        <f>'3_X'!H55+'4_ReX'!H55</f>
        <v>0</v>
      </c>
      <c r="I56" s="9">
        <f>'3_X'!I55+'4_ReX'!I55</f>
        <v>0</v>
      </c>
      <c r="J56" s="9">
        <f>'3_X'!J55+'4_ReX'!J55</f>
        <v>0</v>
      </c>
      <c r="K56" s="9">
        <f>'3_X'!K55+'4_ReX'!K55</f>
        <v>0</v>
      </c>
      <c r="L56" s="9">
        <f>'3_X'!L55+'4_ReX'!L55</f>
        <v>0</v>
      </c>
      <c r="M56" s="9">
        <f>'3_X'!M55+'4_ReX'!M55</f>
        <v>0</v>
      </c>
      <c r="N56" s="9">
        <f>'3_X'!N55+'4_ReX'!N55</f>
        <v>0</v>
      </c>
      <c r="O56" s="9">
        <f>'3_X'!O55+'4_ReX'!O55</f>
        <v>0</v>
      </c>
      <c r="P56" s="9">
        <f>'3_X'!P55+'4_ReX'!P55</f>
        <v>0</v>
      </c>
      <c r="Q56" s="9">
        <f>'3_X'!Q55+'4_ReX'!Q55</f>
        <v>0</v>
      </c>
      <c r="R56" s="9">
        <f>'3_X'!R55+'4_ReX'!R55</f>
        <v>0</v>
      </c>
      <c r="S56" s="9">
        <f>'3_X'!S55+'4_ReX'!S55</f>
        <v>0</v>
      </c>
      <c r="T56" s="9">
        <f>'3_X'!T55+'4_ReX'!T55</f>
        <v>0</v>
      </c>
      <c r="U56" s="9">
        <f>'3_X'!U55+'4_ReX'!U55</f>
        <v>0</v>
      </c>
      <c r="V56" s="9">
        <f>'3_X'!V55+'4_ReX'!V55</f>
        <v>0</v>
      </c>
      <c r="W56" s="9">
        <f>'3_X'!W55+'4_ReX'!W55</f>
        <v>0</v>
      </c>
      <c r="X56" s="9">
        <f>'3_X'!X55+'4_ReX'!X55</f>
        <v>9080.2800000000007</v>
      </c>
    </row>
    <row r="57" spans="1:24" ht="13.8" x14ac:dyDescent="0.3">
      <c r="A57" s="11" t="s">
        <v>15</v>
      </c>
      <c r="B57" s="9">
        <f>'3_X'!B56+'4_ReX'!B56</f>
        <v>0</v>
      </c>
      <c r="C57" s="9">
        <f>'3_X'!C56+'4_ReX'!C56</f>
        <v>0</v>
      </c>
      <c r="D57" s="9">
        <f>'3_X'!D56+'4_ReX'!D56</f>
        <v>0</v>
      </c>
      <c r="E57" s="9">
        <f>'3_X'!E56+'4_ReX'!E56</f>
        <v>0</v>
      </c>
      <c r="F57" s="9">
        <f>'3_X'!F56+'4_ReX'!F56</f>
        <v>0</v>
      </c>
      <c r="G57" s="9">
        <f>'3_X'!G56+'4_ReX'!G56</f>
        <v>0</v>
      </c>
      <c r="H57" s="9">
        <f>'3_X'!H56+'4_ReX'!H56</f>
        <v>0</v>
      </c>
      <c r="I57" s="9">
        <f>'3_X'!I56+'4_ReX'!I56</f>
        <v>0</v>
      </c>
      <c r="J57" s="9">
        <f>'3_X'!J56+'4_ReX'!J56</f>
        <v>0</v>
      </c>
      <c r="K57" s="9">
        <f>'3_X'!K56+'4_ReX'!K56</f>
        <v>0</v>
      </c>
      <c r="L57" s="9">
        <f>'3_X'!L56+'4_ReX'!L56</f>
        <v>0</v>
      </c>
      <c r="M57" s="9">
        <f>'3_X'!M56+'4_ReX'!M56</f>
        <v>0</v>
      </c>
      <c r="N57" s="9">
        <f>'3_X'!N56+'4_ReX'!N56</f>
        <v>0</v>
      </c>
      <c r="O57" s="9">
        <f>'3_X'!O56+'4_ReX'!O56</f>
        <v>0</v>
      </c>
      <c r="P57" s="9">
        <f>'3_X'!P56+'4_ReX'!P56</f>
        <v>0</v>
      </c>
      <c r="Q57" s="9">
        <f>'3_X'!Q56+'4_ReX'!Q56</f>
        <v>0</v>
      </c>
      <c r="R57" s="9">
        <f>'3_X'!R56+'4_ReX'!R56</f>
        <v>0</v>
      </c>
      <c r="S57" s="9">
        <f>'3_X'!S56+'4_ReX'!S56</f>
        <v>0</v>
      </c>
      <c r="T57" s="9">
        <f>'3_X'!T56+'4_ReX'!T56</f>
        <v>0</v>
      </c>
      <c r="U57" s="9">
        <f>'3_X'!U56+'4_ReX'!U56</f>
        <v>0</v>
      </c>
      <c r="V57" s="9">
        <f>'3_X'!V56+'4_ReX'!V56</f>
        <v>0</v>
      </c>
      <c r="W57" s="9">
        <f>'3_X'!W56+'4_ReX'!W56</f>
        <v>0</v>
      </c>
      <c r="X57" s="9">
        <f>'3_X'!X56+'4_ReX'!X56</f>
        <v>0</v>
      </c>
    </row>
    <row r="58" spans="1:24" ht="13.8" x14ac:dyDescent="0.3">
      <c r="A58" s="11" t="s">
        <v>16</v>
      </c>
      <c r="B58" s="9">
        <f>'3_X'!B57+'4_ReX'!B57</f>
        <v>0</v>
      </c>
      <c r="C58" s="9">
        <f>'3_X'!C57+'4_ReX'!C57</f>
        <v>0</v>
      </c>
      <c r="D58" s="9">
        <f>'3_X'!D57+'4_ReX'!D57</f>
        <v>0</v>
      </c>
      <c r="E58" s="9">
        <f>'3_X'!E57+'4_ReX'!E57</f>
        <v>0</v>
      </c>
      <c r="F58" s="9">
        <f>'3_X'!F57+'4_ReX'!F57</f>
        <v>5154.55</v>
      </c>
      <c r="G58" s="9">
        <f>'3_X'!G57+'4_ReX'!G57</f>
        <v>0</v>
      </c>
      <c r="H58" s="9">
        <f>'3_X'!H57+'4_ReX'!H57</f>
        <v>0</v>
      </c>
      <c r="I58" s="9">
        <f>'3_X'!I57+'4_ReX'!I57</f>
        <v>0</v>
      </c>
      <c r="J58" s="9">
        <f>'3_X'!J57+'4_ReX'!J57</f>
        <v>0</v>
      </c>
      <c r="K58" s="9">
        <f>'3_X'!K57+'4_ReX'!K57</f>
        <v>0</v>
      </c>
      <c r="L58" s="9">
        <f>'3_X'!L57+'4_ReX'!L57</f>
        <v>0</v>
      </c>
      <c r="M58" s="9">
        <f>'3_X'!M57+'4_ReX'!M57</f>
        <v>0</v>
      </c>
      <c r="N58" s="9">
        <f>'3_X'!N57+'4_ReX'!N57</f>
        <v>0</v>
      </c>
      <c r="O58" s="9">
        <f>'3_X'!O57+'4_ReX'!O57</f>
        <v>0</v>
      </c>
      <c r="P58" s="9">
        <f>'3_X'!P57+'4_ReX'!P57</f>
        <v>0</v>
      </c>
      <c r="Q58" s="9">
        <f>'3_X'!Q57+'4_ReX'!Q57</f>
        <v>0</v>
      </c>
      <c r="R58" s="9">
        <f>'3_X'!R57+'4_ReX'!R57</f>
        <v>0</v>
      </c>
      <c r="S58" s="9">
        <f>'3_X'!S57+'4_ReX'!S57</f>
        <v>0</v>
      </c>
      <c r="T58" s="9">
        <f>'3_X'!T57+'4_ReX'!T57</f>
        <v>0</v>
      </c>
      <c r="U58" s="9">
        <f>'3_X'!U57+'4_ReX'!U57</f>
        <v>0</v>
      </c>
      <c r="V58" s="9">
        <f>'3_X'!V57+'4_ReX'!V57</f>
        <v>0</v>
      </c>
      <c r="W58" s="9">
        <f>'3_X'!W57+'4_ReX'!W57</f>
        <v>0</v>
      </c>
      <c r="X58" s="9">
        <f>'3_X'!X57+'4_ReX'!X57</f>
        <v>5154.55</v>
      </c>
    </row>
    <row r="59" spans="1:24" ht="13.8" x14ac:dyDescent="0.3">
      <c r="A59" s="11" t="s">
        <v>17</v>
      </c>
      <c r="B59" s="9">
        <f>'3_X'!B58+'4_ReX'!B58</f>
        <v>0</v>
      </c>
      <c r="C59" s="9">
        <f>'3_X'!C58+'4_ReX'!C58</f>
        <v>0</v>
      </c>
      <c r="D59" s="9">
        <f>'3_X'!D58+'4_ReX'!D58</f>
        <v>0</v>
      </c>
      <c r="E59" s="9">
        <f>'3_X'!E58+'4_ReX'!E58</f>
        <v>0</v>
      </c>
      <c r="F59" s="9">
        <f>'3_X'!F58+'4_ReX'!F58</f>
        <v>0</v>
      </c>
      <c r="G59" s="9">
        <f>'3_X'!G58+'4_ReX'!G58</f>
        <v>0</v>
      </c>
      <c r="H59" s="9">
        <f>'3_X'!H58+'4_ReX'!H58</f>
        <v>0</v>
      </c>
      <c r="I59" s="9">
        <f>'3_X'!I58+'4_ReX'!I58</f>
        <v>0</v>
      </c>
      <c r="J59" s="9">
        <f>'3_X'!J58+'4_ReX'!J58</f>
        <v>0</v>
      </c>
      <c r="K59" s="9">
        <f>'3_X'!K58+'4_ReX'!K58</f>
        <v>0</v>
      </c>
      <c r="L59" s="9">
        <f>'3_X'!L58+'4_ReX'!L58</f>
        <v>0</v>
      </c>
      <c r="M59" s="9">
        <f>'3_X'!M58+'4_ReX'!M58</f>
        <v>0</v>
      </c>
      <c r="N59" s="9">
        <f>'3_X'!N58+'4_ReX'!N58</f>
        <v>0</v>
      </c>
      <c r="O59" s="9">
        <f>'3_X'!O58+'4_ReX'!O58</f>
        <v>0</v>
      </c>
      <c r="P59" s="9">
        <f>'3_X'!P58+'4_ReX'!P58</f>
        <v>0</v>
      </c>
      <c r="Q59" s="9">
        <f>'3_X'!Q58+'4_ReX'!Q58</f>
        <v>0</v>
      </c>
      <c r="R59" s="9">
        <f>'3_X'!R58+'4_ReX'!R58</f>
        <v>0</v>
      </c>
      <c r="S59" s="9">
        <f>'3_X'!S58+'4_ReX'!S58</f>
        <v>0</v>
      </c>
      <c r="T59" s="9">
        <f>'3_X'!T58+'4_ReX'!T58</f>
        <v>0</v>
      </c>
      <c r="U59" s="9">
        <f>'3_X'!U58+'4_ReX'!U58</f>
        <v>0</v>
      </c>
      <c r="V59" s="9">
        <f>'3_X'!V58+'4_ReX'!V58</f>
        <v>0</v>
      </c>
      <c r="W59" s="9">
        <f>'3_X'!W58+'4_ReX'!W58</f>
        <v>0</v>
      </c>
      <c r="X59" s="9">
        <f>'3_X'!X58+'4_ReX'!X58</f>
        <v>0</v>
      </c>
    </row>
    <row r="60" spans="1:24" ht="13.8" x14ac:dyDescent="0.3">
      <c r="A60" s="11" t="s">
        <v>18</v>
      </c>
      <c r="B60" s="9">
        <f>'3_X'!B59+'4_ReX'!B59</f>
        <v>0</v>
      </c>
      <c r="C60" s="9">
        <f>'3_X'!C59+'4_ReX'!C59</f>
        <v>0</v>
      </c>
      <c r="D60" s="9">
        <f>'3_X'!D59+'4_ReX'!D59</f>
        <v>0</v>
      </c>
      <c r="E60" s="9">
        <f>'3_X'!E59+'4_ReX'!E59</f>
        <v>0</v>
      </c>
      <c r="F60" s="9">
        <f>'3_X'!F59+'4_ReX'!F59</f>
        <v>37.29</v>
      </c>
      <c r="G60" s="9">
        <f>'3_X'!G59+'4_ReX'!G59</f>
        <v>0</v>
      </c>
      <c r="H60" s="9">
        <f>'3_X'!H59+'4_ReX'!H59</f>
        <v>0</v>
      </c>
      <c r="I60" s="9">
        <f>'3_X'!I59+'4_ReX'!I59</f>
        <v>0</v>
      </c>
      <c r="J60" s="9">
        <f>'3_X'!J59+'4_ReX'!J59</f>
        <v>0</v>
      </c>
      <c r="K60" s="9">
        <f>'3_X'!K59+'4_ReX'!K59</f>
        <v>0</v>
      </c>
      <c r="L60" s="9">
        <f>'3_X'!L59+'4_ReX'!L59</f>
        <v>0</v>
      </c>
      <c r="M60" s="9">
        <f>'3_X'!M59+'4_ReX'!M59</f>
        <v>0</v>
      </c>
      <c r="N60" s="9">
        <f>'3_X'!N59+'4_ReX'!N59</f>
        <v>0</v>
      </c>
      <c r="O60" s="9">
        <f>'3_X'!O59+'4_ReX'!O59</f>
        <v>0</v>
      </c>
      <c r="P60" s="9">
        <f>'3_X'!P59+'4_ReX'!P59</f>
        <v>0</v>
      </c>
      <c r="Q60" s="9">
        <f>'3_X'!Q59+'4_ReX'!Q59</f>
        <v>0</v>
      </c>
      <c r="R60" s="9">
        <f>'3_X'!R59+'4_ReX'!R59</f>
        <v>0</v>
      </c>
      <c r="S60" s="9">
        <f>'3_X'!S59+'4_ReX'!S59</f>
        <v>0</v>
      </c>
      <c r="T60" s="9">
        <f>'3_X'!T59+'4_ReX'!T59</f>
        <v>0</v>
      </c>
      <c r="U60" s="9">
        <f>'3_X'!U59+'4_ReX'!U59</f>
        <v>0</v>
      </c>
      <c r="V60" s="9">
        <f>'3_X'!V59+'4_ReX'!V59</f>
        <v>0</v>
      </c>
      <c r="W60" s="9">
        <f>'3_X'!W59+'4_ReX'!W59</f>
        <v>0</v>
      </c>
      <c r="X60" s="9">
        <f>'3_X'!X59+'4_ReX'!X59</f>
        <v>37.29</v>
      </c>
    </row>
    <row r="61" spans="1:24" ht="13.8" x14ac:dyDescent="0.3">
      <c r="A61" s="11" t="s">
        <v>19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13.8" x14ac:dyDescent="0.3">
      <c r="A62" s="11" t="s">
        <v>20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3.8" x14ac:dyDescent="0.3">
      <c r="A63" s="11" t="s">
        <v>21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13.8" x14ac:dyDescent="0.3">
      <c r="A64" s="11" t="s">
        <v>23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3.8" x14ac:dyDescent="0.3">
      <c r="A65" s="11" t="s">
        <v>24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3.8" x14ac:dyDescent="0.3">
      <c r="A66" s="11" t="s">
        <v>25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13.8" x14ac:dyDescent="0.3">
      <c r="A67" s="11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3.8" x14ac:dyDescent="0.3">
      <c r="A68" s="11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3.8" x14ac:dyDescent="0.3">
      <c r="A69" s="12" t="s">
        <v>26</v>
      </c>
      <c r="B69" s="140"/>
      <c r="C69" s="140"/>
      <c r="D69" s="140"/>
      <c r="E69" s="140"/>
    </row>
    <row r="70" spans="1:24" ht="13.8" x14ac:dyDescent="0.3">
      <c r="A70" s="280" t="s">
        <v>27</v>
      </c>
      <c r="B70" s="281"/>
      <c r="C70" s="281"/>
      <c r="D70" s="281"/>
      <c r="E70" s="281"/>
    </row>
    <row r="71" spans="1:24" ht="13.8" x14ac:dyDescent="0.3">
      <c r="A71" s="282" t="s">
        <v>28</v>
      </c>
      <c r="B71" s="281"/>
      <c r="C71" s="281"/>
      <c r="D71" s="281"/>
      <c r="E71" s="281"/>
    </row>
    <row r="72" spans="1:24" ht="13.8" x14ac:dyDescent="0.3">
      <c r="A72" s="9"/>
      <c r="B72" s="9"/>
      <c r="C72" s="9"/>
      <c r="D72" s="9"/>
      <c r="E72" s="9"/>
    </row>
  </sheetData>
  <mergeCells count="7">
    <mergeCell ref="A71:E71"/>
    <mergeCell ref="A1:A3"/>
    <mergeCell ref="B1:X1"/>
    <mergeCell ref="B2:X2"/>
    <mergeCell ref="B3:X3"/>
    <mergeCell ref="A4:A6"/>
    <mergeCell ref="A70:E70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DCB93-B920-41FA-983F-CBE2B408A520}">
  <sheetPr>
    <tabColor theme="7" tint="-0.249977111117893"/>
  </sheetPr>
  <dimension ref="A1:R26"/>
  <sheetViews>
    <sheetView topLeftCell="B1" workbookViewId="0">
      <selection activeCell="J19" sqref="J19"/>
    </sheetView>
  </sheetViews>
  <sheetFormatPr defaultRowHeight="14.4" x14ac:dyDescent="0.3"/>
  <cols>
    <col min="2" max="2" width="75.33203125" bestFit="1" customWidth="1"/>
    <col min="3" max="4" width="11.33203125" hidden="1" customWidth="1"/>
    <col min="5" max="5" width="10.33203125" hidden="1" customWidth="1"/>
    <col min="6" max="6" width="11.33203125" hidden="1" customWidth="1"/>
    <col min="7" max="8" width="10.33203125" hidden="1" customWidth="1"/>
    <col min="9" max="10" width="9.33203125" bestFit="1" customWidth="1"/>
    <col min="11" max="11" width="9" bestFit="1" customWidth="1"/>
    <col min="12" max="12" width="9.33203125" bestFit="1" customWidth="1"/>
    <col min="13" max="14" width="9" bestFit="1" customWidth="1"/>
  </cols>
  <sheetData>
    <row r="1" spans="1:18" x14ac:dyDescent="0.3">
      <c r="A1" t="s">
        <v>237</v>
      </c>
    </row>
    <row r="2" spans="1:18" x14ac:dyDescent="0.3">
      <c r="A2" s="270" t="s">
        <v>53</v>
      </c>
      <c r="B2" s="266"/>
      <c r="C2" s="263" t="s">
        <v>222</v>
      </c>
      <c r="D2" s="264"/>
      <c r="E2" s="264"/>
      <c r="F2" s="264"/>
      <c r="G2" s="264"/>
      <c r="H2" s="265"/>
      <c r="I2" s="263" t="s">
        <v>220</v>
      </c>
      <c r="J2" s="264"/>
      <c r="K2" s="264"/>
      <c r="L2" s="264"/>
      <c r="M2" s="264"/>
      <c r="N2" s="265"/>
    </row>
    <row r="3" spans="1:18" x14ac:dyDescent="0.3">
      <c r="A3" s="271"/>
      <c r="B3" s="267"/>
      <c r="C3" s="179">
        <v>2018</v>
      </c>
      <c r="D3" s="181">
        <v>2019</v>
      </c>
      <c r="E3" s="181">
        <v>2020</v>
      </c>
      <c r="F3" s="181">
        <v>2021</v>
      </c>
      <c r="G3" s="181">
        <v>2022</v>
      </c>
      <c r="H3" s="208" t="s">
        <v>220</v>
      </c>
      <c r="I3" s="179" t="s">
        <v>112</v>
      </c>
      <c r="J3" s="181" t="s">
        <v>113</v>
      </c>
      <c r="K3" s="181" t="s">
        <v>114</v>
      </c>
      <c r="L3" s="181" t="s">
        <v>115</v>
      </c>
      <c r="M3" s="181" t="s">
        <v>17</v>
      </c>
      <c r="N3" s="208" t="s">
        <v>221</v>
      </c>
      <c r="P3" s="150">
        <v>45078</v>
      </c>
      <c r="Q3" t="s">
        <v>223</v>
      </c>
      <c r="R3" s="149">
        <v>20.22</v>
      </c>
    </row>
    <row r="4" spans="1:18" x14ac:dyDescent="0.3">
      <c r="A4" s="154" t="s">
        <v>31</v>
      </c>
      <c r="B4" t="s">
        <v>54</v>
      </c>
      <c r="C4" s="206">
        <v>0</v>
      </c>
      <c r="D4" s="156">
        <v>0</v>
      </c>
      <c r="E4" s="156">
        <v>900</v>
      </c>
      <c r="F4" s="156">
        <v>0</v>
      </c>
      <c r="G4" s="156">
        <v>0</v>
      </c>
      <c r="H4" s="203">
        <v>0</v>
      </c>
      <c r="I4" s="206">
        <v>0</v>
      </c>
      <c r="J4" s="156">
        <v>0</v>
      </c>
      <c r="K4" s="156">
        <v>0</v>
      </c>
      <c r="L4" s="156">
        <v>0</v>
      </c>
      <c r="M4" s="156">
        <v>0</v>
      </c>
      <c r="N4" s="203">
        <v>0</v>
      </c>
      <c r="P4" s="74">
        <f>SUM(I4:N4)</f>
        <v>0</v>
      </c>
      <c r="Q4" s="148">
        <f>P4/$P$26</f>
        <v>0</v>
      </c>
      <c r="R4" s="148">
        <f>G4/$G$26</f>
        <v>0</v>
      </c>
    </row>
    <row r="5" spans="1:18" x14ac:dyDescent="0.3">
      <c r="A5" s="154" t="s">
        <v>32</v>
      </c>
      <c r="B5" t="s">
        <v>55</v>
      </c>
      <c r="C5" s="206">
        <v>0</v>
      </c>
      <c r="D5" s="156">
        <v>0</v>
      </c>
      <c r="E5" s="156">
        <v>900</v>
      </c>
      <c r="F5" s="156">
        <v>0</v>
      </c>
      <c r="G5" s="156">
        <v>0</v>
      </c>
      <c r="H5" s="203">
        <v>0</v>
      </c>
      <c r="I5" s="206">
        <v>0</v>
      </c>
      <c r="J5" s="156">
        <v>0</v>
      </c>
      <c r="K5" s="156">
        <v>0</v>
      </c>
      <c r="L5" s="156">
        <v>0</v>
      </c>
      <c r="M5" s="156">
        <v>0</v>
      </c>
      <c r="N5" s="203">
        <v>0</v>
      </c>
      <c r="P5" s="74">
        <f t="shared" ref="P5:P26" si="0">SUM(I5:N5)</f>
        <v>0</v>
      </c>
      <c r="Q5" s="148">
        <f t="shared" ref="Q5:Q26" si="1">P5/$P$26</f>
        <v>0</v>
      </c>
      <c r="R5" s="148">
        <f t="shared" ref="R5:R26" si="2">G5/$G$26</f>
        <v>0</v>
      </c>
    </row>
    <row r="6" spans="1:18" x14ac:dyDescent="0.3">
      <c r="A6" s="154" t="s">
        <v>33</v>
      </c>
      <c r="B6" t="s">
        <v>56</v>
      </c>
      <c r="C6" s="206">
        <v>0</v>
      </c>
      <c r="D6" s="156">
        <v>0</v>
      </c>
      <c r="E6" s="156">
        <v>0</v>
      </c>
      <c r="F6" s="156">
        <v>0</v>
      </c>
      <c r="G6" s="156">
        <v>0</v>
      </c>
      <c r="H6" s="203">
        <v>0</v>
      </c>
      <c r="I6" s="206">
        <v>0</v>
      </c>
      <c r="J6" s="156">
        <v>0</v>
      </c>
      <c r="K6" s="156">
        <v>0</v>
      </c>
      <c r="L6" s="156">
        <v>0</v>
      </c>
      <c r="M6" s="156">
        <v>0</v>
      </c>
      <c r="N6" s="203">
        <v>0</v>
      </c>
      <c r="P6" s="74">
        <f t="shared" si="0"/>
        <v>0</v>
      </c>
      <c r="Q6" s="148">
        <f t="shared" si="1"/>
        <v>0</v>
      </c>
      <c r="R6" s="148">
        <f t="shared" si="2"/>
        <v>0</v>
      </c>
    </row>
    <row r="7" spans="1:18" x14ac:dyDescent="0.3">
      <c r="A7" s="154" t="s">
        <v>34</v>
      </c>
      <c r="B7" t="s">
        <v>57</v>
      </c>
      <c r="C7" s="206">
        <v>1027</v>
      </c>
      <c r="D7" s="156">
        <v>50</v>
      </c>
      <c r="E7" s="156">
        <v>1640</v>
      </c>
      <c r="F7" s="156">
        <v>0</v>
      </c>
      <c r="G7" s="156">
        <v>0</v>
      </c>
      <c r="H7" s="203">
        <v>0</v>
      </c>
      <c r="I7" s="206">
        <v>0</v>
      </c>
      <c r="J7" s="156">
        <v>0</v>
      </c>
      <c r="K7" s="156">
        <v>0</v>
      </c>
      <c r="L7" s="156">
        <v>0</v>
      </c>
      <c r="M7" s="156">
        <v>0</v>
      </c>
      <c r="N7" s="203">
        <v>0</v>
      </c>
      <c r="P7" s="74">
        <f t="shared" si="0"/>
        <v>0</v>
      </c>
      <c r="Q7" s="148">
        <f t="shared" si="1"/>
        <v>0</v>
      </c>
      <c r="R7" s="148">
        <f t="shared" si="2"/>
        <v>0</v>
      </c>
    </row>
    <row r="8" spans="1:18" x14ac:dyDescent="0.3">
      <c r="A8" s="154" t="s">
        <v>35</v>
      </c>
      <c r="B8" t="s">
        <v>58</v>
      </c>
      <c r="C8" s="206">
        <v>177743.44000000003</v>
      </c>
      <c r="D8" s="156">
        <v>335619.88</v>
      </c>
      <c r="E8" s="156">
        <v>47980.68</v>
      </c>
      <c r="F8" s="156">
        <v>38880.600000000006</v>
      </c>
      <c r="G8" s="156">
        <v>74655.360000000015</v>
      </c>
      <c r="H8" s="203">
        <v>19443.88</v>
      </c>
      <c r="I8" s="206">
        <v>5171.76</v>
      </c>
      <c r="J8" s="156">
        <v>9080.2800000000007</v>
      </c>
      <c r="K8" s="156">
        <v>0</v>
      </c>
      <c r="L8" s="156">
        <v>5154.55</v>
      </c>
      <c r="M8" s="156">
        <v>0</v>
      </c>
      <c r="N8" s="203">
        <v>37.29</v>
      </c>
      <c r="P8" s="74">
        <f t="shared" si="0"/>
        <v>19443.88</v>
      </c>
      <c r="Q8" s="148">
        <f t="shared" si="1"/>
        <v>1</v>
      </c>
      <c r="R8" s="148">
        <f t="shared" si="2"/>
        <v>0.99334711456375169</v>
      </c>
    </row>
    <row r="9" spans="1:18" x14ac:dyDescent="0.3">
      <c r="A9" s="154" t="s">
        <v>36</v>
      </c>
      <c r="B9" t="s">
        <v>59</v>
      </c>
      <c r="C9" s="206">
        <v>300</v>
      </c>
      <c r="D9" s="156">
        <v>600</v>
      </c>
      <c r="E9" s="156">
        <v>650</v>
      </c>
      <c r="F9" s="156">
        <v>0</v>
      </c>
      <c r="G9" s="156">
        <v>0</v>
      </c>
      <c r="H9" s="203">
        <v>0</v>
      </c>
      <c r="I9" s="206">
        <v>0</v>
      </c>
      <c r="J9" s="156">
        <v>0</v>
      </c>
      <c r="K9" s="156">
        <v>0</v>
      </c>
      <c r="L9" s="156">
        <v>0</v>
      </c>
      <c r="M9" s="156">
        <v>0</v>
      </c>
      <c r="N9" s="203">
        <v>0</v>
      </c>
      <c r="P9" s="74">
        <f t="shared" si="0"/>
        <v>0</v>
      </c>
      <c r="Q9" s="148">
        <f t="shared" si="1"/>
        <v>0</v>
      </c>
      <c r="R9" s="148">
        <f t="shared" si="2"/>
        <v>0</v>
      </c>
    </row>
    <row r="10" spans="1:18" x14ac:dyDescent="0.3">
      <c r="A10" s="154" t="s">
        <v>37</v>
      </c>
      <c r="B10" t="s">
        <v>60</v>
      </c>
      <c r="C10" s="206">
        <v>650</v>
      </c>
      <c r="D10" s="156">
        <v>0</v>
      </c>
      <c r="E10" s="156">
        <v>3178</v>
      </c>
      <c r="F10" s="156">
        <v>0</v>
      </c>
      <c r="G10" s="156">
        <v>0</v>
      </c>
      <c r="H10" s="203">
        <v>0</v>
      </c>
      <c r="I10" s="206">
        <v>0</v>
      </c>
      <c r="J10" s="156">
        <v>0</v>
      </c>
      <c r="K10" s="156">
        <v>0</v>
      </c>
      <c r="L10" s="156">
        <v>0</v>
      </c>
      <c r="M10" s="156">
        <v>0</v>
      </c>
      <c r="N10" s="203">
        <v>0</v>
      </c>
      <c r="P10" s="74">
        <f t="shared" si="0"/>
        <v>0</v>
      </c>
      <c r="Q10" s="148">
        <f t="shared" si="1"/>
        <v>0</v>
      </c>
      <c r="R10" s="148">
        <f t="shared" si="2"/>
        <v>0</v>
      </c>
    </row>
    <row r="11" spans="1:18" x14ac:dyDescent="0.3">
      <c r="A11" s="154" t="s">
        <v>38</v>
      </c>
      <c r="B11" t="s">
        <v>61</v>
      </c>
      <c r="C11" s="206">
        <v>0</v>
      </c>
      <c r="D11" s="156">
        <v>0</v>
      </c>
      <c r="E11" s="156">
        <v>0</v>
      </c>
      <c r="F11" s="156">
        <v>0</v>
      </c>
      <c r="G11" s="156">
        <v>0</v>
      </c>
      <c r="H11" s="203">
        <v>0</v>
      </c>
      <c r="I11" s="206">
        <v>0</v>
      </c>
      <c r="J11" s="156">
        <v>0</v>
      </c>
      <c r="K11" s="156">
        <v>0</v>
      </c>
      <c r="L11" s="156">
        <v>0</v>
      </c>
      <c r="M11" s="156">
        <v>0</v>
      </c>
      <c r="N11" s="203">
        <v>0</v>
      </c>
      <c r="P11" s="74">
        <f t="shared" si="0"/>
        <v>0</v>
      </c>
      <c r="Q11" s="148">
        <f t="shared" si="1"/>
        <v>0</v>
      </c>
      <c r="R11" s="148">
        <f t="shared" si="2"/>
        <v>0</v>
      </c>
    </row>
    <row r="12" spans="1:18" x14ac:dyDescent="0.3">
      <c r="A12" s="154" t="s">
        <v>39</v>
      </c>
      <c r="B12" t="s">
        <v>62</v>
      </c>
      <c r="C12" s="206">
        <v>0</v>
      </c>
      <c r="D12" s="156">
        <v>0</v>
      </c>
      <c r="E12" s="156">
        <v>0</v>
      </c>
      <c r="F12" s="156">
        <v>0</v>
      </c>
      <c r="G12" s="156">
        <v>0</v>
      </c>
      <c r="H12" s="203">
        <v>0</v>
      </c>
      <c r="I12" s="206">
        <v>0</v>
      </c>
      <c r="J12" s="156">
        <v>0</v>
      </c>
      <c r="K12" s="156">
        <v>0</v>
      </c>
      <c r="L12" s="156">
        <v>0</v>
      </c>
      <c r="M12" s="156">
        <v>0</v>
      </c>
      <c r="N12" s="203">
        <v>0</v>
      </c>
      <c r="P12" s="74">
        <f t="shared" si="0"/>
        <v>0</v>
      </c>
      <c r="Q12" s="148">
        <f t="shared" si="1"/>
        <v>0</v>
      </c>
      <c r="R12" s="148">
        <f t="shared" si="2"/>
        <v>0</v>
      </c>
    </row>
    <row r="13" spans="1:18" x14ac:dyDescent="0.3">
      <c r="A13" s="154" t="s">
        <v>40</v>
      </c>
      <c r="B13" t="s">
        <v>63</v>
      </c>
      <c r="C13" s="206">
        <v>0</v>
      </c>
      <c r="D13" s="156">
        <v>0</v>
      </c>
      <c r="E13" s="156">
        <v>0</v>
      </c>
      <c r="F13" s="156">
        <v>0</v>
      </c>
      <c r="G13" s="156">
        <v>0</v>
      </c>
      <c r="H13" s="203">
        <v>0</v>
      </c>
      <c r="I13" s="206">
        <v>0</v>
      </c>
      <c r="J13" s="156">
        <v>0</v>
      </c>
      <c r="K13" s="156">
        <v>0</v>
      </c>
      <c r="L13" s="156">
        <v>0</v>
      </c>
      <c r="M13" s="156">
        <v>0</v>
      </c>
      <c r="N13" s="203">
        <v>0</v>
      </c>
      <c r="P13" s="74">
        <f t="shared" si="0"/>
        <v>0</v>
      </c>
      <c r="Q13" s="148">
        <f t="shared" si="1"/>
        <v>0</v>
      </c>
      <c r="R13" s="148">
        <f t="shared" si="2"/>
        <v>0</v>
      </c>
    </row>
    <row r="14" spans="1:18" x14ac:dyDescent="0.3">
      <c r="A14" s="154" t="s">
        <v>41</v>
      </c>
      <c r="B14" t="s">
        <v>64</v>
      </c>
      <c r="C14" s="206">
        <v>0</v>
      </c>
      <c r="D14" s="156">
        <v>0</v>
      </c>
      <c r="E14" s="156">
        <v>0</v>
      </c>
      <c r="F14" s="156">
        <v>0</v>
      </c>
      <c r="G14" s="156">
        <v>0</v>
      </c>
      <c r="H14" s="203">
        <v>0</v>
      </c>
      <c r="I14" s="206">
        <v>0</v>
      </c>
      <c r="J14" s="156">
        <v>0</v>
      </c>
      <c r="K14" s="156">
        <v>0</v>
      </c>
      <c r="L14" s="156">
        <v>0</v>
      </c>
      <c r="M14" s="156">
        <v>0</v>
      </c>
      <c r="N14" s="203">
        <v>0</v>
      </c>
      <c r="P14" s="74">
        <f t="shared" si="0"/>
        <v>0</v>
      </c>
      <c r="Q14" s="148">
        <f t="shared" si="1"/>
        <v>0</v>
      </c>
      <c r="R14" s="148">
        <f t="shared" si="2"/>
        <v>0</v>
      </c>
    </row>
    <row r="15" spans="1:18" x14ac:dyDescent="0.3">
      <c r="A15" s="154" t="s">
        <v>42</v>
      </c>
      <c r="B15" t="s">
        <v>65</v>
      </c>
      <c r="C15" s="206">
        <v>0</v>
      </c>
      <c r="D15" s="156">
        <v>0</v>
      </c>
      <c r="E15" s="156">
        <v>0</v>
      </c>
      <c r="F15" s="156">
        <v>0</v>
      </c>
      <c r="G15" s="156">
        <v>0</v>
      </c>
      <c r="H15" s="203">
        <v>0</v>
      </c>
      <c r="I15" s="206">
        <v>0</v>
      </c>
      <c r="J15" s="156">
        <v>0</v>
      </c>
      <c r="K15" s="156">
        <v>0</v>
      </c>
      <c r="L15" s="156">
        <v>0</v>
      </c>
      <c r="M15" s="156">
        <v>0</v>
      </c>
      <c r="N15" s="203">
        <v>0</v>
      </c>
      <c r="P15" s="74">
        <f t="shared" si="0"/>
        <v>0</v>
      </c>
      <c r="Q15" s="148">
        <f t="shared" si="1"/>
        <v>0</v>
      </c>
      <c r="R15" s="148">
        <f t="shared" si="2"/>
        <v>0</v>
      </c>
    </row>
    <row r="16" spans="1:18" x14ac:dyDescent="0.3">
      <c r="A16" s="154" t="s">
        <v>43</v>
      </c>
      <c r="B16" t="s">
        <v>66</v>
      </c>
      <c r="C16" s="206">
        <v>0</v>
      </c>
      <c r="D16" s="156">
        <v>50</v>
      </c>
      <c r="E16" s="156">
        <v>0</v>
      </c>
      <c r="F16" s="156">
        <v>0</v>
      </c>
      <c r="G16" s="156">
        <v>0</v>
      </c>
      <c r="H16" s="203">
        <v>0</v>
      </c>
      <c r="I16" s="206">
        <v>0</v>
      </c>
      <c r="J16" s="156">
        <v>0</v>
      </c>
      <c r="K16" s="156">
        <v>0</v>
      </c>
      <c r="L16" s="156">
        <v>0</v>
      </c>
      <c r="M16" s="156">
        <v>0</v>
      </c>
      <c r="N16" s="203">
        <v>0</v>
      </c>
      <c r="P16" s="74">
        <f t="shared" si="0"/>
        <v>0</v>
      </c>
      <c r="Q16" s="148">
        <f t="shared" si="1"/>
        <v>0</v>
      </c>
      <c r="R16" s="148">
        <f t="shared" si="2"/>
        <v>0</v>
      </c>
    </row>
    <row r="17" spans="1:18" x14ac:dyDescent="0.3">
      <c r="A17" s="154" t="s">
        <v>44</v>
      </c>
      <c r="B17" t="s">
        <v>67</v>
      </c>
      <c r="C17" s="206">
        <v>0</v>
      </c>
      <c r="D17" s="156">
        <v>0</v>
      </c>
      <c r="E17" s="156">
        <v>0</v>
      </c>
      <c r="F17" s="156">
        <v>0</v>
      </c>
      <c r="G17" s="156">
        <v>0</v>
      </c>
      <c r="H17" s="203">
        <v>0</v>
      </c>
      <c r="I17" s="206">
        <v>0</v>
      </c>
      <c r="J17" s="156">
        <v>0</v>
      </c>
      <c r="K17" s="156">
        <v>0</v>
      </c>
      <c r="L17" s="156">
        <v>0</v>
      </c>
      <c r="M17" s="156">
        <v>0</v>
      </c>
      <c r="N17" s="203">
        <v>0</v>
      </c>
      <c r="P17" s="74">
        <f t="shared" si="0"/>
        <v>0</v>
      </c>
      <c r="Q17" s="148">
        <f t="shared" si="1"/>
        <v>0</v>
      </c>
      <c r="R17" s="148">
        <f t="shared" si="2"/>
        <v>0</v>
      </c>
    </row>
    <row r="18" spans="1:18" x14ac:dyDescent="0.3">
      <c r="A18" s="154" t="s">
        <v>45</v>
      </c>
      <c r="B18" t="s">
        <v>68</v>
      </c>
      <c r="C18" s="206">
        <v>10610</v>
      </c>
      <c r="D18" s="156">
        <v>11664.24</v>
      </c>
      <c r="E18" s="156">
        <v>8043</v>
      </c>
      <c r="F18" s="156">
        <v>1060</v>
      </c>
      <c r="G18" s="156">
        <v>0</v>
      </c>
      <c r="H18" s="203">
        <v>0</v>
      </c>
      <c r="I18" s="206">
        <v>0</v>
      </c>
      <c r="J18" s="156">
        <v>0</v>
      </c>
      <c r="K18" s="156">
        <v>0</v>
      </c>
      <c r="L18" s="156">
        <v>0</v>
      </c>
      <c r="M18" s="156">
        <v>0</v>
      </c>
      <c r="N18" s="203">
        <v>0</v>
      </c>
      <c r="P18" s="74">
        <f t="shared" si="0"/>
        <v>0</v>
      </c>
      <c r="Q18" s="148">
        <f t="shared" si="1"/>
        <v>0</v>
      </c>
      <c r="R18" s="148">
        <f t="shared" si="2"/>
        <v>0</v>
      </c>
    </row>
    <row r="19" spans="1:18" x14ac:dyDescent="0.3">
      <c r="A19" s="154" t="s">
        <v>46</v>
      </c>
      <c r="B19" t="s">
        <v>69</v>
      </c>
      <c r="C19" s="206">
        <v>4255</v>
      </c>
      <c r="D19" s="156">
        <v>26240</v>
      </c>
      <c r="E19" s="156">
        <v>1251</v>
      </c>
      <c r="F19" s="156">
        <v>2100</v>
      </c>
      <c r="G19" s="156">
        <v>500</v>
      </c>
      <c r="H19" s="203">
        <v>0</v>
      </c>
      <c r="I19" s="206">
        <v>0</v>
      </c>
      <c r="J19" s="156">
        <v>0</v>
      </c>
      <c r="K19" s="156">
        <v>0</v>
      </c>
      <c r="L19" s="156">
        <v>0</v>
      </c>
      <c r="M19" s="156">
        <v>0</v>
      </c>
      <c r="N19" s="203">
        <v>0</v>
      </c>
      <c r="P19" s="74">
        <f t="shared" si="0"/>
        <v>0</v>
      </c>
      <c r="Q19" s="148">
        <f t="shared" si="1"/>
        <v>0</v>
      </c>
      <c r="R19" s="148">
        <f t="shared" si="2"/>
        <v>6.6528854362483247E-3</v>
      </c>
    </row>
    <row r="20" spans="1:18" x14ac:dyDescent="0.3">
      <c r="A20" s="154" t="s">
        <v>47</v>
      </c>
      <c r="B20" t="s">
        <v>70</v>
      </c>
      <c r="C20" s="206">
        <v>26615</v>
      </c>
      <c r="D20" s="156">
        <v>26445</v>
      </c>
      <c r="E20" s="156">
        <v>2000</v>
      </c>
      <c r="F20" s="156">
        <v>350000</v>
      </c>
      <c r="G20" s="156">
        <v>0</v>
      </c>
      <c r="H20" s="203">
        <v>0</v>
      </c>
      <c r="I20" s="206">
        <v>0</v>
      </c>
      <c r="J20" s="156">
        <v>0</v>
      </c>
      <c r="K20" s="156">
        <v>0</v>
      </c>
      <c r="L20" s="156">
        <v>0</v>
      </c>
      <c r="M20" s="156">
        <v>0</v>
      </c>
      <c r="N20" s="203">
        <v>0</v>
      </c>
      <c r="P20" s="74">
        <f t="shared" si="0"/>
        <v>0</v>
      </c>
      <c r="Q20" s="148">
        <f t="shared" si="1"/>
        <v>0</v>
      </c>
      <c r="R20" s="148">
        <f t="shared" si="2"/>
        <v>0</v>
      </c>
    </row>
    <row r="21" spans="1:18" x14ac:dyDescent="0.3">
      <c r="A21" s="154" t="s">
        <v>48</v>
      </c>
      <c r="B21" t="s">
        <v>71</v>
      </c>
      <c r="C21" s="206">
        <v>50</v>
      </c>
      <c r="D21" s="156">
        <v>800</v>
      </c>
      <c r="E21" s="156">
        <v>0</v>
      </c>
      <c r="F21" s="156">
        <v>0</v>
      </c>
      <c r="G21" s="156">
        <v>0</v>
      </c>
      <c r="H21" s="203">
        <v>0</v>
      </c>
      <c r="I21" s="206">
        <v>0</v>
      </c>
      <c r="J21" s="156">
        <v>0</v>
      </c>
      <c r="K21" s="156">
        <v>0</v>
      </c>
      <c r="L21" s="156">
        <v>0</v>
      </c>
      <c r="M21" s="156">
        <v>0</v>
      </c>
      <c r="N21" s="203">
        <v>0</v>
      </c>
      <c r="P21" s="74">
        <f t="shared" si="0"/>
        <v>0</v>
      </c>
      <c r="Q21" s="148">
        <f t="shared" si="1"/>
        <v>0</v>
      </c>
      <c r="R21" s="148">
        <f t="shared" si="2"/>
        <v>0</v>
      </c>
    </row>
    <row r="22" spans="1:18" x14ac:dyDescent="0.3">
      <c r="A22" s="154" t="s">
        <v>49</v>
      </c>
      <c r="B22" t="s">
        <v>72</v>
      </c>
      <c r="C22" s="206">
        <v>0</v>
      </c>
      <c r="D22" s="156">
        <v>0</v>
      </c>
      <c r="E22" s="156">
        <v>0</v>
      </c>
      <c r="F22" s="156">
        <v>0</v>
      </c>
      <c r="G22" s="156">
        <v>0</v>
      </c>
      <c r="H22" s="203">
        <v>0</v>
      </c>
      <c r="I22" s="206">
        <v>0</v>
      </c>
      <c r="J22" s="156">
        <v>0</v>
      </c>
      <c r="K22" s="156">
        <v>0</v>
      </c>
      <c r="L22" s="156">
        <v>0</v>
      </c>
      <c r="M22" s="156">
        <v>0</v>
      </c>
      <c r="N22" s="203">
        <v>0</v>
      </c>
      <c r="P22" s="74">
        <f t="shared" si="0"/>
        <v>0</v>
      </c>
      <c r="Q22" s="148">
        <f t="shared" si="1"/>
        <v>0</v>
      </c>
      <c r="R22" s="148">
        <f t="shared" si="2"/>
        <v>0</v>
      </c>
    </row>
    <row r="23" spans="1:18" x14ac:dyDescent="0.3">
      <c r="A23" s="154" t="s">
        <v>50</v>
      </c>
      <c r="B23" t="s">
        <v>73</v>
      </c>
      <c r="C23" s="206">
        <v>150</v>
      </c>
      <c r="D23" s="156">
        <v>200</v>
      </c>
      <c r="E23" s="156">
        <v>0</v>
      </c>
      <c r="F23" s="156">
        <v>45000</v>
      </c>
      <c r="G23" s="156">
        <v>0</v>
      </c>
      <c r="H23" s="203">
        <v>0</v>
      </c>
      <c r="I23" s="206">
        <v>0</v>
      </c>
      <c r="J23" s="156">
        <v>0</v>
      </c>
      <c r="K23" s="156">
        <v>0</v>
      </c>
      <c r="L23" s="156">
        <v>0</v>
      </c>
      <c r="M23" s="156">
        <v>0</v>
      </c>
      <c r="N23" s="203">
        <v>0</v>
      </c>
      <c r="P23" s="74">
        <f t="shared" si="0"/>
        <v>0</v>
      </c>
      <c r="Q23" s="148">
        <f t="shared" si="1"/>
        <v>0</v>
      </c>
      <c r="R23" s="148">
        <f t="shared" si="2"/>
        <v>0</v>
      </c>
    </row>
    <row r="24" spans="1:18" x14ac:dyDescent="0.3">
      <c r="A24" s="154" t="s">
        <v>51</v>
      </c>
      <c r="B24" t="s">
        <v>74</v>
      </c>
      <c r="C24" s="206">
        <v>0</v>
      </c>
      <c r="D24" s="156">
        <v>0</v>
      </c>
      <c r="E24" s="156">
        <v>0</v>
      </c>
      <c r="F24" s="156">
        <v>0</v>
      </c>
      <c r="G24" s="156">
        <v>0</v>
      </c>
      <c r="H24" s="203">
        <v>0</v>
      </c>
      <c r="I24" s="206">
        <v>0</v>
      </c>
      <c r="J24" s="156">
        <v>0</v>
      </c>
      <c r="K24" s="156">
        <v>0</v>
      </c>
      <c r="L24" s="156">
        <v>0</v>
      </c>
      <c r="M24" s="156">
        <v>0</v>
      </c>
      <c r="N24" s="203">
        <v>0</v>
      </c>
      <c r="P24" s="74">
        <f t="shared" si="0"/>
        <v>0</v>
      </c>
      <c r="Q24" s="148">
        <f t="shared" si="1"/>
        <v>0</v>
      </c>
      <c r="R24" s="148">
        <f t="shared" si="2"/>
        <v>0</v>
      </c>
    </row>
    <row r="25" spans="1:18" x14ac:dyDescent="0.3">
      <c r="A25" s="154" t="s">
        <v>52</v>
      </c>
      <c r="B25" t="s">
        <v>75</v>
      </c>
      <c r="C25" s="206">
        <v>7545</v>
      </c>
      <c r="D25" s="156">
        <v>2920</v>
      </c>
      <c r="E25" s="156">
        <v>2939</v>
      </c>
      <c r="F25" s="156">
        <v>2831</v>
      </c>
      <c r="G25" s="156">
        <v>0</v>
      </c>
      <c r="H25" s="203">
        <v>0</v>
      </c>
      <c r="I25" s="206">
        <v>0</v>
      </c>
      <c r="J25" s="156">
        <v>0</v>
      </c>
      <c r="K25" s="156">
        <v>0</v>
      </c>
      <c r="L25" s="156">
        <v>0</v>
      </c>
      <c r="M25" s="156">
        <v>0</v>
      </c>
      <c r="N25" s="203">
        <v>0</v>
      </c>
      <c r="P25" s="74">
        <f t="shared" si="0"/>
        <v>0</v>
      </c>
      <c r="Q25" s="148">
        <f t="shared" si="1"/>
        <v>0</v>
      </c>
      <c r="R25" s="148">
        <f t="shared" si="2"/>
        <v>0</v>
      </c>
    </row>
    <row r="26" spans="1:18" x14ac:dyDescent="0.3">
      <c r="A26" s="296" t="s">
        <v>9</v>
      </c>
      <c r="B26" s="297"/>
      <c r="C26" s="207">
        <v>228945.44</v>
      </c>
      <c r="D26" s="161">
        <v>404589.12</v>
      </c>
      <c r="E26" s="161">
        <v>69481.679999999993</v>
      </c>
      <c r="F26" s="161">
        <v>439871.60000000003</v>
      </c>
      <c r="G26" s="161">
        <v>75155.360000000015</v>
      </c>
      <c r="H26" s="204">
        <v>19443.88</v>
      </c>
      <c r="I26" s="207">
        <v>5171.76</v>
      </c>
      <c r="J26" s="161">
        <v>9080.2800000000007</v>
      </c>
      <c r="K26" s="161">
        <v>0</v>
      </c>
      <c r="L26" s="161">
        <v>5154.55</v>
      </c>
      <c r="M26" s="161">
        <v>0</v>
      </c>
      <c r="N26" s="204">
        <v>37.29</v>
      </c>
      <c r="P26" s="74">
        <f t="shared" si="0"/>
        <v>19443.88</v>
      </c>
      <c r="Q26" s="148">
        <f t="shared" si="1"/>
        <v>1</v>
      </c>
      <c r="R26" s="148">
        <f t="shared" si="2"/>
        <v>1</v>
      </c>
    </row>
  </sheetData>
  <mergeCells count="4">
    <mergeCell ref="I2:N2"/>
    <mergeCell ref="C2:H2"/>
    <mergeCell ref="A2:B3"/>
    <mergeCell ref="A26:B26"/>
  </mergeCells>
  <phoneticPr fontId="26" type="noConversion"/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Y33"/>
  <sheetViews>
    <sheetView zoomScale="110" zoomScaleNormal="110" workbookViewId="0">
      <pane xSplit="1" ySplit="5" topLeftCell="B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4.4" x14ac:dyDescent="0.3"/>
  <cols>
    <col min="1" max="1" width="46.77734375" style="46" customWidth="1"/>
    <col min="2" max="3" width="7.44140625" style="46" bestFit="1" customWidth="1"/>
    <col min="4" max="5" width="6.44140625" style="46" bestFit="1" customWidth="1"/>
    <col min="6" max="11" width="7.44140625" style="46" bestFit="1" customWidth="1"/>
    <col min="12" max="12" width="8.88671875" style="46" bestFit="1" customWidth="1"/>
    <col min="13" max="13" width="9.44140625" style="46" bestFit="1" customWidth="1"/>
    <col min="14" max="14" width="9" style="46" bestFit="1" customWidth="1"/>
    <col min="15" max="15" width="8.5546875" style="46" bestFit="1" customWidth="1"/>
    <col min="16" max="19" width="5.44140625" style="46" customWidth="1"/>
    <col min="20" max="20" width="4.33203125" style="46" customWidth="1"/>
    <col min="21" max="22" width="5.44140625" style="46" customWidth="1"/>
    <col min="23" max="23" width="6.44140625" style="46" customWidth="1"/>
    <col min="24" max="24" width="7.44140625" style="46" customWidth="1"/>
    <col min="25" max="25" width="4.109375" style="46" customWidth="1"/>
    <col min="26" max="27" width="6.44140625" style="46" customWidth="1"/>
    <col min="28" max="28" width="5.109375" style="46" bestFit="1" customWidth="1"/>
    <col min="29" max="29" width="6.5546875" style="46" bestFit="1" customWidth="1"/>
    <col min="30" max="30" width="7.5546875" style="46" bestFit="1" customWidth="1"/>
    <col min="31" max="33" width="6.5546875" style="46" bestFit="1" customWidth="1"/>
    <col min="34" max="34" width="5.44140625" style="46" bestFit="1" customWidth="1"/>
    <col min="35" max="35" width="6.5546875" style="46" bestFit="1" customWidth="1"/>
    <col min="36" max="38" width="5.44140625" style="46" bestFit="1" customWidth="1"/>
    <col min="39" max="39" width="6.44140625" style="46" bestFit="1" customWidth="1"/>
    <col min="40" max="41" width="5.44140625" style="46" bestFit="1" customWidth="1"/>
    <col min="42" max="42" width="4.21875" style="46" bestFit="1" customWidth="1"/>
    <col min="43" max="43" width="5.44140625" style="46" bestFit="1" customWidth="1"/>
    <col min="44" max="44" width="4.44140625" style="46" bestFit="1" customWidth="1"/>
    <col min="45" max="45" width="4.6640625" style="46" bestFit="1" customWidth="1"/>
    <col min="46" max="46" width="4" style="46" bestFit="1" customWidth="1"/>
    <col min="47" max="47" width="6.44140625" style="46" bestFit="1" customWidth="1"/>
    <col min="48" max="48" width="5.44140625" style="46" bestFit="1" customWidth="1"/>
    <col min="49" max="49" width="4.21875" style="46" bestFit="1" customWidth="1"/>
    <col min="50" max="50" width="4.5546875" style="46" bestFit="1" customWidth="1"/>
    <col min="51" max="51" width="4.44140625" style="46" bestFit="1" customWidth="1"/>
    <col min="52" max="152" width="9.33203125" style="46"/>
    <col min="153" max="153" width="41" style="46" customWidth="1"/>
    <col min="154" max="160" width="9.33203125" style="46" customWidth="1"/>
    <col min="161" max="161" width="10.5546875" style="46" customWidth="1"/>
    <col min="162" max="172" width="9.33203125" style="46" customWidth="1"/>
    <col min="173" max="173" width="12.6640625" style="46" customWidth="1"/>
    <col min="174" max="174" width="13.33203125" style="46" customWidth="1"/>
    <col min="175" max="210" width="9.33203125" style="46" customWidth="1"/>
    <col min="211" max="216" width="11.33203125" style="46" customWidth="1"/>
    <col min="217" max="217" width="10.6640625" style="46" customWidth="1"/>
    <col min="218" max="408" width="9.33203125" style="46"/>
    <col min="409" max="409" width="41" style="46" customWidth="1"/>
    <col min="410" max="416" width="9.33203125" style="46" customWidth="1"/>
    <col min="417" max="417" width="10.5546875" style="46" customWidth="1"/>
    <col min="418" max="428" width="9.33203125" style="46" customWidth="1"/>
    <col min="429" max="429" width="12.6640625" style="46" customWidth="1"/>
    <col min="430" max="430" width="13.33203125" style="46" customWidth="1"/>
    <col min="431" max="466" width="9.33203125" style="46" customWidth="1"/>
    <col min="467" max="472" width="11.33203125" style="46" customWidth="1"/>
    <col min="473" max="473" width="10.6640625" style="46" customWidth="1"/>
    <col min="474" max="664" width="9.33203125" style="46"/>
    <col min="665" max="665" width="41" style="46" customWidth="1"/>
    <col min="666" max="672" width="9.33203125" style="46" customWidth="1"/>
    <col min="673" max="673" width="10.5546875" style="46" customWidth="1"/>
    <col min="674" max="684" width="9.33203125" style="46" customWidth="1"/>
    <col min="685" max="685" width="12.6640625" style="46" customWidth="1"/>
    <col min="686" max="686" width="13.33203125" style="46" customWidth="1"/>
    <col min="687" max="722" width="9.33203125" style="46" customWidth="1"/>
    <col min="723" max="728" width="11.33203125" style="46" customWidth="1"/>
    <col min="729" max="729" width="10.6640625" style="46" customWidth="1"/>
    <col min="730" max="920" width="9.33203125" style="46"/>
    <col min="921" max="921" width="41" style="46" customWidth="1"/>
    <col min="922" max="928" width="9.33203125" style="46" customWidth="1"/>
    <col min="929" max="929" width="10.5546875" style="46" customWidth="1"/>
    <col min="930" max="940" width="9.33203125" style="46" customWidth="1"/>
    <col min="941" max="941" width="12.6640625" style="46" customWidth="1"/>
    <col min="942" max="942" width="13.33203125" style="46" customWidth="1"/>
    <col min="943" max="978" width="9.33203125" style="46" customWidth="1"/>
    <col min="979" max="984" width="11.33203125" style="46" customWidth="1"/>
    <col min="985" max="985" width="10.6640625" style="46" customWidth="1"/>
    <col min="986" max="1176" width="9.33203125" style="46"/>
    <col min="1177" max="1177" width="41" style="46" customWidth="1"/>
    <col min="1178" max="1184" width="9.33203125" style="46" customWidth="1"/>
    <col min="1185" max="1185" width="10.5546875" style="46" customWidth="1"/>
    <col min="1186" max="1196" width="9.33203125" style="46" customWidth="1"/>
    <col min="1197" max="1197" width="12.6640625" style="46" customWidth="1"/>
    <col min="1198" max="1198" width="13.33203125" style="46" customWidth="1"/>
    <col min="1199" max="1234" width="9.33203125" style="46" customWidth="1"/>
    <col min="1235" max="1240" width="11.33203125" style="46" customWidth="1"/>
    <col min="1241" max="1241" width="10.6640625" style="46" customWidth="1"/>
    <col min="1242" max="1432" width="9.33203125" style="46"/>
    <col min="1433" max="1433" width="41" style="46" customWidth="1"/>
    <col min="1434" max="1440" width="9.33203125" style="46" customWidth="1"/>
    <col min="1441" max="1441" width="10.5546875" style="46" customWidth="1"/>
    <col min="1442" max="1452" width="9.33203125" style="46" customWidth="1"/>
    <col min="1453" max="1453" width="12.6640625" style="46" customWidth="1"/>
    <col min="1454" max="1454" width="13.33203125" style="46" customWidth="1"/>
    <col min="1455" max="1490" width="9.33203125" style="46" customWidth="1"/>
    <col min="1491" max="1496" width="11.33203125" style="46" customWidth="1"/>
    <col min="1497" max="1497" width="10.6640625" style="46" customWidth="1"/>
    <col min="1498" max="1688" width="9.33203125" style="46"/>
    <col min="1689" max="1689" width="41" style="46" customWidth="1"/>
    <col min="1690" max="1696" width="9.33203125" style="46" customWidth="1"/>
    <col min="1697" max="1697" width="10.5546875" style="46" customWidth="1"/>
    <col min="1698" max="1708" width="9.33203125" style="46" customWidth="1"/>
    <col min="1709" max="1709" width="12.6640625" style="46" customWidth="1"/>
    <col min="1710" max="1710" width="13.33203125" style="46" customWidth="1"/>
    <col min="1711" max="1746" width="9.33203125" style="46" customWidth="1"/>
    <col min="1747" max="1752" width="11.33203125" style="46" customWidth="1"/>
    <col min="1753" max="1753" width="10.6640625" style="46" customWidth="1"/>
    <col min="1754" max="1944" width="9.33203125" style="46"/>
    <col min="1945" max="1945" width="41" style="46" customWidth="1"/>
    <col min="1946" max="1952" width="9.33203125" style="46" customWidth="1"/>
    <col min="1953" max="1953" width="10.5546875" style="46" customWidth="1"/>
    <col min="1954" max="1964" width="9.33203125" style="46" customWidth="1"/>
    <col min="1965" max="1965" width="12.6640625" style="46" customWidth="1"/>
    <col min="1966" max="1966" width="13.33203125" style="46" customWidth="1"/>
    <col min="1967" max="2002" width="9.33203125" style="46" customWidth="1"/>
    <col min="2003" max="2008" width="11.33203125" style="46" customWidth="1"/>
    <col min="2009" max="2009" width="10.6640625" style="46" customWidth="1"/>
    <col min="2010" max="2200" width="9.33203125" style="46"/>
    <col min="2201" max="2201" width="41" style="46" customWidth="1"/>
    <col min="2202" max="2208" width="9.33203125" style="46" customWidth="1"/>
    <col min="2209" max="2209" width="10.5546875" style="46" customWidth="1"/>
    <col min="2210" max="2220" width="9.33203125" style="46" customWidth="1"/>
    <col min="2221" max="2221" width="12.6640625" style="46" customWidth="1"/>
    <col min="2222" max="2222" width="13.33203125" style="46" customWidth="1"/>
    <col min="2223" max="2258" width="9.33203125" style="46" customWidth="1"/>
    <col min="2259" max="2264" width="11.33203125" style="46" customWidth="1"/>
    <col min="2265" max="2265" width="10.6640625" style="46" customWidth="1"/>
    <col min="2266" max="2456" width="9.33203125" style="46"/>
    <col min="2457" max="2457" width="41" style="46" customWidth="1"/>
    <col min="2458" max="2464" width="9.33203125" style="46" customWidth="1"/>
    <col min="2465" max="2465" width="10.5546875" style="46" customWidth="1"/>
    <col min="2466" max="2476" width="9.33203125" style="46" customWidth="1"/>
    <col min="2477" max="2477" width="12.6640625" style="46" customWidth="1"/>
    <col min="2478" max="2478" width="13.33203125" style="46" customWidth="1"/>
    <col min="2479" max="2514" width="9.33203125" style="46" customWidth="1"/>
    <col min="2515" max="2520" width="11.33203125" style="46" customWidth="1"/>
    <col min="2521" max="2521" width="10.6640625" style="46" customWidth="1"/>
    <col min="2522" max="2712" width="9.33203125" style="46"/>
    <col min="2713" max="2713" width="41" style="46" customWidth="1"/>
    <col min="2714" max="2720" width="9.33203125" style="46" customWidth="1"/>
    <col min="2721" max="2721" width="10.5546875" style="46" customWidth="1"/>
    <col min="2722" max="2732" width="9.33203125" style="46" customWidth="1"/>
    <col min="2733" max="2733" width="12.6640625" style="46" customWidth="1"/>
    <col min="2734" max="2734" width="13.33203125" style="46" customWidth="1"/>
    <col min="2735" max="2770" width="9.33203125" style="46" customWidth="1"/>
    <col min="2771" max="2776" width="11.33203125" style="46" customWidth="1"/>
    <col min="2777" max="2777" width="10.6640625" style="46" customWidth="1"/>
    <col min="2778" max="2968" width="9.33203125" style="46"/>
    <col min="2969" max="2969" width="41" style="46" customWidth="1"/>
    <col min="2970" max="2976" width="9.33203125" style="46" customWidth="1"/>
    <col min="2977" max="2977" width="10.5546875" style="46" customWidth="1"/>
    <col min="2978" max="2988" width="9.33203125" style="46" customWidth="1"/>
    <col min="2989" max="2989" width="12.6640625" style="46" customWidth="1"/>
    <col min="2990" max="2990" width="13.33203125" style="46" customWidth="1"/>
    <col min="2991" max="3026" width="9.33203125" style="46" customWidth="1"/>
    <col min="3027" max="3032" width="11.33203125" style="46" customWidth="1"/>
    <col min="3033" max="3033" width="10.6640625" style="46" customWidth="1"/>
    <col min="3034" max="3224" width="9.33203125" style="46"/>
    <col min="3225" max="3225" width="41" style="46" customWidth="1"/>
    <col min="3226" max="3232" width="9.33203125" style="46" customWidth="1"/>
    <col min="3233" max="3233" width="10.5546875" style="46" customWidth="1"/>
    <col min="3234" max="3244" width="9.33203125" style="46" customWidth="1"/>
    <col min="3245" max="3245" width="12.6640625" style="46" customWidth="1"/>
    <col min="3246" max="3246" width="13.33203125" style="46" customWidth="1"/>
    <col min="3247" max="3282" width="9.33203125" style="46" customWidth="1"/>
    <col min="3283" max="3288" width="11.33203125" style="46" customWidth="1"/>
    <col min="3289" max="3289" width="10.6640625" style="46" customWidth="1"/>
    <col min="3290" max="3480" width="9.33203125" style="46"/>
    <col min="3481" max="3481" width="41" style="46" customWidth="1"/>
    <col min="3482" max="3488" width="9.33203125" style="46" customWidth="1"/>
    <col min="3489" max="3489" width="10.5546875" style="46" customWidth="1"/>
    <col min="3490" max="3500" width="9.33203125" style="46" customWidth="1"/>
    <col min="3501" max="3501" width="12.6640625" style="46" customWidth="1"/>
    <col min="3502" max="3502" width="13.33203125" style="46" customWidth="1"/>
    <col min="3503" max="3538" width="9.33203125" style="46" customWidth="1"/>
    <col min="3539" max="3544" width="11.33203125" style="46" customWidth="1"/>
    <col min="3545" max="3545" width="10.6640625" style="46" customWidth="1"/>
    <col min="3546" max="3736" width="9.33203125" style="46"/>
    <col min="3737" max="3737" width="41" style="46" customWidth="1"/>
    <col min="3738" max="3744" width="9.33203125" style="46" customWidth="1"/>
    <col min="3745" max="3745" width="10.5546875" style="46" customWidth="1"/>
    <col min="3746" max="3756" width="9.33203125" style="46" customWidth="1"/>
    <col min="3757" max="3757" width="12.6640625" style="46" customWidth="1"/>
    <col min="3758" max="3758" width="13.33203125" style="46" customWidth="1"/>
    <col min="3759" max="3794" width="9.33203125" style="46" customWidth="1"/>
    <col min="3795" max="3800" width="11.33203125" style="46" customWidth="1"/>
    <col min="3801" max="3801" width="10.6640625" style="46" customWidth="1"/>
    <col min="3802" max="3992" width="9.33203125" style="46"/>
    <col min="3993" max="3993" width="41" style="46" customWidth="1"/>
    <col min="3994" max="4000" width="9.33203125" style="46" customWidth="1"/>
    <col min="4001" max="4001" width="10.5546875" style="46" customWidth="1"/>
    <col min="4002" max="4012" width="9.33203125" style="46" customWidth="1"/>
    <col min="4013" max="4013" width="12.6640625" style="46" customWidth="1"/>
    <col min="4014" max="4014" width="13.33203125" style="46" customWidth="1"/>
    <col min="4015" max="4050" width="9.33203125" style="46" customWidth="1"/>
    <col min="4051" max="4056" width="11.33203125" style="46" customWidth="1"/>
    <col min="4057" max="4057" width="10.6640625" style="46" customWidth="1"/>
    <col min="4058" max="4248" width="9.33203125" style="46"/>
    <col min="4249" max="4249" width="41" style="46" customWidth="1"/>
    <col min="4250" max="4256" width="9.33203125" style="46" customWidth="1"/>
    <col min="4257" max="4257" width="10.5546875" style="46" customWidth="1"/>
    <col min="4258" max="4268" width="9.33203125" style="46" customWidth="1"/>
    <col min="4269" max="4269" width="12.6640625" style="46" customWidth="1"/>
    <col min="4270" max="4270" width="13.33203125" style="46" customWidth="1"/>
    <col min="4271" max="4306" width="9.33203125" style="46" customWidth="1"/>
    <col min="4307" max="4312" width="11.33203125" style="46" customWidth="1"/>
    <col min="4313" max="4313" width="10.6640625" style="46" customWidth="1"/>
    <col min="4314" max="4504" width="9.33203125" style="46"/>
    <col min="4505" max="4505" width="41" style="46" customWidth="1"/>
    <col min="4506" max="4512" width="9.33203125" style="46" customWidth="1"/>
    <col min="4513" max="4513" width="10.5546875" style="46" customWidth="1"/>
    <col min="4514" max="4524" width="9.33203125" style="46" customWidth="1"/>
    <col min="4525" max="4525" width="12.6640625" style="46" customWidth="1"/>
    <col min="4526" max="4526" width="13.33203125" style="46" customWidth="1"/>
    <col min="4527" max="4562" width="9.33203125" style="46" customWidth="1"/>
    <col min="4563" max="4568" width="11.33203125" style="46" customWidth="1"/>
    <col min="4569" max="4569" width="10.6640625" style="46" customWidth="1"/>
    <col min="4570" max="4760" width="9.33203125" style="46"/>
    <col min="4761" max="4761" width="41" style="46" customWidth="1"/>
    <col min="4762" max="4768" width="9.33203125" style="46" customWidth="1"/>
    <col min="4769" max="4769" width="10.5546875" style="46" customWidth="1"/>
    <col min="4770" max="4780" width="9.33203125" style="46" customWidth="1"/>
    <col min="4781" max="4781" width="12.6640625" style="46" customWidth="1"/>
    <col min="4782" max="4782" width="13.33203125" style="46" customWidth="1"/>
    <col min="4783" max="4818" width="9.33203125" style="46" customWidth="1"/>
    <col min="4819" max="4824" width="11.33203125" style="46" customWidth="1"/>
    <col min="4825" max="4825" width="10.6640625" style="46" customWidth="1"/>
    <col min="4826" max="5016" width="9.33203125" style="46"/>
    <col min="5017" max="5017" width="41" style="46" customWidth="1"/>
    <col min="5018" max="5024" width="9.33203125" style="46" customWidth="1"/>
    <col min="5025" max="5025" width="10.5546875" style="46" customWidth="1"/>
    <col min="5026" max="5036" width="9.33203125" style="46" customWidth="1"/>
    <col min="5037" max="5037" width="12.6640625" style="46" customWidth="1"/>
    <col min="5038" max="5038" width="13.33203125" style="46" customWidth="1"/>
    <col min="5039" max="5074" width="9.33203125" style="46" customWidth="1"/>
    <col min="5075" max="5080" width="11.33203125" style="46" customWidth="1"/>
    <col min="5081" max="5081" width="10.6640625" style="46" customWidth="1"/>
    <col min="5082" max="5272" width="9.33203125" style="46"/>
    <col min="5273" max="5273" width="41" style="46" customWidth="1"/>
    <col min="5274" max="5280" width="9.33203125" style="46" customWidth="1"/>
    <col min="5281" max="5281" width="10.5546875" style="46" customWidth="1"/>
    <col min="5282" max="5292" width="9.33203125" style="46" customWidth="1"/>
    <col min="5293" max="5293" width="12.6640625" style="46" customWidth="1"/>
    <col min="5294" max="5294" width="13.33203125" style="46" customWidth="1"/>
    <col min="5295" max="5330" width="9.33203125" style="46" customWidth="1"/>
    <col min="5331" max="5336" width="11.33203125" style="46" customWidth="1"/>
    <col min="5337" max="5337" width="10.6640625" style="46" customWidth="1"/>
    <col min="5338" max="5528" width="9.33203125" style="46"/>
    <col min="5529" max="5529" width="41" style="46" customWidth="1"/>
    <col min="5530" max="5536" width="9.33203125" style="46" customWidth="1"/>
    <col min="5537" max="5537" width="10.5546875" style="46" customWidth="1"/>
    <col min="5538" max="5548" width="9.33203125" style="46" customWidth="1"/>
    <col min="5549" max="5549" width="12.6640625" style="46" customWidth="1"/>
    <col min="5550" max="5550" width="13.33203125" style="46" customWidth="1"/>
    <col min="5551" max="5586" width="9.33203125" style="46" customWidth="1"/>
    <col min="5587" max="5592" width="11.33203125" style="46" customWidth="1"/>
    <col min="5593" max="5593" width="10.6640625" style="46" customWidth="1"/>
    <col min="5594" max="5784" width="9.33203125" style="46"/>
    <col min="5785" max="5785" width="41" style="46" customWidth="1"/>
    <col min="5786" max="5792" width="9.33203125" style="46" customWidth="1"/>
    <col min="5793" max="5793" width="10.5546875" style="46" customWidth="1"/>
    <col min="5794" max="5804" width="9.33203125" style="46" customWidth="1"/>
    <col min="5805" max="5805" width="12.6640625" style="46" customWidth="1"/>
    <col min="5806" max="5806" width="13.33203125" style="46" customWidth="1"/>
    <col min="5807" max="5842" width="9.33203125" style="46" customWidth="1"/>
    <col min="5843" max="5848" width="11.33203125" style="46" customWidth="1"/>
    <col min="5849" max="5849" width="10.6640625" style="46" customWidth="1"/>
    <col min="5850" max="6040" width="9.33203125" style="46"/>
    <col min="6041" max="6041" width="41" style="46" customWidth="1"/>
    <col min="6042" max="6048" width="9.33203125" style="46" customWidth="1"/>
    <col min="6049" max="6049" width="10.5546875" style="46" customWidth="1"/>
    <col min="6050" max="6060" width="9.33203125" style="46" customWidth="1"/>
    <col min="6061" max="6061" width="12.6640625" style="46" customWidth="1"/>
    <col min="6062" max="6062" width="13.33203125" style="46" customWidth="1"/>
    <col min="6063" max="6098" width="9.33203125" style="46" customWidth="1"/>
    <col min="6099" max="6104" width="11.33203125" style="46" customWidth="1"/>
    <col min="6105" max="6105" width="10.6640625" style="46" customWidth="1"/>
    <col min="6106" max="6296" width="9.33203125" style="46"/>
    <col min="6297" max="6297" width="41" style="46" customWidth="1"/>
    <col min="6298" max="6304" width="9.33203125" style="46" customWidth="1"/>
    <col min="6305" max="6305" width="10.5546875" style="46" customWidth="1"/>
    <col min="6306" max="6316" width="9.33203125" style="46" customWidth="1"/>
    <col min="6317" max="6317" width="12.6640625" style="46" customWidth="1"/>
    <col min="6318" max="6318" width="13.33203125" style="46" customWidth="1"/>
    <col min="6319" max="6354" width="9.33203125" style="46" customWidth="1"/>
    <col min="6355" max="6360" width="11.33203125" style="46" customWidth="1"/>
    <col min="6361" max="6361" width="10.6640625" style="46" customWidth="1"/>
    <col min="6362" max="6552" width="9.33203125" style="46"/>
    <col min="6553" max="6553" width="41" style="46" customWidth="1"/>
    <col min="6554" max="6560" width="9.33203125" style="46" customWidth="1"/>
    <col min="6561" max="6561" width="10.5546875" style="46" customWidth="1"/>
    <col min="6562" max="6572" width="9.33203125" style="46" customWidth="1"/>
    <col min="6573" max="6573" width="12.6640625" style="46" customWidth="1"/>
    <col min="6574" max="6574" width="13.33203125" style="46" customWidth="1"/>
    <col min="6575" max="6610" width="9.33203125" style="46" customWidth="1"/>
    <col min="6611" max="6616" width="11.33203125" style="46" customWidth="1"/>
    <col min="6617" max="6617" width="10.6640625" style="46" customWidth="1"/>
    <col min="6618" max="6808" width="9.33203125" style="46"/>
    <col min="6809" max="6809" width="41" style="46" customWidth="1"/>
    <col min="6810" max="6816" width="9.33203125" style="46" customWidth="1"/>
    <col min="6817" max="6817" width="10.5546875" style="46" customWidth="1"/>
    <col min="6818" max="6828" width="9.33203125" style="46" customWidth="1"/>
    <col min="6829" max="6829" width="12.6640625" style="46" customWidth="1"/>
    <col min="6830" max="6830" width="13.33203125" style="46" customWidth="1"/>
    <col min="6831" max="6866" width="9.33203125" style="46" customWidth="1"/>
    <col min="6867" max="6872" width="11.33203125" style="46" customWidth="1"/>
    <col min="6873" max="6873" width="10.6640625" style="46" customWidth="1"/>
    <col min="6874" max="7064" width="9.33203125" style="46"/>
    <col min="7065" max="7065" width="41" style="46" customWidth="1"/>
    <col min="7066" max="7072" width="9.33203125" style="46" customWidth="1"/>
    <col min="7073" max="7073" width="10.5546875" style="46" customWidth="1"/>
    <col min="7074" max="7084" width="9.33203125" style="46" customWidth="1"/>
    <col min="7085" max="7085" width="12.6640625" style="46" customWidth="1"/>
    <col min="7086" max="7086" width="13.33203125" style="46" customWidth="1"/>
    <col min="7087" max="7122" width="9.33203125" style="46" customWidth="1"/>
    <col min="7123" max="7128" width="11.33203125" style="46" customWidth="1"/>
    <col min="7129" max="7129" width="10.6640625" style="46" customWidth="1"/>
    <col min="7130" max="7320" width="9.33203125" style="46"/>
    <col min="7321" max="7321" width="41" style="46" customWidth="1"/>
    <col min="7322" max="7328" width="9.33203125" style="46" customWidth="1"/>
    <col min="7329" max="7329" width="10.5546875" style="46" customWidth="1"/>
    <col min="7330" max="7340" width="9.33203125" style="46" customWidth="1"/>
    <col min="7341" max="7341" width="12.6640625" style="46" customWidth="1"/>
    <col min="7342" max="7342" width="13.33203125" style="46" customWidth="1"/>
    <col min="7343" max="7378" width="9.33203125" style="46" customWidth="1"/>
    <col min="7379" max="7384" width="11.33203125" style="46" customWidth="1"/>
    <col min="7385" max="7385" width="10.6640625" style="46" customWidth="1"/>
    <col min="7386" max="7576" width="9.33203125" style="46"/>
    <col min="7577" max="7577" width="41" style="46" customWidth="1"/>
    <col min="7578" max="7584" width="9.33203125" style="46" customWidth="1"/>
    <col min="7585" max="7585" width="10.5546875" style="46" customWidth="1"/>
    <col min="7586" max="7596" width="9.33203125" style="46" customWidth="1"/>
    <col min="7597" max="7597" width="12.6640625" style="46" customWidth="1"/>
    <col min="7598" max="7598" width="13.33203125" style="46" customWidth="1"/>
    <col min="7599" max="7634" width="9.33203125" style="46" customWidth="1"/>
    <col min="7635" max="7640" width="11.33203125" style="46" customWidth="1"/>
    <col min="7641" max="7641" width="10.6640625" style="46" customWidth="1"/>
    <col min="7642" max="7832" width="9.33203125" style="46"/>
    <col min="7833" max="7833" width="41" style="46" customWidth="1"/>
    <col min="7834" max="7840" width="9.33203125" style="46" customWidth="1"/>
    <col min="7841" max="7841" width="10.5546875" style="46" customWidth="1"/>
    <col min="7842" max="7852" width="9.33203125" style="46" customWidth="1"/>
    <col min="7853" max="7853" width="12.6640625" style="46" customWidth="1"/>
    <col min="7854" max="7854" width="13.33203125" style="46" customWidth="1"/>
    <col min="7855" max="7890" width="9.33203125" style="46" customWidth="1"/>
    <col min="7891" max="7896" width="11.33203125" style="46" customWidth="1"/>
    <col min="7897" max="7897" width="10.6640625" style="46" customWidth="1"/>
    <col min="7898" max="8088" width="9.33203125" style="46"/>
    <col min="8089" max="8089" width="41" style="46" customWidth="1"/>
    <col min="8090" max="8096" width="9.33203125" style="46" customWidth="1"/>
    <col min="8097" max="8097" width="10.5546875" style="46" customWidth="1"/>
    <col min="8098" max="8108" width="9.33203125" style="46" customWidth="1"/>
    <col min="8109" max="8109" width="12.6640625" style="46" customWidth="1"/>
    <col min="8110" max="8110" width="13.33203125" style="46" customWidth="1"/>
    <col min="8111" max="8146" width="9.33203125" style="46" customWidth="1"/>
    <col min="8147" max="8152" width="11.33203125" style="46" customWidth="1"/>
    <col min="8153" max="8153" width="10.6640625" style="46" customWidth="1"/>
    <col min="8154" max="8344" width="9.33203125" style="46"/>
    <col min="8345" max="8345" width="41" style="46" customWidth="1"/>
    <col min="8346" max="8352" width="9.33203125" style="46" customWidth="1"/>
    <col min="8353" max="8353" width="10.5546875" style="46" customWidth="1"/>
    <col min="8354" max="8364" width="9.33203125" style="46" customWidth="1"/>
    <col min="8365" max="8365" width="12.6640625" style="46" customWidth="1"/>
    <col min="8366" max="8366" width="13.33203125" style="46" customWidth="1"/>
    <col min="8367" max="8402" width="9.33203125" style="46" customWidth="1"/>
    <col min="8403" max="8408" width="11.33203125" style="46" customWidth="1"/>
    <col min="8409" max="8409" width="10.6640625" style="46" customWidth="1"/>
    <col min="8410" max="8600" width="9.33203125" style="46"/>
    <col min="8601" max="8601" width="41" style="46" customWidth="1"/>
    <col min="8602" max="8608" width="9.33203125" style="46" customWidth="1"/>
    <col min="8609" max="8609" width="10.5546875" style="46" customWidth="1"/>
    <col min="8610" max="8620" width="9.33203125" style="46" customWidth="1"/>
    <col min="8621" max="8621" width="12.6640625" style="46" customWidth="1"/>
    <col min="8622" max="8622" width="13.33203125" style="46" customWidth="1"/>
    <col min="8623" max="8658" width="9.33203125" style="46" customWidth="1"/>
    <col min="8659" max="8664" width="11.33203125" style="46" customWidth="1"/>
    <col min="8665" max="8665" width="10.6640625" style="46" customWidth="1"/>
    <col min="8666" max="8856" width="9.33203125" style="46"/>
    <col min="8857" max="8857" width="41" style="46" customWidth="1"/>
    <col min="8858" max="8864" width="9.33203125" style="46" customWidth="1"/>
    <col min="8865" max="8865" width="10.5546875" style="46" customWidth="1"/>
    <col min="8866" max="8876" width="9.33203125" style="46" customWidth="1"/>
    <col min="8877" max="8877" width="12.6640625" style="46" customWidth="1"/>
    <col min="8878" max="8878" width="13.33203125" style="46" customWidth="1"/>
    <col min="8879" max="8914" width="9.33203125" style="46" customWidth="1"/>
    <col min="8915" max="8920" width="11.33203125" style="46" customWidth="1"/>
    <col min="8921" max="8921" width="10.6640625" style="46" customWidth="1"/>
    <col min="8922" max="9112" width="9.33203125" style="46"/>
    <col min="9113" max="9113" width="41" style="46" customWidth="1"/>
    <col min="9114" max="9120" width="9.33203125" style="46" customWidth="1"/>
    <col min="9121" max="9121" width="10.5546875" style="46" customWidth="1"/>
    <col min="9122" max="9132" width="9.33203125" style="46" customWidth="1"/>
    <col min="9133" max="9133" width="12.6640625" style="46" customWidth="1"/>
    <col min="9134" max="9134" width="13.33203125" style="46" customWidth="1"/>
    <col min="9135" max="9170" width="9.33203125" style="46" customWidth="1"/>
    <col min="9171" max="9176" width="11.33203125" style="46" customWidth="1"/>
    <col min="9177" max="9177" width="10.6640625" style="46" customWidth="1"/>
    <col min="9178" max="9368" width="9.33203125" style="46"/>
    <col min="9369" max="9369" width="41" style="46" customWidth="1"/>
    <col min="9370" max="9376" width="9.33203125" style="46" customWidth="1"/>
    <col min="9377" max="9377" width="10.5546875" style="46" customWidth="1"/>
    <col min="9378" max="9388" width="9.33203125" style="46" customWidth="1"/>
    <col min="9389" max="9389" width="12.6640625" style="46" customWidth="1"/>
    <col min="9390" max="9390" width="13.33203125" style="46" customWidth="1"/>
    <col min="9391" max="9426" width="9.33203125" style="46" customWidth="1"/>
    <col min="9427" max="9432" width="11.33203125" style="46" customWidth="1"/>
    <col min="9433" max="9433" width="10.6640625" style="46" customWidth="1"/>
    <col min="9434" max="9624" width="9.33203125" style="46"/>
    <col min="9625" max="9625" width="41" style="46" customWidth="1"/>
    <col min="9626" max="9632" width="9.33203125" style="46" customWidth="1"/>
    <col min="9633" max="9633" width="10.5546875" style="46" customWidth="1"/>
    <col min="9634" max="9644" width="9.33203125" style="46" customWidth="1"/>
    <col min="9645" max="9645" width="12.6640625" style="46" customWidth="1"/>
    <col min="9646" max="9646" width="13.33203125" style="46" customWidth="1"/>
    <col min="9647" max="9682" width="9.33203125" style="46" customWidth="1"/>
    <col min="9683" max="9688" width="11.33203125" style="46" customWidth="1"/>
    <col min="9689" max="9689" width="10.6640625" style="46" customWidth="1"/>
    <col min="9690" max="9880" width="9.33203125" style="46"/>
    <col min="9881" max="9881" width="41" style="46" customWidth="1"/>
    <col min="9882" max="9888" width="9.33203125" style="46" customWidth="1"/>
    <col min="9889" max="9889" width="10.5546875" style="46" customWidth="1"/>
    <col min="9890" max="9900" width="9.33203125" style="46" customWidth="1"/>
    <col min="9901" max="9901" width="12.6640625" style="46" customWidth="1"/>
    <col min="9902" max="9902" width="13.33203125" style="46" customWidth="1"/>
    <col min="9903" max="9938" width="9.33203125" style="46" customWidth="1"/>
    <col min="9939" max="9944" width="11.33203125" style="46" customWidth="1"/>
    <col min="9945" max="9945" width="10.6640625" style="46" customWidth="1"/>
    <col min="9946" max="10136" width="9.33203125" style="46"/>
    <col min="10137" max="10137" width="41" style="46" customWidth="1"/>
    <col min="10138" max="10144" width="9.33203125" style="46" customWidth="1"/>
    <col min="10145" max="10145" width="10.5546875" style="46" customWidth="1"/>
    <col min="10146" max="10156" width="9.33203125" style="46" customWidth="1"/>
    <col min="10157" max="10157" width="12.6640625" style="46" customWidth="1"/>
    <col min="10158" max="10158" width="13.33203125" style="46" customWidth="1"/>
    <col min="10159" max="10194" width="9.33203125" style="46" customWidth="1"/>
    <col min="10195" max="10200" width="11.33203125" style="46" customWidth="1"/>
    <col min="10201" max="10201" width="10.6640625" style="46" customWidth="1"/>
    <col min="10202" max="10392" width="9.33203125" style="46"/>
    <col min="10393" max="10393" width="41" style="46" customWidth="1"/>
    <col min="10394" max="10400" width="9.33203125" style="46" customWidth="1"/>
    <col min="10401" max="10401" width="10.5546875" style="46" customWidth="1"/>
    <col min="10402" max="10412" width="9.33203125" style="46" customWidth="1"/>
    <col min="10413" max="10413" width="12.6640625" style="46" customWidth="1"/>
    <col min="10414" max="10414" width="13.33203125" style="46" customWidth="1"/>
    <col min="10415" max="10450" width="9.33203125" style="46" customWidth="1"/>
    <col min="10451" max="10456" width="11.33203125" style="46" customWidth="1"/>
    <col min="10457" max="10457" width="10.6640625" style="46" customWidth="1"/>
    <col min="10458" max="10648" width="9.33203125" style="46"/>
    <col min="10649" max="10649" width="41" style="46" customWidth="1"/>
    <col min="10650" max="10656" width="9.33203125" style="46" customWidth="1"/>
    <col min="10657" max="10657" width="10.5546875" style="46" customWidth="1"/>
    <col min="10658" max="10668" width="9.33203125" style="46" customWidth="1"/>
    <col min="10669" max="10669" width="12.6640625" style="46" customWidth="1"/>
    <col min="10670" max="10670" width="13.33203125" style="46" customWidth="1"/>
    <col min="10671" max="10706" width="9.33203125" style="46" customWidth="1"/>
    <col min="10707" max="10712" width="11.33203125" style="46" customWidth="1"/>
    <col min="10713" max="10713" width="10.6640625" style="46" customWidth="1"/>
    <col min="10714" max="10904" width="9.33203125" style="46"/>
    <col min="10905" max="10905" width="41" style="46" customWidth="1"/>
    <col min="10906" max="10912" width="9.33203125" style="46" customWidth="1"/>
    <col min="10913" max="10913" width="10.5546875" style="46" customWidth="1"/>
    <col min="10914" max="10924" width="9.33203125" style="46" customWidth="1"/>
    <col min="10925" max="10925" width="12.6640625" style="46" customWidth="1"/>
    <col min="10926" max="10926" width="13.33203125" style="46" customWidth="1"/>
    <col min="10927" max="10962" width="9.33203125" style="46" customWidth="1"/>
    <col min="10963" max="10968" width="11.33203125" style="46" customWidth="1"/>
    <col min="10969" max="10969" width="10.6640625" style="46" customWidth="1"/>
    <col min="10970" max="11160" width="9.33203125" style="46"/>
    <col min="11161" max="11161" width="41" style="46" customWidth="1"/>
    <col min="11162" max="11168" width="9.33203125" style="46" customWidth="1"/>
    <col min="11169" max="11169" width="10.5546875" style="46" customWidth="1"/>
    <col min="11170" max="11180" width="9.33203125" style="46" customWidth="1"/>
    <col min="11181" max="11181" width="12.6640625" style="46" customWidth="1"/>
    <col min="11182" max="11182" width="13.33203125" style="46" customWidth="1"/>
    <col min="11183" max="11218" width="9.33203125" style="46" customWidth="1"/>
    <col min="11219" max="11224" width="11.33203125" style="46" customWidth="1"/>
    <col min="11225" max="11225" width="10.6640625" style="46" customWidth="1"/>
    <col min="11226" max="11416" width="9.33203125" style="46"/>
    <col min="11417" max="11417" width="41" style="46" customWidth="1"/>
    <col min="11418" max="11424" width="9.33203125" style="46" customWidth="1"/>
    <col min="11425" max="11425" width="10.5546875" style="46" customWidth="1"/>
    <col min="11426" max="11436" width="9.33203125" style="46" customWidth="1"/>
    <col min="11437" max="11437" width="12.6640625" style="46" customWidth="1"/>
    <col min="11438" max="11438" width="13.33203125" style="46" customWidth="1"/>
    <col min="11439" max="11474" width="9.33203125" style="46" customWidth="1"/>
    <col min="11475" max="11480" width="11.33203125" style="46" customWidth="1"/>
    <col min="11481" max="11481" width="10.6640625" style="46" customWidth="1"/>
    <col min="11482" max="11672" width="9.33203125" style="46"/>
    <col min="11673" max="11673" width="41" style="46" customWidth="1"/>
    <col min="11674" max="11680" width="9.33203125" style="46" customWidth="1"/>
    <col min="11681" max="11681" width="10.5546875" style="46" customWidth="1"/>
    <col min="11682" max="11692" width="9.33203125" style="46" customWidth="1"/>
    <col min="11693" max="11693" width="12.6640625" style="46" customWidth="1"/>
    <col min="11694" max="11694" width="13.33203125" style="46" customWidth="1"/>
    <col min="11695" max="11730" width="9.33203125" style="46" customWidth="1"/>
    <col min="11731" max="11736" width="11.33203125" style="46" customWidth="1"/>
    <col min="11737" max="11737" width="10.6640625" style="46" customWidth="1"/>
    <col min="11738" max="11928" width="9.33203125" style="46"/>
    <col min="11929" max="11929" width="41" style="46" customWidth="1"/>
    <col min="11930" max="11936" width="9.33203125" style="46" customWidth="1"/>
    <col min="11937" max="11937" width="10.5546875" style="46" customWidth="1"/>
    <col min="11938" max="11948" width="9.33203125" style="46" customWidth="1"/>
    <col min="11949" max="11949" width="12.6640625" style="46" customWidth="1"/>
    <col min="11950" max="11950" width="13.33203125" style="46" customWidth="1"/>
    <col min="11951" max="11986" width="9.33203125" style="46" customWidth="1"/>
    <col min="11987" max="11992" width="11.33203125" style="46" customWidth="1"/>
    <col min="11993" max="11993" width="10.6640625" style="46" customWidth="1"/>
    <col min="11994" max="12184" width="9.33203125" style="46"/>
    <col min="12185" max="12185" width="41" style="46" customWidth="1"/>
    <col min="12186" max="12192" width="9.33203125" style="46" customWidth="1"/>
    <col min="12193" max="12193" width="10.5546875" style="46" customWidth="1"/>
    <col min="12194" max="12204" width="9.33203125" style="46" customWidth="1"/>
    <col min="12205" max="12205" width="12.6640625" style="46" customWidth="1"/>
    <col min="12206" max="12206" width="13.33203125" style="46" customWidth="1"/>
    <col min="12207" max="12242" width="9.33203125" style="46" customWidth="1"/>
    <col min="12243" max="12248" width="11.33203125" style="46" customWidth="1"/>
    <col min="12249" max="12249" width="10.6640625" style="46" customWidth="1"/>
    <col min="12250" max="12440" width="9.33203125" style="46"/>
    <col min="12441" max="12441" width="41" style="46" customWidth="1"/>
    <col min="12442" max="12448" width="9.33203125" style="46" customWidth="1"/>
    <col min="12449" max="12449" width="10.5546875" style="46" customWidth="1"/>
    <col min="12450" max="12460" width="9.33203125" style="46" customWidth="1"/>
    <col min="12461" max="12461" width="12.6640625" style="46" customWidth="1"/>
    <col min="12462" max="12462" width="13.33203125" style="46" customWidth="1"/>
    <col min="12463" max="12498" width="9.33203125" style="46" customWidth="1"/>
    <col min="12499" max="12504" width="11.33203125" style="46" customWidth="1"/>
    <col min="12505" max="12505" width="10.6640625" style="46" customWidth="1"/>
    <col min="12506" max="12696" width="9.33203125" style="46"/>
    <col min="12697" max="12697" width="41" style="46" customWidth="1"/>
    <col min="12698" max="12704" width="9.33203125" style="46" customWidth="1"/>
    <col min="12705" max="12705" width="10.5546875" style="46" customWidth="1"/>
    <col min="12706" max="12716" width="9.33203125" style="46" customWidth="1"/>
    <col min="12717" max="12717" width="12.6640625" style="46" customWidth="1"/>
    <col min="12718" max="12718" width="13.33203125" style="46" customWidth="1"/>
    <col min="12719" max="12754" width="9.33203125" style="46" customWidth="1"/>
    <col min="12755" max="12760" width="11.33203125" style="46" customWidth="1"/>
    <col min="12761" max="12761" width="10.6640625" style="46" customWidth="1"/>
    <col min="12762" max="12952" width="9.33203125" style="46"/>
    <col min="12953" max="12953" width="41" style="46" customWidth="1"/>
    <col min="12954" max="12960" width="9.33203125" style="46" customWidth="1"/>
    <col min="12961" max="12961" width="10.5546875" style="46" customWidth="1"/>
    <col min="12962" max="12972" width="9.33203125" style="46" customWidth="1"/>
    <col min="12973" max="12973" width="12.6640625" style="46" customWidth="1"/>
    <col min="12974" max="12974" width="13.33203125" style="46" customWidth="1"/>
    <col min="12975" max="13010" width="9.33203125" style="46" customWidth="1"/>
    <col min="13011" max="13016" width="11.33203125" style="46" customWidth="1"/>
    <col min="13017" max="13017" width="10.6640625" style="46" customWidth="1"/>
    <col min="13018" max="13208" width="9.33203125" style="46"/>
    <col min="13209" max="13209" width="41" style="46" customWidth="1"/>
    <col min="13210" max="13216" width="9.33203125" style="46" customWidth="1"/>
    <col min="13217" max="13217" width="10.5546875" style="46" customWidth="1"/>
    <col min="13218" max="13228" width="9.33203125" style="46" customWidth="1"/>
    <col min="13229" max="13229" width="12.6640625" style="46" customWidth="1"/>
    <col min="13230" max="13230" width="13.33203125" style="46" customWidth="1"/>
    <col min="13231" max="13266" width="9.33203125" style="46" customWidth="1"/>
    <col min="13267" max="13272" width="11.33203125" style="46" customWidth="1"/>
    <col min="13273" max="13273" width="10.6640625" style="46" customWidth="1"/>
    <col min="13274" max="13464" width="9.33203125" style="46"/>
    <col min="13465" max="13465" width="41" style="46" customWidth="1"/>
    <col min="13466" max="13472" width="9.33203125" style="46" customWidth="1"/>
    <col min="13473" max="13473" width="10.5546875" style="46" customWidth="1"/>
    <col min="13474" max="13484" width="9.33203125" style="46" customWidth="1"/>
    <col min="13485" max="13485" width="12.6640625" style="46" customWidth="1"/>
    <col min="13486" max="13486" width="13.33203125" style="46" customWidth="1"/>
    <col min="13487" max="13522" width="9.33203125" style="46" customWidth="1"/>
    <col min="13523" max="13528" width="11.33203125" style="46" customWidth="1"/>
    <col min="13529" max="13529" width="10.6640625" style="46" customWidth="1"/>
    <col min="13530" max="13720" width="9.33203125" style="46"/>
    <col min="13721" max="13721" width="41" style="46" customWidth="1"/>
    <col min="13722" max="13728" width="9.33203125" style="46" customWidth="1"/>
    <col min="13729" max="13729" width="10.5546875" style="46" customWidth="1"/>
    <col min="13730" max="13740" width="9.33203125" style="46" customWidth="1"/>
    <col min="13741" max="13741" width="12.6640625" style="46" customWidth="1"/>
    <col min="13742" max="13742" width="13.33203125" style="46" customWidth="1"/>
    <col min="13743" max="13778" width="9.33203125" style="46" customWidth="1"/>
    <col min="13779" max="13784" width="11.33203125" style="46" customWidth="1"/>
    <col min="13785" max="13785" width="10.6640625" style="46" customWidth="1"/>
    <col min="13786" max="13976" width="9.33203125" style="46"/>
    <col min="13977" max="13977" width="41" style="46" customWidth="1"/>
    <col min="13978" max="13984" width="9.33203125" style="46" customWidth="1"/>
    <col min="13985" max="13985" width="10.5546875" style="46" customWidth="1"/>
    <col min="13986" max="13996" width="9.33203125" style="46" customWidth="1"/>
    <col min="13997" max="13997" width="12.6640625" style="46" customWidth="1"/>
    <col min="13998" max="13998" width="13.33203125" style="46" customWidth="1"/>
    <col min="13999" max="14034" width="9.33203125" style="46" customWidth="1"/>
    <col min="14035" max="14040" width="11.33203125" style="46" customWidth="1"/>
    <col min="14041" max="14041" width="10.6640625" style="46" customWidth="1"/>
    <col min="14042" max="14232" width="9.33203125" style="46"/>
    <col min="14233" max="14233" width="41" style="46" customWidth="1"/>
    <col min="14234" max="14240" width="9.33203125" style="46" customWidth="1"/>
    <col min="14241" max="14241" width="10.5546875" style="46" customWidth="1"/>
    <col min="14242" max="14252" width="9.33203125" style="46" customWidth="1"/>
    <col min="14253" max="14253" width="12.6640625" style="46" customWidth="1"/>
    <col min="14254" max="14254" width="13.33203125" style="46" customWidth="1"/>
    <col min="14255" max="14290" width="9.33203125" style="46" customWidth="1"/>
    <col min="14291" max="14296" width="11.33203125" style="46" customWidth="1"/>
    <col min="14297" max="14297" width="10.6640625" style="46" customWidth="1"/>
    <col min="14298" max="14488" width="9.33203125" style="46"/>
    <col min="14489" max="14489" width="41" style="46" customWidth="1"/>
    <col min="14490" max="14496" width="9.33203125" style="46" customWidth="1"/>
    <col min="14497" max="14497" width="10.5546875" style="46" customWidth="1"/>
    <col min="14498" max="14508" width="9.33203125" style="46" customWidth="1"/>
    <col min="14509" max="14509" width="12.6640625" style="46" customWidth="1"/>
    <col min="14510" max="14510" width="13.33203125" style="46" customWidth="1"/>
    <col min="14511" max="14546" width="9.33203125" style="46" customWidth="1"/>
    <col min="14547" max="14552" width="11.33203125" style="46" customWidth="1"/>
    <col min="14553" max="14553" width="10.6640625" style="46" customWidth="1"/>
    <col min="14554" max="14744" width="9.33203125" style="46"/>
    <col min="14745" max="14745" width="41" style="46" customWidth="1"/>
    <col min="14746" max="14752" width="9.33203125" style="46" customWidth="1"/>
    <col min="14753" max="14753" width="10.5546875" style="46" customWidth="1"/>
    <col min="14754" max="14764" width="9.33203125" style="46" customWidth="1"/>
    <col min="14765" max="14765" width="12.6640625" style="46" customWidth="1"/>
    <col min="14766" max="14766" width="13.33203125" style="46" customWidth="1"/>
    <col min="14767" max="14802" width="9.33203125" style="46" customWidth="1"/>
    <col min="14803" max="14808" width="11.33203125" style="46" customWidth="1"/>
    <col min="14809" max="14809" width="10.6640625" style="46" customWidth="1"/>
    <col min="14810" max="15000" width="9.33203125" style="46"/>
    <col min="15001" max="15001" width="41" style="46" customWidth="1"/>
    <col min="15002" max="15008" width="9.33203125" style="46" customWidth="1"/>
    <col min="15009" max="15009" width="10.5546875" style="46" customWidth="1"/>
    <col min="15010" max="15020" width="9.33203125" style="46" customWidth="1"/>
    <col min="15021" max="15021" width="12.6640625" style="46" customWidth="1"/>
    <col min="15022" max="15022" width="13.33203125" style="46" customWidth="1"/>
    <col min="15023" max="15058" width="9.33203125" style="46" customWidth="1"/>
    <col min="15059" max="15064" width="11.33203125" style="46" customWidth="1"/>
    <col min="15065" max="15065" width="10.6640625" style="46" customWidth="1"/>
    <col min="15066" max="15256" width="9.33203125" style="46"/>
    <col min="15257" max="15257" width="41" style="46" customWidth="1"/>
    <col min="15258" max="15264" width="9.33203125" style="46" customWidth="1"/>
    <col min="15265" max="15265" width="10.5546875" style="46" customWidth="1"/>
    <col min="15266" max="15276" width="9.33203125" style="46" customWidth="1"/>
    <col min="15277" max="15277" width="12.6640625" style="46" customWidth="1"/>
    <col min="15278" max="15278" width="13.33203125" style="46" customWidth="1"/>
    <col min="15279" max="15314" width="9.33203125" style="46" customWidth="1"/>
    <col min="15315" max="15320" width="11.33203125" style="46" customWidth="1"/>
    <col min="15321" max="15321" width="10.6640625" style="46" customWidth="1"/>
    <col min="15322" max="15512" width="9.33203125" style="46"/>
    <col min="15513" max="15513" width="41" style="46" customWidth="1"/>
    <col min="15514" max="15520" width="9.33203125" style="46" customWidth="1"/>
    <col min="15521" max="15521" width="10.5546875" style="46" customWidth="1"/>
    <col min="15522" max="15532" width="9.33203125" style="46" customWidth="1"/>
    <col min="15533" max="15533" width="12.6640625" style="46" customWidth="1"/>
    <col min="15534" max="15534" width="13.33203125" style="46" customWidth="1"/>
    <col min="15535" max="15570" width="9.33203125" style="46" customWidth="1"/>
    <col min="15571" max="15576" width="11.33203125" style="46" customWidth="1"/>
    <col min="15577" max="15577" width="10.6640625" style="46" customWidth="1"/>
    <col min="15578" max="15768" width="9.33203125" style="46"/>
    <col min="15769" max="15769" width="41" style="46" customWidth="1"/>
    <col min="15770" max="15776" width="9.33203125" style="46" customWidth="1"/>
    <col min="15777" max="15777" width="10.5546875" style="46" customWidth="1"/>
    <col min="15778" max="15788" width="9.33203125" style="46" customWidth="1"/>
    <col min="15789" max="15789" width="12.6640625" style="46" customWidth="1"/>
    <col min="15790" max="15790" width="13.33203125" style="46" customWidth="1"/>
    <col min="15791" max="15826" width="9.33203125" style="46" customWidth="1"/>
    <col min="15827" max="15832" width="11.33203125" style="46" customWidth="1"/>
    <col min="15833" max="15833" width="10.6640625" style="46" customWidth="1"/>
    <col min="15834" max="16024" width="9.33203125" style="46"/>
    <col min="16025" max="16025" width="41" style="46" customWidth="1"/>
    <col min="16026" max="16032" width="9.33203125" style="46" customWidth="1"/>
    <col min="16033" max="16033" width="10.5546875" style="46" customWidth="1"/>
    <col min="16034" max="16044" width="9.33203125" style="46" customWidth="1"/>
    <col min="16045" max="16045" width="12.6640625" style="46" customWidth="1"/>
    <col min="16046" max="16046" width="13.33203125" style="46" customWidth="1"/>
    <col min="16047" max="16082" width="9.33203125" style="46" customWidth="1"/>
    <col min="16083" max="16088" width="11.33203125" style="46" customWidth="1"/>
    <col min="16089" max="16089" width="10.6640625" style="46" customWidth="1"/>
    <col min="16090" max="16348" width="9.33203125" style="46"/>
    <col min="16349" max="16384" width="9.33203125" style="46" customWidth="1"/>
  </cols>
  <sheetData>
    <row r="1" spans="1:51" s="45" customFormat="1" ht="18" x14ac:dyDescent="0.35">
      <c r="A1" s="286" t="s">
        <v>109</v>
      </c>
      <c r="B1" s="275" t="s">
        <v>110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</row>
    <row r="2" spans="1:51" ht="18" x14ac:dyDescent="0.35">
      <c r="A2" s="287"/>
      <c r="B2" s="275" t="s">
        <v>2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</row>
    <row r="3" spans="1:51" ht="18" x14ac:dyDescent="0.35">
      <c r="A3" s="275" t="s">
        <v>111</v>
      </c>
      <c r="B3" s="298" t="s">
        <v>11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300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</row>
    <row r="4" spans="1:51" ht="18" x14ac:dyDescent="0.35">
      <c r="A4" s="307"/>
      <c r="B4" s="301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3"/>
      <c r="P4" s="275">
        <v>2021</v>
      </c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304">
        <v>2022</v>
      </c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 t="s">
        <v>220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</row>
    <row r="5" spans="1:51" s="8" customFormat="1" ht="24" customHeight="1" x14ac:dyDescent="0.3">
      <c r="A5" s="307"/>
      <c r="B5" s="47">
        <v>2010</v>
      </c>
      <c r="C5" s="47">
        <v>2011</v>
      </c>
      <c r="D5" s="10">
        <v>2012</v>
      </c>
      <c r="E5" s="10">
        <v>2013</v>
      </c>
      <c r="F5" s="10">
        <v>2014</v>
      </c>
      <c r="G5" s="10">
        <v>2015</v>
      </c>
      <c r="H5" s="10">
        <v>2016</v>
      </c>
      <c r="I5" s="10">
        <v>2017</v>
      </c>
      <c r="J5" s="10">
        <v>2018</v>
      </c>
      <c r="K5" s="10">
        <v>2019</v>
      </c>
      <c r="L5" s="8">
        <v>2020</v>
      </c>
      <c r="M5" s="8">
        <v>2021</v>
      </c>
      <c r="N5" s="8">
        <v>2022</v>
      </c>
      <c r="O5" s="8" t="s">
        <v>220</v>
      </c>
      <c r="P5" s="8" t="s">
        <v>112</v>
      </c>
      <c r="Q5" s="8" t="s">
        <v>113</v>
      </c>
      <c r="R5" s="8" t="s">
        <v>114</v>
      </c>
      <c r="S5" s="8" t="s">
        <v>115</v>
      </c>
      <c r="T5" s="8" t="s">
        <v>17</v>
      </c>
      <c r="U5" s="8" t="s">
        <v>18</v>
      </c>
      <c r="V5" s="8" t="s">
        <v>19</v>
      </c>
      <c r="W5" s="8" t="s">
        <v>20</v>
      </c>
      <c r="X5" s="8" t="s">
        <v>116</v>
      </c>
      <c r="Y5" s="8" t="s">
        <v>117</v>
      </c>
      <c r="Z5" s="8" t="s">
        <v>118</v>
      </c>
      <c r="AA5" s="8" t="s">
        <v>119</v>
      </c>
      <c r="AB5" s="8" t="s">
        <v>112</v>
      </c>
      <c r="AC5" s="8" t="s">
        <v>113</v>
      </c>
      <c r="AD5" s="8" t="s">
        <v>114</v>
      </c>
      <c r="AE5" s="8" t="s">
        <v>115</v>
      </c>
      <c r="AF5" s="8" t="s">
        <v>17</v>
      </c>
      <c r="AG5" s="8" t="s">
        <v>18</v>
      </c>
      <c r="AH5" s="8" t="s">
        <v>19</v>
      </c>
      <c r="AI5" s="8" t="s">
        <v>20</v>
      </c>
      <c r="AJ5" s="8" t="s">
        <v>116</v>
      </c>
      <c r="AK5" s="8" t="s">
        <v>117</v>
      </c>
      <c r="AL5" s="8" t="s">
        <v>118</v>
      </c>
      <c r="AM5" s="8" t="s">
        <v>119</v>
      </c>
      <c r="AN5" s="8" t="s">
        <v>112</v>
      </c>
      <c r="AO5" s="8" t="s">
        <v>113</v>
      </c>
      <c r="AP5" s="8" t="s">
        <v>114</v>
      </c>
      <c r="AQ5" s="8" t="s">
        <v>115</v>
      </c>
      <c r="AR5" s="8" t="s">
        <v>17</v>
      </c>
      <c r="AS5" s="8" t="s">
        <v>18</v>
      </c>
      <c r="AT5" s="8" t="s">
        <v>19</v>
      </c>
      <c r="AU5" s="8" t="s">
        <v>20</v>
      </c>
      <c r="AV5" s="8" t="s">
        <v>116</v>
      </c>
      <c r="AW5" s="8" t="s">
        <v>117</v>
      </c>
      <c r="AX5" s="8" t="s">
        <v>118</v>
      </c>
      <c r="AY5" s="8" t="s">
        <v>119</v>
      </c>
    </row>
    <row r="6" spans="1:51" s="8" customFormat="1" ht="24" customHeight="1" x14ac:dyDescent="0.3">
      <c r="A6" s="8" t="s">
        <v>120</v>
      </c>
      <c r="B6" s="47"/>
      <c r="C6" s="47"/>
      <c r="D6" s="10"/>
      <c r="E6" s="10"/>
      <c r="F6" s="10"/>
      <c r="G6" s="10"/>
      <c r="H6" s="10"/>
      <c r="I6" s="10"/>
      <c r="J6" s="10"/>
      <c r="K6" s="10"/>
      <c r="V6" s="75"/>
      <c r="W6" s="75"/>
      <c r="X6" s="75"/>
    </row>
    <row r="7" spans="1:51" s="8" customFormat="1" ht="13.8" x14ac:dyDescent="0.3">
      <c r="A7" s="48" t="s">
        <v>121</v>
      </c>
      <c r="B7" s="49">
        <v>10044</v>
      </c>
      <c r="C7" s="49">
        <v>122403.66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4">
        <v>0</v>
      </c>
      <c r="N7" s="8">
        <f>SUM(AB7:AM7)</f>
        <v>0</v>
      </c>
      <c r="O7" s="56">
        <f>SUM(AN7:AS7)</f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v>0</v>
      </c>
      <c r="V7" s="51">
        <v>0</v>
      </c>
      <c r="W7" s="51">
        <v>0</v>
      </c>
      <c r="X7" s="51">
        <v>0</v>
      </c>
      <c r="Y7" s="51">
        <v>0</v>
      </c>
      <c r="Z7" s="51">
        <v>0</v>
      </c>
      <c r="AA7" s="51">
        <v>0</v>
      </c>
      <c r="AB7" s="51"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v>0</v>
      </c>
      <c r="AK7" s="51">
        <v>0</v>
      </c>
      <c r="AL7" s="51">
        <v>0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v>0</v>
      </c>
      <c r="AS7" s="51">
        <v>0</v>
      </c>
    </row>
    <row r="8" spans="1:51" s="8" customFormat="1" ht="27.6" x14ac:dyDescent="0.3">
      <c r="A8" s="50" t="s">
        <v>122</v>
      </c>
      <c r="B8" s="49">
        <v>27100</v>
      </c>
      <c r="C8" s="49">
        <v>21361</v>
      </c>
      <c r="D8" s="29">
        <v>7971</v>
      </c>
      <c r="E8" s="31">
        <v>340</v>
      </c>
      <c r="F8" s="29">
        <v>300</v>
      </c>
      <c r="G8" s="9">
        <v>480</v>
      </c>
      <c r="H8" s="9">
        <v>0</v>
      </c>
      <c r="I8" s="9">
        <v>1720</v>
      </c>
      <c r="J8" s="29">
        <v>3550</v>
      </c>
      <c r="K8" s="29">
        <v>1092</v>
      </c>
      <c r="L8" s="29">
        <v>0</v>
      </c>
      <c r="M8" s="24">
        <v>1060</v>
      </c>
      <c r="N8" s="8">
        <f t="shared" ref="N8:N15" si="0">SUM(AB8:AM8)</f>
        <v>0</v>
      </c>
      <c r="O8" s="56">
        <f t="shared" ref="O8:O11" si="1">SUM(AN8:AS8)</f>
        <v>0</v>
      </c>
      <c r="P8" s="105">
        <v>530</v>
      </c>
      <c r="Q8" s="51">
        <v>0</v>
      </c>
      <c r="R8" s="105">
        <f t="shared" ref="R8:U10" si="2">SUM(AE7:AP7)</f>
        <v>0</v>
      </c>
      <c r="S8" s="105">
        <f t="shared" si="2"/>
        <v>0</v>
      </c>
      <c r="T8" s="105">
        <f t="shared" si="2"/>
        <v>0</v>
      </c>
      <c r="U8" s="105">
        <f t="shared" si="2"/>
        <v>0</v>
      </c>
      <c r="V8" s="106">
        <v>0</v>
      </c>
      <c r="W8" s="106">
        <v>0</v>
      </c>
      <c r="X8" s="106">
        <v>0</v>
      </c>
      <c r="Y8" s="106">
        <v>0</v>
      </c>
      <c r="Z8" s="24">
        <v>530</v>
      </c>
      <c r="AA8" s="107">
        <v>0</v>
      </c>
      <c r="AB8" s="107">
        <v>0</v>
      </c>
      <c r="AC8" s="107">
        <v>0</v>
      </c>
      <c r="AD8" s="107">
        <v>0</v>
      </c>
      <c r="AE8" s="107">
        <v>0</v>
      </c>
      <c r="AF8" s="107">
        <v>0</v>
      </c>
      <c r="AG8" s="107">
        <v>0</v>
      </c>
      <c r="AH8" s="107">
        <v>0</v>
      </c>
      <c r="AI8" s="107">
        <v>0</v>
      </c>
      <c r="AJ8" s="51"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v>0</v>
      </c>
      <c r="AS8" s="51">
        <v>0</v>
      </c>
    </row>
    <row r="9" spans="1:51" s="6" customFormat="1" ht="13.8" x14ac:dyDescent="0.3">
      <c r="A9" s="48" t="s">
        <v>123</v>
      </c>
      <c r="B9" s="51">
        <v>17616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57</v>
      </c>
      <c r="M9" s="24">
        <v>0</v>
      </c>
      <c r="N9" s="8">
        <f t="shared" si="0"/>
        <v>0</v>
      </c>
      <c r="O9" s="56">
        <f t="shared" si="1"/>
        <v>0</v>
      </c>
      <c r="P9" s="107">
        <v>0</v>
      </c>
      <c r="Q9" s="51">
        <v>0</v>
      </c>
      <c r="R9" s="105">
        <f t="shared" si="2"/>
        <v>0</v>
      </c>
      <c r="S9" s="105">
        <f t="shared" si="2"/>
        <v>0</v>
      </c>
      <c r="T9" s="105">
        <f t="shared" si="2"/>
        <v>0</v>
      </c>
      <c r="U9" s="105">
        <f t="shared" si="2"/>
        <v>0</v>
      </c>
      <c r="V9" s="107">
        <v>0</v>
      </c>
      <c r="W9" s="107">
        <v>0</v>
      </c>
      <c r="X9" s="107">
        <v>0</v>
      </c>
      <c r="Y9" s="107">
        <v>0</v>
      </c>
      <c r="Z9" s="107">
        <v>0</v>
      </c>
      <c r="AA9" s="107">
        <v>0</v>
      </c>
      <c r="AB9" s="107">
        <v>0</v>
      </c>
      <c r="AC9" s="107">
        <v>0</v>
      </c>
      <c r="AD9" s="107">
        <v>0</v>
      </c>
      <c r="AE9" s="107">
        <v>0</v>
      </c>
      <c r="AF9" s="107">
        <v>0</v>
      </c>
      <c r="AG9" s="107">
        <v>0</v>
      </c>
      <c r="AH9" s="107">
        <v>0</v>
      </c>
      <c r="AI9" s="107">
        <v>0</v>
      </c>
      <c r="AJ9" s="51"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v>0</v>
      </c>
      <c r="AS9" s="51">
        <v>0</v>
      </c>
    </row>
    <row r="10" spans="1:51" s="53" customFormat="1" ht="16.5" customHeight="1" x14ac:dyDescent="0.3">
      <c r="A10" s="6" t="s">
        <v>124</v>
      </c>
      <c r="B10" s="52">
        <f>B11-B7-B8-B9</f>
        <v>14941</v>
      </c>
      <c r="C10" s="52">
        <f t="shared" ref="C10:H10" si="3">C11-C7-C8-C9</f>
        <v>6788.5599999999977</v>
      </c>
      <c r="D10" s="52">
        <f t="shared" si="3"/>
        <v>347</v>
      </c>
      <c r="E10" s="52">
        <f t="shared" si="3"/>
        <v>100</v>
      </c>
      <c r="F10" s="52">
        <f t="shared" si="3"/>
        <v>0</v>
      </c>
      <c r="G10" s="52">
        <f t="shared" si="3"/>
        <v>960</v>
      </c>
      <c r="H10" s="52">
        <f t="shared" si="3"/>
        <v>0</v>
      </c>
      <c r="I10" s="52">
        <v>28411</v>
      </c>
      <c r="J10" s="29">
        <v>49048</v>
      </c>
      <c r="K10" s="29">
        <v>68040</v>
      </c>
      <c r="L10" s="29">
        <v>21444</v>
      </c>
      <c r="M10" s="24">
        <v>399931</v>
      </c>
      <c r="N10" s="24">
        <f t="shared" si="0"/>
        <v>5413.16</v>
      </c>
      <c r="O10" s="56">
        <f t="shared" si="1"/>
        <v>5155</v>
      </c>
      <c r="P10" s="108">
        <v>2000</v>
      </c>
      <c r="Q10" s="108">
        <v>550</v>
      </c>
      <c r="R10" s="105">
        <f t="shared" si="2"/>
        <v>0</v>
      </c>
      <c r="S10" s="105">
        <f t="shared" si="2"/>
        <v>0</v>
      </c>
      <c r="T10" s="105">
        <f t="shared" si="2"/>
        <v>0</v>
      </c>
      <c r="U10" s="105">
        <f t="shared" si="2"/>
        <v>0</v>
      </c>
      <c r="V10" s="108">
        <v>0</v>
      </c>
      <c r="W10" s="108">
        <v>45431</v>
      </c>
      <c r="X10" s="108">
        <v>350050</v>
      </c>
      <c r="Y10" s="52">
        <v>400</v>
      </c>
      <c r="Z10" s="107">
        <v>0</v>
      </c>
      <c r="AA10" s="52">
        <v>1500</v>
      </c>
      <c r="AB10" s="107">
        <v>0</v>
      </c>
      <c r="AC10" s="107">
        <v>0</v>
      </c>
      <c r="AD10" s="107">
        <v>0</v>
      </c>
      <c r="AE10" s="107">
        <v>0</v>
      </c>
      <c r="AF10" s="107">
        <v>0</v>
      </c>
      <c r="AG10" s="107">
        <v>0</v>
      </c>
      <c r="AH10" s="107">
        <v>0</v>
      </c>
      <c r="AI10" s="25">
        <v>5413.16</v>
      </c>
      <c r="AJ10" s="51"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0</v>
      </c>
      <c r="AQ10" s="51">
        <v>5155</v>
      </c>
      <c r="AR10" s="51">
        <v>0</v>
      </c>
      <c r="AS10" s="51">
        <v>0</v>
      </c>
    </row>
    <row r="11" spans="1:51" s="6" customFormat="1" ht="13.8" x14ac:dyDescent="0.3">
      <c r="A11" s="54" t="s">
        <v>125</v>
      </c>
      <c r="B11" s="55">
        <v>69701</v>
      </c>
      <c r="C11" s="55">
        <v>150553.22</v>
      </c>
      <c r="D11" s="55">
        <v>8318</v>
      </c>
      <c r="E11" s="56">
        <v>440</v>
      </c>
      <c r="F11" s="56">
        <v>300</v>
      </c>
      <c r="G11" s="24">
        <v>1440</v>
      </c>
      <c r="H11" s="24">
        <v>0</v>
      </c>
      <c r="I11" s="24">
        <v>30131</v>
      </c>
      <c r="J11" s="24">
        <v>52598</v>
      </c>
      <c r="K11" s="56">
        <v>69132</v>
      </c>
      <c r="L11" s="56">
        <v>21501</v>
      </c>
      <c r="M11" s="24">
        <v>400991</v>
      </c>
      <c r="N11" s="24">
        <f>SUM(AB11:AM11)</f>
        <v>5413.16</v>
      </c>
      <c r="O11" s="56">
        <f t="shared" si="1"/>
        <v>5155</v>
      </c>
      <c r="P11" s="109">
        <f>SUM(P6:P10)</f>
        <v>2530</v>
      </c>
      <c r="Q11" s="109">
        <f>SUM(Q6:Q10)</f>
        <v>550</v>
      </c>
      <c r="R11" s="109">
        <f t="shared" ref="R11:AS11" si="4">SUM(R6:R10)</f>
        <v>0</v>
      </c>
      <c r="S11" s="109">
        <f t="shared" si="4"/>
        <v>0</v>
      </c>
      <c r="T11" s="109">
        <f t="shared" si="4"/>
        <v>0</v>
      </c>
      <c r="U11" s="109">
        <f t="shared" si="4"/>
        <v>0</v>
      </c>
      <c r="V11" s="109">
        <f t="shared" si="4"/>
        <v>0</v>
      </c>
      <c r="W11" s="109">
        <f t="shared" si="4"/>
        <v>45431</v>
      </c>
      <c r="X11" s="109">
        <f t="shared" si="4"/>
        <v>350050</v>
      </c>
      <c r="Y11" s="109">
        <f t="shared" si="4"/>
        <v>400</v>
      </c>
      <c r="Z11" s="109">
        <f t="shared" si="4"/>
        <v>530</v>
      </c>
      <c r="AA11" s="109">
        <f t="shared" si="4"/>
        <v>1500</v>
      </c>
      <c r="AB11" s="109">
        <f>SUM(AB6:AB10)</f>
        <v>0</v>
      </c>
      <c r="AC11" s="109">
        <f t="shared" si="4"/>
        <v>0</v>
      </c>
      <c r="AD11" s="109">
        <f t="shared" si="4"/>
        <v>0</v>
      </c>
      <c r="AE11" s="109">
        <f t="shared" si="4"/>
        <v>0</v>
      </c>
      <c r="AF11" s="109">
        <f t="shared" si="4"/>
        <v>0</v>
      </c>
      <c r="AG11" s="109">
        <f t="shared" si="4"/>
        <v>0</v>
      </c>
      <c r="AH11" s="109">
        <f t="shared" si="4"/>
        <v>0</v>
      </c>
      <c r="AI11" s="25">
        <v>5413.16</v>
      </c>
      <c r="AJ11" s="109">
        <f t="shared" si="4"/>
        <v>0</v>
      </c>
      <c r="AK11" s="109">
        <f t="shared" si="4"/>
        <v>0</v>
      </c>
      <c r="AL11" s="109">
        <f t="shared" si="4"/>
        <v>0</v>
      </c>
      <c r="AM11" s="109">
        <f t="shared" si="4"/>
        <v>0</v>
      </c>
      <c r="AN11" s="109">
        <f t="shared" si="4"/>
        <v>0</v>
      </c>
      <c r="AO11" s="109">
        <f t="shared" si="4"/>
        <v>0</v>
      </c>
      <c r="AP11" s="109">
        <f t="shared" si="4"/>
        <v>0</v>
      </c>
      <c r="AQ11" s="109">
        <f t="shared" si="4"/>
        <v>5155</v>
      </c>
      <c r="AR11" s="109">
        <f t="shared" si="4"/>
        <v>0</v>
      </c>
      <c r="AS11" s="109">
        <f t="shared" si="4"/>
        <v>0</v>
      </c>
    </row>
    <row r="12" spans="1:51" s="6" customFormat="1" ht="13.8" x14ac:dyDescent="0.3">
      <c r="A12" s="54" t="s">
        <v>8</v>
      </c>
      <c r="B12" s="55"/>
      <c r="C12" s="55"/>
      <c r="D12" s="55"/>
      <c r="E12" s="56"/>
      <c r="F12" s="56"/>
      <c r="G12" s="24"/>
      <c r="H12" s="24"/>
      <c r="I12" s="24"/>
      <c r="J12" s="29" t="s">
        <v>22</v>
      </c>
      <c r="K12" s="29"/>
      <c r="L12" s="29"/>
      <c r="M12" s="24"/>
      <c r="N12" s="8"/>
      <c r="O12" s="56"/>
      <c r="P12" s="24"/>
      <c r="Q12" s="24"/>
      <c r="R12" s="24"/>
      <c r="S12" s="24"/>
      <c r="T12" s="24"/>
      <c r="U12" s="24"/>
      <c r="V12" s="24"/>
      <c r="W12" s="24"/>
      <c r="X12" s="24"/>
      <c r="Y12" s="9"/>
      <c r="Z12" s="9"/>
      <c r="AA12" s="9"/>
    </row>
    <row r="13" spans="1:51" s="6" customFormat="1" ht="13.8" x14ac:dyDescent="0.3">
      <c r="A13" s="21" t="s">
        <v>126</v>
      </c>
      <c r="B13" s="51">
        <v>0</v>
      </c>
      <c r="C13" s="51">
        <v>0</v>
      </c>
      <c r="D13" s="51">
        <v>0</v>
      </c>
      <c r="E13" s="29">
        <v>42996</v>
      </c>
      <c r="F13" s="9">
        <v>266861</v>
      </c>
      <c r="G13" s="9">
        <v>213728</v>
      </c>
      <c r="H13" s="9">
        <v>115074</v>
      </c>
      <c r="I13" s="9">
        <v>242126</v>
      </c>
      <c r="J13" s="29">
        <v>195766.68000000002</v>
      </c>
      <c r="K13" s="29">
        <v>335456.68</v>
      </c>
      <c r="L13" s="29">
        <v>47980.68</v>
      </c>
      <c r="M13" s="24">
        <v>38880.600000000006</v>
      </c>
      <c r="N13" s="139">
        <f t="shared" si="0"/>
        <v>69742.200000000012</v>
      </c>
      <c r="O13" s="55">
        <f>SUM(AN13:AS13)</f>
        <v>14289.330000000002</v>
      </c>
      <c r="P13" s="107">
        <v>2654.52</v>
      </c>
      <c r="Q13" s="107">
        <v>1320</v>
      </c>
      <c r="R13" s="107">
        <v>2308.6800000000003</v>
      </c>
      <c r="S13" s="107">
        <v>1094.28</v>
      </c>
      <c r="T13" s="107">
        <v>0</v>
      </c>
      <c r="U13" s="107">
        <v>1940.4</v>
      </c>
      <c r="V13" s="107">
        <v>1584</v>
      </c>
      <c r="W13" s="107">
        <v>0</v>
      </c>
      <c r="X13" s="107">
        <v>0</v>
      </c>
      <c r="Y13" s="107">
        <v>0</v>
      </c>
      <c r="Z13" s="9">
        <v>10499.28</v>
      </c>
      <c r="AA13" s="9">
        <v>17479.439999999999</v>
      </c>
      <c r="AB13" s="25">
        <v>959.6400000000001</v>
      </c>
      <c r="AC13" s="25">
        <v>4088.0400000000004</v>
      </c>
      <c r="AD13" s="25">
        <v>14282.400000000001</v>
      </c>
      <c r="AE13" s="25">
        <v>2708.6400000000003</v>
      </c>
      <c r="AF13" s="25">
        <v>7108.2000000000007</v>
      </c>
      <c r="AG13" s="25">
        <v>3928.32</v>
      </c>
      <c r="AH13" s="107">
        <v>4406.16</v>
      </c>
      <c r="AI13" s="107">
        <v>3668.2799999999997</v>
      </c>
      <c r="AJ13" s="107">
        <v>2119.92</v>
      </c>
      <c r="AK13" s="107">
        <v>3395.04</v>
      </c>
      <c r="AL13" s="107">
        <v>6126.12</v>
      </c>
      <c r="AM13" s="107">
        <v>16951.439999999999</v>
      </c>
      <c r="AN13" s="107">
        <v>5171.76</v>
      </c>
      <c r="AO13" s="107">
        <v>9080.2800000000007</v>
      </c>
      <c r="AP13" s="6">
        <v>0</v>
      </c>
      <c r="AQ13" s="107">
        <v>0</v>
      </c>
      <c r="AR13" s="6">
        <v>0</v>
      </c>
      <c r="AS13" s="107">
        <v>37.29</v>
      </c>
    </row>
    <row r="14" spans="1:51" s="6" customFormat="1" ht="13.8" x14ac:dyDescent="0.3">
      <c r="A14" s="21" t="s">
        <v>127</v>
      </c>
      <c r="B14" s="51">
        <f>B15-B13</f>
        <v>507439</v>
      </c>
      <c r="C14" s="51">
        <f t="shared" ref="C14:H14" si="5">C15-C13</f>
        <v>92663</v>
      </c>
      <c r="D14" s="51">
        <f t="shared" si="5"/>
        <v>31221</v>
      </c>
      <c r="E14" s="51">
        <f t="shared" si="5"/>
        <v>820</v>
      </c>
      <c r="F14" s="51">
        <f t="shared" si="5"/>
        <v>550</v>
      </c>
      <c r="G14" s="51">
        <f t="shared" si="5"/>
        <v>67508</v>
      </c>
      <c r="H14" s="51">
        <f t="shared" si="5"/>
        <v>191252</v>
      </c>
      <c r="I14" s="51">
        <v>848</v>
      </c>
      <c r="J14" s="51">
        <v>-0.11999999999534339</v>
      </c>
      <c r="K14" s="29">
        <v>0.20000000000004547</v>
      </c>
      <c r="L14" s="29">
        <v>0</v>
      </c>
      <c r="M14" s="24">
        <v>0</v>
      </c>
      <c r="N14" s="24">
        <v>0</v>
      </c>
      <c r="O14" s="56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0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07">
        <v>0</v>
      </c>
      <c r="AD14" s="107">
        <v>0</v>
      </c>
      <c r="AE14" s="107">
        <v>0</v>
      </c>
      <c r="AF14" s="107">
        <v>0</v>
      </c>
      <c r="AG14" s="107">
        <v>0</v>
      </c>
      <c r="AH14" s="107">
        <v>0</v>
      </c>
      <c r="AJ14" s="107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</row>
    <row r="15" spans="1:51" s="8" customFormat="1" ht="13.8" x14ac:dyDescent="0.3">
      <c r="A15" s="8" t="s">
        <v>128</v>
      </c>
      <c r="B15" s="24">
        <v>507439</v>
      </c>
      <c r="C15" s="55">
        <f>C16-C11-C13</f>
        <v>92663</v>
      </c>
      <c r="D15" s="55">
        <f>D16-D11-D13</f>
        <v>31221</v>
      </c>
      <c r="E15" s="24">
        <v>43816</v>
      </c>
      <c r="F15" s="24">
        <v>267411</v>
      </c>
      <c r="G15" s="24">
        <v>281236</v>
      </c>
      <c r="H15" s="24">
        <v>306326</v>
      </c>
      <c r="I15" s="24">
        <v>242974</v>
      </c>
      <c r="J15" s="56">
        <v>195766.56000000003</v>
      </c>
      <c r="K15" s="56">
        <v>335456.88</v>
      </c>
      <c r="L15" s="56">
        <v>47980.68</v>
      </c>
      <c r="M15" s="24">
        <v>38880.600000000006</v>
      </c>
      <c r="N15" s="24">
        <f t="shared" si="0"/>
        <v>69742.200000000012</v>
      </c>
      <c r="O15" s="55">
        <f t="shared" ref="O15" si="6">SUM(AN15:AS15)</f>
        <v>14289.330000000002</v>
      </c>
      <c r="P15" s="106">
        <f t="shared" ref="P15:AN16" si="7">SUM(P13:P14)</f>
        <v>2654.52</v>
      </c>
      <c r="Q15" s="106">
        <f t="shared" si="7"/>
        <v>1320</v>
      </c>
      <c r="R15" s="106">
        <f t="shared" si="7"/>
        <v>2308.6800000000003</v>
      </c>
      <c r="S15" s="106">
        <f t="shared" si="7"/>
        <v>1094.28</v>
      </c>
      <c r="T15" s="106">
        <f t="shared" si="7"/>
        <v>0</v>
      </c>
      <c r="U15" s="106">
        <f>SUM(U13:U14)</f>
        <v>1940.4</v>
      </c>
      <c r="V15" s="106">
        <f t="shared" si="7"/>
        <v>1584</v>
      </c>
      <c r="W15" s="106">
        <f t="shared" si="7"/>
        <v>0</v>
      </c>
      <c r="X15" s="106">
        <f t="shared" si="7"/>
        <v>0</v>
      </c>
      <c r="Y15" s="106">
        <f t="shared" si="7"/>
        <v>0</v>
      </c>
      <c r="Z15" s="106">
        <f t="shared" si="7"/>
        <v>10499.28</v>
      </c>
      <c r="AA15" s="106">
        <f t="shared" si="7"/>
        <v>17479.439999999999</v>
      </c>
      <c r="AB15" s="106">
        <f>SUM(AB13:AB14)</f>
        <v>959.6400000000001</v>
      </c>
      <c r="AC15" s="106">
        <f t="shared" si="7"/>
        <v>4088.0400000000004</v>
      </c>
      <c r="AD15" s="106">
        <f t="shared" si="7"/>
        <v>14282.400000000001</v>
      </c>
      <c r="AE15" s="106">
        <f t="shared" si="7"/>
        <v>2708.6400000000003</v>
      </c>
      <c r="AF15" s="106">
        <f t="shared" si="7"/>
        <v>7108.2000000000007</v>
      </c>
      <c r="AG15" s="106">
        <f t="shared" si="7"/>
        <v>3928.32</v>
      </c>
      <c r="AH15" s="106">
        <f t="shared" si="7"/>
        <v>4406.16</v>
      </c>
      <c r="AI15" s="106">
        <f t="shared" si="7"/>
        <v>3668.2799999999997</v>
      </c>
      <c r="AJ15" s="106">
        <f t="shared" si="7"/>
        <v>2119.92</v>
      </c>
      <c r="AK15" s="106">
        <f t="shared" si="7"/>
        <v>3395.04</v>
      </c>
      <c r="AL15" s="106">
        <f t="shared" si="7"/>
        <v>6126.12</v>
      </c>
      <c r="AM15" s="106">
        <f t="shared" si="7"/>
        <v>16951.439999999999</v>
      </c>
      <c r="AN15" s="106">
        <f t="shared" si="7"/>
        <v>5171.76</v>
      </c>
      <c r="AO15" s="106">
        <f t="shared" ref="AO15:AS16" si="8">SUM(AO13:AO14)</f>
        <v>9080.2800000000007</v>
      </c>
      <c r="AP15" s="106">
        <f t="shared" si="8"/>
        <v>0</v>
      </c>
      <c r="AQ15" s="106">
        <f t="shared" si="8"/>
        <v>0</v>
      </c>
      <c r="AR15" s="106">
        <f t="shared" si="8"/>
        <v>0</v>
      </c>
      <c r="AS15" s="106">
        <f t="shared" si="8"/>
        <v>37.29</v>
      </c>
    </row>
    <row r="16" spans="1:51" s="8" customFormat="1" ht="13.8" x14ac:dyDescent="0.3">
      <c r="A16" s="58" t="s">
        <v>129</v>
      </c>
      <c r="B16" s="24">
        <f>B11+B15</f>
        <v>577140</v>
      </c>
      <c r="C16" s="24">
        <v>243216.22</v>
      </c>
      <c r="D16" s="24">
        <v>39539</v>
      </c>
      <c r="E16" s="24">
        <v>44256</v>
      </c>
      <c r="F16" s="24">
        <v>267711</v>
      </c>
      <c r="G16" s="57">
        <v>282625.5</v>
      </c>
      <c r="H16" s="57">
        <v>306326</v>
      </c>
      <c r="I16" s="57">
        <v>273105</v>
      </c>
      <c r="J16" s="24">
        <v>248364.56</v>
      </c>
      <c r="K16" s="56">
        <v>404589.12</v>
      </c>
      <c r="L16" s="56">
        <v>69481.679999999993</v>
      </c>
      <c r="M16" s="24">
        <v>439871.60000000003</v>
      </c>
      <c r="N16" s="24">
        <f>SUM(AB16:AM16)</f>
        <v>75155.360000000015</v>
      </c>
      <c r="O16" s="56">
        <f>SUM(AN16:AS16)</f>
        <v>19444.330000000002</v>
      </c>
      <c r="P16" s="109">
        <f>SUM(P11,P15)</f>
        <v>5184.5200000000004</v>
      </c>
      <c r="Q16" s="109">
        <f>SUM(Q11,Q15)</f>
        <v>1870</v>
      </c>
      <c r="R16" s="109">
        <f t="shared" ref="R16:AI16" si="9">SUM(R11,R15)</f>
        <v>2308.6800000000003</v>
      </c>
      <c r="S16" s="109">
        <f t="shared" si="9"/>
        <v>1094.28</v>
      </c>
      <c r="T16" s="109">
        <f t="shared" si="9"/>
        <v>0</v>
      </c>
      <c r="U16" s="109">
        <f t="shared" si="9"/>
        <v>1940.4</v>
      </c>
      <c r="V16" s="109">
        <f t="shared" si="9"/>
        <v>1584</v>
      </c>
      <c r="W16" s="109">
        <f t="shared" si="9"/>
        <v>45431</v>
      </c>
      <c r="X16" s="109">
        <f t="shared" si="9"/>
        <v>350050</v>
      </c>
      <c r="Y16" s="109">
        <f t="shared" si="9"/>
        <v>400</v>
      </c>
      <c r="Z16" s="109">
        <f t="shared" si="9"/>
        <v>11029.28</v>
      </c>
      <c r="AA16" s="109">
        <f t="shared" si="9"/>
        <v>18979.439999999999</v>
      </c>
      <c r="AB16" s="109">
        <f t="shared" si="9"/>
        <v>959.6400000000001</v>
      </c>
      <c r="AC16" s="109">
        <f t="shared" si="9"/>
        <v>4088.0400000000004</v>
      </c>
      <c r="AD16" s="109">
        <f t="shared" si="9"/>
        <v>14282.400000000001</v>
      </c>
      <c r="AE16" s="109">
        <f t="shared" si="9"/>
        <v>2708.6400000000003</v>
      </c>
      <c r="AF16" s="109">
        <f t="shared" si="9"/>
        <v>7108.2000000000007</v>
      </c>
      <c r="AG16" s="109">
        <f t="shared" si="9"/>
        <v>3928.32</v>
      </c>
      <c r="AH16" s="109">
        <f t="shared" si="9"/>
        <v>4406.16</v>
      </c>
      <c r="AI16" s="109">
        <f t="shared" si="9"/>
        <v>9081.4399999999987</v>
      </c>
      <c r="AJ16" s="106">
        <f t="shared" si="7"/>
        <v>2119.92</v>
      </c>
      <c r="AK16" s="106">
        <f t="shared" si="7"/>
        <v>3395.04</v>
      </c>
      <c r="AL16" s="106">
        <f t="shared" si="7"/>
        <v>6126.12</v>
      </c>
      <c r="AM16" s="106">
        <f t="shared" si="7"/>
        <v>16951.439999999999</v>
      </c>
      <c r="AN16" s="106">
        <f t="shared" si="7"/>
        <v>5171.76</v>
      </c>
      <c r="AO16" s="106">
        <f t="shared" si="8"/>
        <v>9080.2800000000007</v>
      </c>
      <c r="AP16" s="106">
        <f t="shared" si="8"/>
        <v>0</v>
      </c>
      <c r="AQ16" s="106">
        <v>5155</v>
      </c>
      <c r="AR16" s="106">
        <f t="shared" si="8"/>
        <v>0</v>
      </c>
      <c r="AS16" s="106">
        <f t="shared" si="8"/>
        <v>37.29</v>
      </c>
    </row>
    <row r="17" spans="1:44" s="6" customFormat="1" ht="13.8" x14ac:dyDescent="0.3">
      <c r="A17" s="58"/>
      <c r="B17" s="24"/>
      <c r="C17" s="24"/>
      <c r="D17" s="24"/>
      <c r="E17" s="24"/>
      <c r="F17" s="24"/>
      <c r="G17" s="57"/>
      <c r="H17" s="57"/>
      <c r="I17" s="57"/>
      <c r="J17" s="4"/>
      <c r="K17" s="4"/>
      <c r="L17" s="4"/>
      <c r="M17" s="4"/>
      <c r="N17" s="4"/>
      <c r="O17" s="3"/>
    </row>
    <row r="18" spans="1:44" x14ac:dyDescent="0.3">
      <c r="A18" s="59" t="s">
        <v>26</v>
      </c>
      <c r="B18" s="59"/>
      <c r="C18" s="59"/>
      <c r="D18" s="59"/>
      <c r="E18" s="59"/>
      <c r="F18" s="59"/>
      <c r="G18" s="9"/>
      <c r="H18" s="9"/>
      <c r="I18" s="9"/>
      <c r="J18" s="9"/>
      <c r="K18" s="9"/>
      <c r="L18" s="59"/>
      <c r="M18" s="59"/>
      <c r="N18" s="59"/>
      <c r="O18" s="59"/>
      <c r="P18" s="9"/>
      <c r="Q18" s="52"/>
      <c r="R18" s="9"/>
      <c r="S18" s="9"/>
      <c r="T18" s="9"/>
      <c r="U18" s="9"/>
      <c r="V18" s="24"/>
      <c r="W18" s="24"/>
      <c r="X18" s="9"/>
      <c r="Y18" s="60"/>
      <c r="Z18" s="60"/>
      <c r="AA18" s="60"/>
    </row>
    <row r="19" spans="1:44" x14ac:dyDescent="0.3">
      <c r="A19" s="305" t="s">
        <v>27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AL19" s="60"/>
      <c r="AM19" s="60"/>
      <c r="AN19" s="60"/>
      <c r="AO19" s="60"/>
      <c r="AP19" s="60"/>
      <c r="AQ19" s="6"/>
      <c r="AR19" s="6"/>
    </row>
    <row r="20" spans="1:44" x14ac:dyDescent="0.3">
      <c r="A20" s="306" t="s">
        <v>28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AL20" s="60"/>
      <c r="AM20" s="60"/>
      <c r="AN20" s="60"/>
      <c r="AO20" s="60"/>
      <c r="AP20" s="60"/>
      <c r="AQ20" s="6"/>
      <c r="AR20" s="6"/>
    </row>
    <row r="21" spans="1:44" x14ac:dyDescent="0.3">
      <c r="A21" s="61" t="s">
        <v>130</v>
      </c>
      <c r="G21" s="4"/>
      <c r="I21" s="9"/>
      <c r="L21" s="9"/>
      <c r="M21" s="9"/>
      <c r="N21" s="9"/>
      <c r="O21" s="9"/>
      <c r="AK21" s="60"/>
      <c r="AL21" s="60"/>
      <c r="AM21" s="60"/>
      <c r="AN21" s="60"/>
      <c r="AO21" s="60"/>
      <c r="AP21" s="60"/>
      <c r="AQ21" s="6"/>
      <c r="AR21" s="6"/>
    </row>
    <row r="22" spans="1:44" x14ac:dyDescent="0.3">
      <c r="I22" s="60"/>
      <c r="J22" s="60"/>
      <c r="K22" s="60"/>
    </row>
    <row r="23" spans="1:44" x14ac:dyDescent="0.3">
      <c r="I23" s="60"/>
      <c r="J23" s="60"/>
      <c r="K23" s="60"/>
    </row>
    <row r="24" spans="1:44" x14ac:dyDescent="0.3">
      <c r="I24" s="60"/>
      <c r="J24" s="60"/>
      <c r="K24" s="60"/>
    </row>
    <row r="26" spans="1:44" x14ac:dyDescent="0.3">
      <c r="H26" s="8"/>
      <c r="I26" s="51"/>
      <c r="J26" s="51"/>
      <c r="K26" s="51"/>
      <c r="L26" s="51"/>
      <c r="M26" s="51"/>
    </row>
    <row r="27" spans="1:44" x14ac:dyDescent="0.3">
      <c r="H27" s="6"/>
      <c r="I27" s="51"/>
      <c r="J27" s="51"/>
      <c r="K27" s="51"/>
      <c r="L27" s="51"/>
      <c r="M27" s="51"/>
    </row>
    <row r="28" spans="1:44" x14ac:dyDescent="0.3">
      <c r="H28" s="6"/>
      <c r="I28" s="51"/>
      <c r="J28" s="51"/>
      <c r="K28" s="51"/>
      <c r="L28" s="51"/>
      <c r="M28" s="51"/>
    </row>
    <row r="29" spans="1:44" x14ac:dyDescent="0.3">
      <c r="H29" s="6"/>
      <c r="I29" s="51"/>
      <c r="J29" s="51"/>
      <c r="K29" s="51"/>
      <c r="L29" s="51"/>
      <c r="M29" s="51"/>
    </row>
    <row r="30" spans="1:44" x14ac:dyDescent="0.3">
      <c r="H30" s="6"/>
      <c r="I30" s="51"/>
      <c r="J30" s="51"/>
      <c r="K30" s="51"/>
      <c r="L30" s="51"/>
      <c r="M30" s="51"/>
    </row>
    <row r="31" spans="1:44" x14ac:dyDescent="0.3">
      <c r="H31" s="6"/>
      <c r="I31" s="51"/>
      <c r="J31" s="51"/>
      <c r="K31" s="51"/>
      <c r="L31" s="51"/>
      <c r="M31" s="51"/>
    </row>
    <row r="32" spans="1:44" x14ac:dyDescent="0.3">
      <c r="H32" s="6"/>
      <c r="I32" s="51"/>
      <c r="J32" s="51"/>
      <c r="K32" s="51"/>
      <c r="L32" s="51"/>
      <c r="M32" s="51"/>
    </row>
    <row r="33" spans="11:11" x14ac:dyDescent="0.3">
      <c r="K33" s="60"/>
    </row>
  </sheetData>
  <mergeCells count="11">
    <mergeCell ref="B3:O4"/>
    <mergeCell ref="AN4:AY4"/>
    <mergeCell ref="A19:O19"/>
    <mergeCell ref="A20:O20"/>
    <mergeCell ref="A1:A2"/>
    <mergeCell ref="A3:A5"/>
    <mergeCell ref="AB4:AM4"/>
    <mergeCell ref="P3:AM3"/>
    <mergeCell ref="B2:AM2"/>
    <mergeCell ref="B1:AM1"/>
    <mergeCell ref="P4:AA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1_BOT</vt:lpstr>
      <vt:lpstr>T1</vt:lpstr>
      <vt:lpstr>2_M</vt:lpstr>
      <vt:lpstr>T2</vt:lpstr>
      <vt:lpstr>3_X</vt:lpstr>
      <vt:lpstr>4_ReX</vt:lpstr>
      <vt:lpstr>5_TX</vt:lpstr>
      <vt:lpstr>T3</vt:lpstr>
      <vt:lpstr>6_PrinX</vt:lpstr>
      <vt:lpstr>T4</vt:lpstr>
      <vt:lpstr>7_PrinM </vt:lpstr>
      <vt:lpstr>T5</vt:lpstr>
      <vt:lpstr>8_BOT_PC</vt:lpstr>
      <vt:lpstr>T6</vt:lpstr>
      <vt:lpstr>9_Trade_Reg</vt:lpstr>
      <vt:lpstr>T7</vt:lpstr>
      <vt:lpstr>10_Mode_Trspt</vt:lpstr>
      <vt:lpstr>T8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Papauta Makoi</dc:creator>
  <cp:lastModifiedBy>Nilima Lal</cp:lastModifiedBy>
  <dcterms:created xsi:type="dcterms:W3CDTF">2021-07-14T03:31:27Z</dcterms:created>
  <dcterms:modified xsi:type="dcterms:W3CDTF">2023-12-05T02:04:17Z</dcterms:modified>
</cp:coreProperties>
</file>