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BEC1E988-842C-4159-B00F-B3432F207F24}" xr6:coauthVersionLast="47" xr6:coauthVersionMax="47" xr10:uidLastSave="{00000000-0000-0000-0000-000000000000}"/>
  <bookViews>
    <workbookView xWindow="-108" yWindow="-108" windowWidth="23256" windowHeight="12576" tabRatio="695" activeTab="10" xr2:uid="{00000000-000D-0000-FFFF-FFFF00000000}"/>
  </bookViews>
  <sheets>
    <sheet name="1_BOT" sheetId="9" r:id="rId1"/>
    <sheet name="2_M" sheetId="2" r:id="rId2"/>
    <sheet name="3_DX" sheetId="3" r:id="rId3"/>
    <sheet name="4_ReX" sheetId="25" r:id="rId4"/>
    <sheet name="5_TX" sheetId="11" r:id="rId5"/>
    <sheet name="6_PrinX" sheetId="10" r:id="rId6"/>
    <sheet name="7_PrinM" sheetId="24" r:id="rId7"/>
    <sheet name="8_BOT_PC" sheetId="22" r:id="rId8"/>
    <sheet name="9_TradeRg" sheetId="21" r:id="rId9"/>
    <sheet name="10_Mode_Trspt" sheetId="19" r:id="rId10"/>
    <sheet name="14_BEC" sheetId="26" r:id="rId11"/>
  </sheets>
  <externalReferences>
    <externalReference r:id="rId12"/>
    <externalReference r:id="rId13"/>
  </externalReferences>
  <definedNames>
    <definedName name="_xlnm.Print_Area" localSheetId="0">'1_BOT'!$A$1:$G$151</definedName>
    <definedName name="_xlnm.Print_Area" localSheetId="1">'2_M'!$A$1:$Y$138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6" l="1"/>
  <c r="F37" i="26"/>
  <c r="G37" i="26"/>
  <c r="E38" i="26"/>
  <c r="F38" i="26"/>
  <c r="G38" i="26"/>
  <c r="E39" i="26"/>
  <c r="F39" i="26"/>
  <c r="G39" i="26"/>
  <c r="D37" i="26"/>
  <c r="D39" i="26"/>
  <c r="D38" i="26"/>
  <c r="CU23" i="21"/>
  <c r="CV23" i="21"/>
  <c r="CW23" i="21"/>
  <c r="CX23" i="21"/>
  <c r="CY23" i="21"/>
  <c r="CZ23" i="21"/>
  <c r="DA23" i="21"/>
  <c r="DB23" i="21"/>
  <c r="DC23" i="21"/>
  <c r="DD23" i="21"/>
  <c r="DE23" i="21"/>
  <c r="DF23" i="21"/>
  <c r="L43" i="10"/>
  <c r="Y17" i="25"/>
  <c r="DD24" i="10" l="1"/>
  <c r="DF24" i="21"/>
  <c r="Y133" i="25"/>
  <c r="Y134" i="25"/>
  <c r="Y134" i="3"/>
  <c r="Y135" i="3"/>
  <c r="DD116" i="24"/>
  <c r="DD111" i="24" l="1"/>
  <c r="DD105" i="24"/>
  <c r="DD95" i="24"/>
  <c r="DD89" i="24"/>
  <c r="DD84" i="24"/>
  <c r="DD72" i="24"/>
  <c r="DD52" i="24"/>
  <c r="DD49" i="24"/>
  <c r="DD45" i="24"/>
  <c r="DD40" i="24"/>
  <c r="DD23" i="24"/>
  <c r="DD12" i="24"/>
  <c r="DD15" i="24"/>
  <c r="Y134" i="2" l="1"/>
  <c r="Y135" i="2"/>
  <c r="Y133" i="2" l="1"/>
  <c r="Y132" i="3"/>
  <c r="Y130" i="2"/>
  <c r="Y130" i="25"/>
  <c r="Y132" i="25"/>
  <c r="Y131" i="25"/>
  <c r="DC44" i="10"/>
  <c r="DD44" i="10"/>
  <c r="DE44" i="10"/>
  <c r="CZ24" i="10"/>
  <c r="DA24" i="10"/>
  <c r="DB24" i="10"/>
  <c r="DC24" i="10"/>
  <c r="DE24" i="10"/>
  <c r="CZ14" i="10"/>
  <c r="DA14" i="10"/>
  <c r="DB14" i="10"/>
  <c r="DC14" i="10"/>
  <c r="DD14" i="10"/>
  <c r="DE14" i="10"/>
  <c r="CZ7" i="10"/>
  <c r="CZ33" i="10" s="1"/>
  <c r="CZ46" i="10" s="1"/>
  <c r="DA7" i="10"/>
  <c r="DA33" i="10" s="1"/>
  <c r="DA46" i="10" s="1"/>
  <c r="DB7" i="10"/>
  <c r="DB33" i="10" s="1"/>
  <c r="DB46" i="10" s="1"/>
  <c r="DC7" i="10"/>
  <c r="DC33" i="10" s="1"/>
  <c r="DC46" i="10" s="1"/>
  <c r="DD7" i="10"/>
  <c r="DD33" i="10" s="1"/>
  <c r="DD46" i="10" s="1"/>
  <c r="DE7" i="10"/>
  <c r="DE33" i="10" s="1"/>
  <c r="DE46" i="10" s="1"/>
  <c r="Y131" i="2"/>
  <c r="Y132" i="2"/>
  <c r="Y127" i="2"/>
  <c r="Y128" i="2"/>
  <c r="Y129" i="2"/>
  <c r="Y127" i="25" l="1"/>
  <c r="Y128" i="25"/>
  <c r="Y129" i="25"/>
  <c r="CU52" i="24" l="1"/>
  <c r="CV52" i="24"/>
  <c r="CT52" i="24"/>
  <c r="M7" i="24"/>
  <c r="M8" i="24"/>
  <c r="M9" i="24"/>
  <c r="M10" i="24"/>
  <c r="M11" i="24"/>
  <c r="M13" i="24"/>
  <c r="M14" i="24"/>
  <c r="M16" i="24"/>
  <c r="M17" i="24"/>
  <c r="M18" i="24"/>
  <c r="M19" i="24"/>
  <c r="M20" i="24"/>
  <c r="M21" i="24"/>
  <c r="M22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1" i="24"/>
  <c r="M42" i="24"/>
  <c r="M43" i="24"/>
  <c r="M44" i="24"/>
  <c r="M46" i="24"/>
  <c r="M47" i="24"/>
  <c r="M48" i="24"/>
  <c r="M50" i="24"/>
  <c r="M51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3" i="24"/>
  <c r="M74" i="24"/>
  <c r="M75" i="24"/>
  <c r="M76" i="24"/>
  <c r="M77" i="24"/>
  <c r="M78" i="24"/>
  <c r="M79" i="24"/>
  <c r="M80" i="24"/>
  <c r="M81" i="24"/>
  <c r="M82" i="24"/>
  <c r="M83" i="24"/>
  <c r="M85" i="24"/>
  <c r="M86" i="24"/>
  <c r="M87" i="24"/>
  <c r="M88" i="24"/>
  <c r="M90" i="24"/>
  <c r="M91" i="24"/>
  <c r="M92" i="24"/>
  <c r="M93" i="24"/>
  <c r="M94" i="24"/>
  <c r="M96" i="24"/>
  <c r="M97" i="24"/>
  <c r="M98" i="24"/>
  <c r="M99" i="24"/>
  <c r="M100" i="24"/>
  <c r="M101" i="24"/>
  <c r="M102" i="24"/>
  <c r="M103" i="24"/>
  <c r="M104" i="24"/>
  <c r="M106" i="24"/>
  <c r="M107" i="24"/>
  <c r="M108" i="24"/>
  <c r="M109" i="24"/>
  <c r="M110" i="24"/>
  <c r="M112" i="24"/>
  <c r="M113" i="24"/>
  <c r="M114" i="24"/>
  <c r="M115" i="24"/>
  <c r="M117" i="24"/>
  <c r="M118" i="24"/>
  <c r="M119" i="24"/>
  <c r="M120" i="24"/>
  <c r="M121" i="24"/>
  <c r="M122" i="24"/>
  <c r="M123" i="24"/>
  <c r="M124" i="24"/>
  <c r="M125" i="24"/>
  <c r="N7" i="21" l="1"/>
  <c r="N9" i="21"/>
  <c r="N10" i="21"/>
  <c r="N12" i="21"/>
  <c r="N13" i="21"/>
  <c r="N15" i="21"/>
  <c r="N16" i="21"/>
  <c r="N18" i="21"/>
  <c r="N19" i="21"/>
  <c r="N21" i="21"/>
  <c r="N22" i="21"/>
  <c r="N23" i="21"/>
  <c r="N6" i="21"/>
  <c r="D18" i="25" l="1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25" i="25"/>
  <c r="Y126" i="25"/>
  <c r="Y124" i="25"/>
  <c r="Y36" i="25"/>
  <c r="Y37" i="25"/>
  <c r="Y38" i="25"/>
  <c r="Y39" i="25"/>
  <c r="Y40" i="25"/>
  <c r="Y41" i="25"/>
  <c r="Y42" i="25"/>
  <c r="Y43" i="25"/>
  <c r="Y44" i="25"/>
  <c r="Y45" i="25"/>
  <c r="Y46" i="25"/>
  <c r="Y47" i="25"/>
  <c r="Y48" i="25"/>
  <c r="Y49" i="25"/>
  <c r="Y50" i="25"/>
  <c r="Y51" i="25"/>
  <c r="Y52" i="25"/>
  <c r="Y53" i="25"/>
  <c r="Y54" i="25"/>
  <c r="Y55" i="25"/>
  <c r="Y56" i="25"/>
  <c r="Y57" i="25"/>
  <c r="Y58" i="25"/>
  <c r="Y59" i="25"/>
  <c r="Y60" i="25"/>
  <c r="Y61" i="25"/>
  <c r="Y62" i="25"/>
  <c r="Y63" i="25"/>
  <c r="Y64" i="25"/>
  <c r="Y65" i="25"/>
  <c r="Y66" i="25"/>
  <c r="Y67" i="25"/>
  <c r="Y68" i="25"/>
  <c r="Y69" i="25"/>
  <c r="Y70" i="25"/>
  <c r="Y71" i="25"/>
  <c r="Y72" i="25"/>
  <c r="Y73" i="25"/>
  <c r="Y74" i="25"/>
  <c r="Y75" i="25"/>
  <c r="Y76" i="25"/>
  <c r="Y77" i="25"/>
  <c r="Y78" i="25"/>
  <c r="Y79" i="25"/>
  <c r="Y80" i="25"/>
  <c r="Y81" i="25"/>
  <c r="Y82" i="25"/>
  <c r="Y83" i="25"/>
  <c r="Y84" i="25"/>
  <c r="Y85" i="25"/>
  <c r="Y86" i="25"/>
  <c r="Y87" i="25"/>
  <c r="Y88" i="25"/>
  <c r="Y89" i="25"/>
  <c r="Y90" i="25"/>
  <c r="Y91" i="25"/>
  <c r="Y92" i="25"/>
  <c r="Y93" i="25"/>
  <c r="Y94" i="25"/>
  <c r="Y95" i="25"/>
  <c r="Y96" i="25"/>
  <c r="Y97" i="25"/>
  <c r="Y98" i="25"/>
  <c r="Y99" i="25"/>
  <c r="Y100" i="25"/>
  <c r="Y101" i="25"/>
  <c r="Y102" i="25"/>
  <c r="Y103" i="25"/>
  <c r="Y104" i="25"/>
  <c r="Y105" i="25"/>
  <c r="Y106" i="25"/>
  <c r="Y107" i="25"/>
  <c r="Y108" i="25"/>
  <c r="Y109" i="25"/>
  <c r="Y110" i="25"/>
  <c r="Y111" i="25"/>
  <c r="Y112" i="25"/>
  <c r="Y113" i="25"/>
  <c r="Y114" i="25"/>
  <c r="Y115" i="25"/>
  <c r="Y116" i="25"/>
  <c r="Y117" i="25"/>
  <c r="Y118" i="25"/>
  <c r="Y119" i="25"/>
  <c r="Y120" i="25"/>
  <c r="Y121" i="25"/>
  <c r="Y122" i="25"/>
  <c r="Y123" i="25"/>
  <c r="Y124" i="3"/>
  <c r="Y125" i="3"/>
  <c r="Y126" i="3"/>
  <c r="Y127" i="3"/>
  <c r="Y128" i="3"/>
  <c r="Y129" i="3"/>
  <c r="Y130" i="3"/>
  <c r="Y131" i="3"/>
  <c r="Y133" i="3"/>
  <c r="Y124" i="2"/>
  <c r="Y125" i="2"/>
  <c r="Y126" i="2"/>
  <c r="Y18" i="2" l="1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285" i="19"/>
  <c r="D31" i="19"/>
  <c r="E31" i="19"/>
  <c r="F31" i="19"/>
  <c r="G31" i="19"/>
  <c r="C31" i="19"/>
  <c r="D30" i="19"/>
  <c r="E30" i="19"/>
  <c r="F30" i="19"/>
  <c r="G30" i="19"/>
  <c r="C30" i="19"/>
  <c r="CU28" i="21"/>
  <c r="CV28" i="21"/>
  <c r="CW28" i="21"/>
  <c r="CX28" i="21"/>
  <c r="CY28" i="21"/>
  <c r="CZ28" i="21"/>
  <c r="DA28" i="21"/>
  <c r="DB28" i="21"/>
  <c r="DC28" i="21"/>
  <c r="DD28" i="21"/>
  <c r="DE28" i="21"/>
  <c r="DF28" i="21"/>
  <c r="CU27" i="21"/>
  <c r="CV27" i="21"/>
  <c r="CW27" i="21"/>
  <c r="CX27" i="21"/>
  <c r="CY27" i="21"/>
  <c r="CZ27" i="21"/>
  <c r="DA27" i="21"/>
  <c r="DB27" i="21"/>
  <c r="DC27" i="21"/>
  <c r="DC29" i="21" s="1"/>
  <c r="DD27" i="21"/>
  <c r="DE27" i="21"/>
  <c r="DF27" i="21"/>
  <c r="CU25" i="21"/>
  <c r="CV25" i="21"/>
  <c r="CW25" i="21"/>
  <c r="CX25" i="21"/>
  <c r="CY25" i="21"/>
  <c r="CZ25" i="21"/>
  <c r="DA25" i="21"/>
  <c r="DB25" i="21"/>
  <c r="DC25" i="21"/>
  <c r="DD25" i="21"/>
  <c r="DE25" i="21"/>
  <c r="DF25" i="21"/>
  <c r="CU24" i="21"/>
  <c r="CV24" i="21"/>
  <c r="CW24" i="21"/>
  <c r="CX24" i="21"/>
  <c r="CY24" i="21"/>
  <c r="CZ24" i="21"/>
  <c r="DA24" i="21"/>
  <c r="DB24" i="21"/>
  <c r="DC24" i="21"/>
  <c r="DD24" i="21"/>
  <c r="DE24" i="21"/>
  <c r="CU20" i="21"/>
  <c r="CV20" i="21"/>
  <c r="CW20" i="21"/>
  <c r="CX20" i="21"/>
  <c r="CY20" i="21"/>
  <c r="CZ20" i="21"/>
  <c r="DA20" i="21"/>
  <c r="DB20" i="21"/>
  <c r="DC20" i="21"/>
  <c r="DD20" i="21"/>
  <c r="DE20" i="21"/>
  <c r="DF20" i="21"/>
  <c r="CU17" i="21"/>
  <c r="CV17" i="21"/>
  <c r="CW17" i="21"/>
  <c r="CX17" i="21"/>
  <c r="CY17" i="21"/>
  <c r="CZ17" i="21"/>
  <c r="DA17" i="21"/>
  <c r="DB17" i="21"/>
  <c r="DC17" i="21"/>
  <c r="DD17" i="21"/>
  <c r="DE17" i="21"/>
  <c r="DF17" i="21"/>
  <c r="CU14" i="21"/>
  <c r="CV14" i="21"/>
  <c r="CW14" i="21"/>
  <c r="CX14" i="21"/>
  <c r="CY14" i="21"/>
  <c r="CZ14" i="21"/>
  <c r="DA14" i="21"/>
  <c r="DB14" i="21"/>
  <c r="DC14" i="21"/>
  <c r="DD14" i="21"/>
  <c r="DE14" i="21"/>
  <c r="DF14" i="21"/>
  <c r="CU11" i="21"/>
  <c r="CV11" i="21"/>
  <c r="CW11" i="21"/>
  <c r="CX11" i="21"/>
  <c r="CY11" i="21"/>
  <c r="CZ11" i="21"/>
  <c r="DA11" i="21"/>
  <c r="DB11" i="21"/>
  <c r="DC11" i="21"/>
  <c r="DD11" i="21"/>
  <c r="DE11" i="21"/>
  <c r="DF11" i="21"/>
  <c r="CU8" i="21"/>
  <c r="CV8" i="21"/>
  <c r="CW8" i="21"/>
  <c r="CX8" i="21"/>
  <c r="CY8" i="21"/>
  <c r="CZ8" i="21"/>
  <c r="DA8" i="21"/>
  <c r="DB8" i="21"/>
  <c r="DC8" i="21"/>
  <c r="DD8" i="21"/>
  <c r="DE8" i="21"/>
  <c r="DF8" i="21"/>
  <c r="N7" i="22"/>
  <c r="N9" i="22"/>
  <c r="N10" i="22"/>
  <c r="N12" i="22"/>
  <c r="N13" i="22"/>
  <c r="N15" i="22"/>
  <c r="N16" i="22"/>
  <c r="N18" i="22"/>
  <c r="N19" i="22"/>
  <c r="N21" i="22"/>
  <c r="N22" i="22"/>
  <c r="N24" i="22"/>
  <c r="N25" i="22"/>
  <c r="N27" i="22"/>
  <c r="N28" i="22"/>
  <c r="N30" i="22"/>
  <c r="N31" i="22"/>
  <c r="N33" i="22"/>
  <c r="N34" i="22"/>
  <c r="N36" i="22"/>
  <c r="N37" i="22"/>
  <c r="N39" i="22"/>
  <c r="N40" i="22"/>
  <c r="N42" i="22"/>
  <c r="N43" i="22"/>
  <c r="N45" i="22"/>
  <c r="N46" i="22"/>
  <c r="N6" i="22"/>
  <c r="CU49" i="22"/>
  <c r="CV49" i="22"/>
  <c r="CW49" i="22"/>
  <c r="CX49" i="22"/>
  <c r="CY49" i="22"/>
  <c r="CZ49" i="22"/>
  <c r="DA49" i="22"/>
  <c r="DB49" i="22"/>
  <c r="DC49" i="22"/>
  <c r="DD49" i="22"/>
  <c r="DE49" i="22"/>
  <c r="DF49" i="22"/>
  <c r="CU48" i="22"/>
  <c r="CV48" i="22"/>
  <c r="CW48" i="22"/>
  <c r="CX48" i="22"/>
  <c r="CY48" i="22"/>
  <c r="CZ48" i="22"/>
  <c r="DA48" i="22"/>
  <c r="DB48" i="22"/>
  <c r="DC48" i="22"/>
  <c r="DD48" i="22"/>
  <c r="DE48" i="22"/>
  <c r="DF48" i="22"/>
  <c r="CU47" i="22"/>
  <c r="CV47" i="22"/>
  <c r="CW47" i="22"/>
  <c r="CX47" i="22"/>
  <c r="CY47" i="22"/>
  <c r="CZ47" i="22"/>
  <c r="DA47" i="22"/>
  <c r="DB47" i="22"/>
  <c r="DC47" i="22"/>
  <c r="DD47" i="22"/>
  <c r="DE47" i="22"/>
  <c r="DF47" i="22"/>
  <c r="CU44" i="22"/>
  <c r="CV44" i="22"/>
  <c r="CW44" i="22"/>
  <c r="CX44" i="22"/>
  <c r="CY44" i="22"/>
  <c r="CZ44" i="22"/>
  <c r="DA44" i="22"/>
  <c r="DB44" i="22"/>
  <c r="DC44" i="22"/>
  <c r="DD44" i="22"/>
  <c r="DE44" i="22"/>
  <c r="DF44" i="22"/>
  <c r="CU41" i="22"/>
  <c r="CV41" i="22"/>
  <c r="CW41" i="22"/>
  <c r="CX41" i="22"/>
  <c r="CY41" i="22"/>
  <c r="CZ41" i="22"/>
  <c r="DA41" i="22"/>
  <c r="DB41" i="22"/>
  <c r="DC41" i="22"/>
  <c r="DD41" i="22"/>
  <c r="DE41" i="22"/>
  <c r="DF41" i="22"/>
  <c r="CU38" i="22"/>
  <c r="CV38" i="22"/>
  <c r="CW38" i="22"/>
  <c r="CX38" i="22"/>
  <c r="CY38" i="22"/>
  <c r="CZ38" i="22"/>
  <c r="DA38" i="22"/>
  <c r="DB38" i="22"/>
  <c r="DC38" i="22"/>
  <c r="DD38" i="22"/>
  <c r="DE38" i="22"/>
  <c r="DF38" i="22"/>
  <c r="CU35" i="22"/>
  <c r="CV35" i="22"/>
  <c r="CW35" i="22"/>
  <c r="CX35" i="22"/>
  <c r="CY35" i="22"/>
  <c r="CZ35" i="22"/>
  <c r="DA35" i="22"/>
  <c r="DB35" i="22"/>
  <c r="DC35" i="22"/>
  <c r="DD35" i="22"/>
  <c r="DE35" i="22"/>
  <c r="DF35" i="22"/>
  <c r="CU32" i="22"/>
  <c r="CV32" i="22"/>
  <c r="CW32" i="22"/>
  <c r="CX32" i="22"/>
  <c r="CY32" i="22"/>
  <c r="CZ32" i="22"/>
  <c r="DA32" i="22"/>
  <c r="DB32" i="22"/>
  <c r="DC32" i="22"/>
  <c r="DD32" i="22"/>
  <c r="DE32" i="22"/>
  <c r="DF32" i="22"/>
  <c r="CU29" i="22"/>
  <c r="CV29" i="22"/>
  <c r="CW29" i="22"/>
  <c r="CX29" i="22"/>
  <c r="CY29" i="22"/>
  <c r="CZ29" i="22"/>
  <c r="DA29" i="22"/>
  <c r="DB29" i="22"/>
  <c r="DC29" i="22"/>
  <c r="DD29" i="22"/>
  <c r="DE29" i="22"/>
  <c r="DF29" i="22"/>
  <c r="CU26" i="22"/>
  <c r="CV26" i="22"/>
  <c r="CW26" i="22"/>
  <c r="CX26" i="22"/>
  <c r="CY26" i="22"/>
  <c r="CZ26" i="22"/>
  <c r="DA26" i="22"/>
  <c r="DB26" i="22"/>
  <c r="DC26" i="22"/>
  <c r="DD26" i="22"/>
  <c r="DE26" i="22"/>
  <c r="DF26" i="22"/>
  <c r="CU23" i="22"/>
  <c r="CV23" i="22"/>
  <c r="CW23" i="22"/>
  <c r="CX23" i="22"/>
  <c r="CY23" i="22"/>
  <c r="CZ23" i="22"/>
  <c r="DA23" i="22"/>
  <c r="DB23" i="22"/>
  <c r="DC23" i="22"/>
  <c r="DD23" i="22"/>
  <c r="DE23" i="22"/>
  <c r="DF23" i="22"/>
  <c r="CU20" i="22"/>
  <c r="CV20" i="22"/>
  <c r="CW20" i="22"/>
  <c r="CX20" i="22"/>
  <c r="CY20" i="22"/>
  <c r="CZ20" i="22"/>
  <c r="DA20" i="22"/>
  <c r="DB20" i="22"/>
  <c r="DC20" i="22"/>
  <c r="DD20" i="22"/>
  <c r="DE20" i="22"/>
  <c r="DF20" i="22"/>
  <c r="CU17" i="22"/>
  <c r="CV17" i="22"/>
  <c r="CW17" i="22"/>
  <c r="CX17" i="22"/>
  <c r="CY17" i="22"/>
  <c r="CZ17" i="22"/>
  <c r="DA17" i="22"/>
  <c r="DB17" i="22"/>
  <c r="DC17" i="22"/>
  <c r="DD17" i="22"/>
  <c r="DE17" i="22"/>
  <c r="DF17" i="22"/>
  <c r="CU14" i="22"/>
  <c r="CV14" i="22"/>
  <c r="CW14" i="22"/>
  <c r="CX14" i="22"/>
  <c r="CY14" i="22"/>
  <c r="CZ14" i="22"/>
  <c r="DA14" i="22"/>
  <c r="DB14" i="22"/>
  <c r="DC14" i="22"/>
  <c r="DD14" i="22"/>
  <c r="DE14" i="22"/>
  <c r="DF14" i="22"/>
  <c r="CU11" i="22"/>
  <c r="CV11" i="22"/>
  <c r="CW11" i="22"/>
  <c r="CX11" i="22"/>
  <c r="CY11" i="22"/>
  <c r="CZ11" i="22"/>
  <c r="DA11" i="22"/>
  <c r="DB11" i="22"/>
  <c r="DC11" i="22"/>
  <c r="DD11" i="22"/>
  <c r="DE11" i="22"/>
  <c r="DF11" i="22"/>
  <c r="CU8" i="22"/>
  <c r="CV8" i="22"/>
  <c r="CW8" i="22"/>
  <c r="CX8" i="22"/>
  <c r="CY8" i="22"/>
  <c r="CZ8" i="22"/>
  <c r="DA8" i="22"/>
  <c r="DB8" i="22"/>
  <c r="DC8" i="22"/>
  <c r="DD8" i="22"/>
  <c r="DE8" i="22"/>
  <c r="DF8" i="22"/>
  <c r="CT116" i="24"/>
  <c r="CU116" i="24"/>
  <c r="CV116" i="24"/>
  <c r="CW116" i="24"/>
  <c r="CX116" i="24"/>
  <c r="CY116" i="24"/>
  <c r="CZ116" i="24"/>
  <c r="DA116" i="24"/>
  <c r="DB116" i="24"/>
  <c r="DC116" i="24"/>
  <c r="DE116" i="24"/>
  <c r="CT111" i="24"/>
  <c r="CU111" i="24"/>
  <c r="CV111" i="24"/>
  <c r="CW111" i="24"/>
  <c r="CX111" i="24"/>
  <c r="CY111" i="24"/>
  <c r="CZ111" i="24"/>
  <c r="DA111" i="24"/>
  <c r="DB111" i="24"/>
  <c r="DC111" i="24"/>
  <c r="DE111" i="24"/>
  <c r="CT105" i="24"/>
  <c r="CU105" i="24"/>
  <c r="CV105" i="24"/>
  <c r="CW105" i="24"/>
  <c r="CX105" i="24"/>
  <c r="CY105" i="24"/>
  <c r="CZ105" i="24"/>
  <c r="DA105" i="24"/>
  <c r="DB105" i="24"/>
  <c r="DC105" i="24"/>
  <c r="DE105" i="24"/>
  <c r="CT95" i="24"/>
  <c r="CU95" i="24"/>
  <c r="CV95" i="24"/>
  <c r="CW95" i="24"/>
  <c r="CX95" i="24"/>
  <c r="CY95" i="24"/>
  <c r="CZ95" i="24"/>
  <c r="DA95" i="24"/>
  <c r="DB95" i="24"/>
  <c r="DC95" i="24"/>
  <c r="DE95" i="24"/>
  <c r="CT89" i="24"/>
  <c r="CU89" i="24"/>
  <c r="CV89" i="24"/>
  <c r="CW89" i="24"/>
  <c r="CX89" i="24"/>
  <c r="CY89" i="24"/>
  <c r="CZ89" i="24"/>
  <c r="DA89" i="24"/>
  <c r="DB89" i="24"/>
  <c r="DC89" i="24"/>
  <c r="DE89" i="24"/>
  <c r="CT84" i="24"/>
  <c r="CU84" i="24"/>
  <c r="CV84" i="24"/>
  <c r="CW84" i="24"/>
  <c r="CX84" i="24"/>
  <c r="CY84" i="24"/>
  <c r="CZ84" i="24"/>
  <c r="DA84" i="24"/>
  <c r="DB84" i="24"/>
  <c r="DC84" i="24"/>
  <c r="DE84" i="24"/>
  <c r="CT72" i="24"/>
  <c r="CU72" i="24"/>
  <c r="CV72" i="24"/>
  <c r="CW72" i="24"/>
  <c r="CX72" i="24"/>
  <c r="CY72" i="24"/>
  <c r="CZ72" i="24"/>
  <c r="DA72" i="24"/>
  <c r="DB72" i="24"/>
  <c r="DC72" i="24"/>
  <c r="DE72" i="24"/>
  <c r="CW52" i="24"/>
  <c r="CX52" i="24"/>
  <c r="CY52" i="24"/>
  <c r="CZ52" i="24"/>
  <c r="DA52" i="24"/>
  <c r="DB52" i="24"/>
  <c r="DC52" i="24"/>
  <c r="DE52" i="24"/>
  <c r="CT49" i="24"/>
  <c r="CU49" i="24"/>
  <c r="CV49" i="24"/>
  <c r="CW49" i="24"/>
  <c r="CX49" i="24"/>
  <c r="CY49" i="24"/>
  <c r="CZ49" i="24"/>
  <c r="DA49" i="24"/>
  <c r="DB49" i="24"/>
  <c r="DC49" i="24"/>
  <c r="DE49" i="24"/>
  <c r="CT45" i="24"/>
  <c r="CU45" i="24"/>
  <c r="CV45" i="24"/>
  <c r="CW45" i="24"/>
  <c r="CX45" i="24"/>
  <c r="CY45" i="24"/>
  <c r="CZ45" i="24"/>
  <c r="DA45" i="24"/>
  <c r="DB45" i="24"/>
  <c r="DC45" i="24"/>
  <c r="DE45" i="24"/>
  <c r="CT40" i="24"/>
  <c r="CU40" i="24"/>
  <c r="CV40" i="24"/>
  <c r="CW40" i="24"/>
  <c r="CX40" i="24"/>
  <c r="CY40" i="24"/>
  <c r="CZ40" i="24"/>
  <c r="DA40" i="24"/>
  <c r="DB40" i="24"/>
  <c r="DC40" i="24"/>
  <c r="DE40" i="24"/>
  <c r="CT23" i="24"/>
  <c r="CU23" i="24"/>
  <c r="CV23" i="24"/>
  <c r="CW23" i="24"/>
  <c r="CX23" i="24"/>
  <c r="CY23" i="24"/>
  <c r="CZ23" i="24"/>
  <c r="DA23" i="24"/>
  <c r="DB23" i="24"/>
  <c r="DC23" i="24"/>
  <c r="DE23" i="24"/>
  <c r="CT15" i="24"/>
  <c r="CU15" i="24"/>
  <c r="CV15" i="24"/>
  <c r="CW15" i="24"/>
  <c r="CX15" i="24"/>
  <c r="CY15" i="24"/>
  <c r="CZ15" i="24"/>
  <c r="DA15" i="24"/>
  <c r="DB15" i="24"/>
  <c r="DC15" i="24"/>
  <c r="DE15" i="24"/>
  <c r="CT12" i="24"/>
  <c r="CU12" i="24"/>
  <c r="CV12" i="24"/>
  <c r="CW12" i="24"/>
  <c r="CX12" i="24"/>
  <c r="CY12" i="24"/>
  <c r="CZ12" i="24"/>
  <c r="DA12" i="24"/>
  <c r="DB12" i="24"/>
  <c r="DC12" i="24"/>
  <c r="DE12" i="24"/>
  <c r="CT6" i="24"/>
  <c r="CU6" i="24"/>
  <c r="CV6" i="24"/>
  <c r="CW6" i="24"/>
  <c r="CX6" i="24"/>
  <c r="CY6" i="24"/>
  <c r="CZ6" i="24"/>
  <c r="DA6" i="24"/>
  <c r="DB6" i="24"/>
  <c r="DC6" i="24"/>
  <c r="DD6" i="24"/>
  <c r="DE6" i="24"/>
  <c r="M8" i="10"/>
  <c r="M9" i="10"/>
  <c r="M10" i="10"/>
  <c r="M11" i="10"/>
  <c r="M12" i="10"/>
  <c r="M13" i="10"/>
  <c r="M15" i="10"/>
  <c r="M16" i="10"/>
  <c r="M17" i="10"/>
  <c r="M18" i="10"/>
  <c r="M19" i="10"/>
  <c r="M20" i="10"/>
  <c r="M21" i="10"/>
  <c r="M23" i="10"/>
  <c r="M25" i="10"/>
  <c r="M26" i="10"/>
  <c r="M27" i="10"/>
  <c r="M28" i="10"/>
  <c r="M29" i="10"/>
  <c r="M30" i="10"/>
  <c r="M31" i="10"/>
  <c r="M32" i="10"/>
  <c r="M36" i="10"/>
  <c r="M37" i="10"/>
  <c r="M38" i="10"/>
  <c r="M39" i="10"/>
  <c r="M40" i="10"/>
  <c r="M41" i="10"/>
  <c r="M42" i="10"/>
  <c r="M43" i="10"/>
  <c r="M22" i="10"/>
  <c r="CT44" i="10"/>
  <c r="CU44" i="10"/>
  <c r="CV44" i="10"/>
  <c r="CW44" i="10"/>
  <c r="CX44" i="10"/>
  <c r="CY44" i="10"/>
  <c r="CT24" i="10"/>
  <c r="CU24" i="10"/>
  <c r="CV24" i="10"/>
  <c r="CW24" i="10"/>
  <c r="CX24" i="10"/>
  <c r="CY24" i="10"/>
  <c r="CT14" i="10"/>
  <c r="CU14" i="10"/>
  <c r="CV14" i="10"/>
  <c r="CW14" i="10"/>
  <c r="CX14" i="10"/>
  <c r="CY14" i="10"/>
  <c r="CY7" i="10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X117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U119" i="11"/>
  <c r="V119" i="11"/>
  <c r="W119" i="11"/>
  <c r="X119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Q121" i="11"/>
  <c r="R121" i="11"/>
  <c r="S121" i="11"/>
  <c r="T121" i="11"/>
  <c r="U121" i="11"/>
  <c r="V121" i="11"/>
  <c r="W121" i="11"/>
  <c r="X121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U123" i="11"/>
  <c r="V123" i="11"/>
  <c r="W123" i="11"/>
  <c r="X123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U124" i="11"/>
  <c r="V124" i="11"/>
  <c r="W124" i="11"/>
  <c r="X124" i="11"/>
  <c r="C114" i="11"/>
  <c r="C115" i="11"/>
  <c r="C116" i="11"/>
  <c r="C117" i="11"/>
  <c r="C118" i="11"/>
  <c r="C119" i="11"/>
  <c r="C120" i="11"/>
  <c r="C121" i="11"/>
  <c r="C122" i="11"/>
  <c r="C123" i="11"/>
  <c r="C124" i="11"/>
  <c r="C113" i="11"/>
  <c r="C18" i="25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C18" i="3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C18" i="2"/>
  <c r="D31" i="9"/>
  <c r="F31" i="9"/>
  <c r="C31" i="9"/>
  <c r="E137" i="9"/>
  <c r="E138" i="9"/>
  <c r="G138" i="9" s="1"/>
  <c r="E139" i="9"/>
  <c r="G139" i="9" s="1"/>
  <c r="E140" i="9"/>
  <c r="G140" i="9" s="1"/>
  <c r="E141" i="9"/>
  <c r="G141" i="9" s="1"/>
  <c r="E142" i="9"/>
  <c r="G142" i="9" s="1"/>
  <c r="E143" i="9"/>
  <c r="G143" i="9" s="1"/>
  <c r="E144" i="9"/>
  <c r="G144" i="9" s="1"/>
  <c r="E145" i="9"/>
  <c r="G145" i="9" s="1"/>
  <c r="E146" i="9"/>
  <c r="G146" i="9" s="1"/>
  <c r="E147" i="9"/>
  <c r="G147" i="9" s="1"/>
  <c r="E148" i="9"/>
  <c r="G148" i="9" s="1"/>
  <c r="DE26" i="21" l="1"/>
  <c r="DD26" i="21"/>
  <c r="DC126" i="24"/>
  <c r="DA26" i="21"/>
  <c r="DA29" i="21"/>
  <c r="DC26" i="21"/>
  <c r="DD126" i="24"/>
  <c r="DB26" i="21"/>
  <c r="DB29" i="21"/>
  <c r="DE126" i="24"/>
  <c r="Y124" i="11"/>
  <c r="DF26" i="21"/>
  <c r="CZ26" i="21"/>
  <c r="CY26" i="21"/>
  <c r="CX26" i="21"/>
  <c r="CZ50" i="22"/>
  <c r="CY50" i="22"/>
  <c r="DC50" i="22"/>
  <c r="DB50" i="22"/>
  <c r="DE50" i="22"/>
  <c r="DE29" i="21"/>
  <c r="DA50" i="22"/>
  <c r="DF50" i="22"/>
  <c r="CX50" i="22"/>
  <c r="DF29" i="21"/>
  <c r="CX29" i="21"/>
  <c r="DD50" i="22"/>
  <c r="DD29" i="21"/>
  <c r="N17" i="22"/>
  <c r="Y120" i="11"/>
  <c r="Y119" i="11"/>
  <c r="N25" i="21"/>
  <c r="Y123" i="11"/>
  <c r="Y122" i="11"/>
  <c r="N20" i="22"/>
  <c r="N41" i="22"/>
  <c r="Y121" i="11"/>
  <c r="DB126" i="24"/>
  <c r="DA126" i="24"/>
  <c r="CZ29" i="21"/>
  <c r="CY29" i="21"/>
  <c r="CZ126" i="24"/>
  <c r="CW126" i="24"/>
  <c r="CY126" i="24"/>
  <c r="M52" i="24"/>
  <c r="M40" i="24"/>
  <c r="CX126" i="24"/>
  <c r="M6" i="24"/>
  <c r="N20" i="21"/>
  <c r="N8" i="21"/>
  <c r="N44" i="22"/>
  <c r="N38" i="22"/>
  <c r="N23" i="22"/>
  <c r="N14" i="22"/>
  <c r="N11" i="22"/>
  <c r="N27" i="21"/>
  <c r="CY33" i="10"/>
  <c r="CY46" i="10" s="1"/>
  <c r="M24" i="10"/>
  <c r="Y118" i="11"/>
  <c r="O19" i="11"/>
  <c r="Q19" i="11"/>
  <c r="I19" i="11"/>
  <c r="X19" i="11"/>
  <c r="P19" i="11"/>
  <c r="Y117" i="11"/>
  <c r="Y116" i="11"/>
  <c r="U19" i="11"/>
  <c r="M19" i="11"/>
  <c r="E19" i="11"/>
  <c r="M116" i="24"/>
  <c r="M84" i="24"/>
  <c r="M12" i="24"/>
  <c r="M111" i="24"/>
  <c r="M105" i="24"/>
  <c r="M95" i="24"/>
  <c r="M89" i="24"/>
  <c r="M72" i="24"/>
  <c r="M49" i="24"/>
  <c r="M45" i="24"/>
  <c r="M23" i="24"/>
  <c r="CV126" i="24"/>
  <c r="M15" i="24"/>
  <c r="CU126" i="24"/>
  <c r="CT126" i="24"/>
  <c r="M14" i="10"/>
  <c r="M44" i="10"/>
  <c r="H30" i="19"/>
  <c r="H31" i="19"/>
  <c r="N14" i="21"/>
  <c r="N24" i="21"/>
  <c r="CW26" i="21"/>
  <c r="CV26" i="21"/>
  <c r="N28" i="21"/>
  <c r="CW29" i="21"/>
  <c r="CU26" i="21"/>
  <c r="N17" i="21"/>
  <c r="N11" i="21"/>
  <c r="N47" i="22"/>
  <c r="N35" i="22"/>
  <c r="N32" i="22"/>
  <c r="CU29" i="21"/>
  <c r="N29" i="22"/>
  <c r="N26" i="22"/>
  <c r="N48" i="22"/>
  <c r="CV50" i="22"/>
  <c r="N8" i="22"/>
  <c r="CW50" i="22"/>
  <c r="CV29" i="21"/>
  <c r="N49" i="22"/>
  <c r="CU50" i="22"/>
  <c r="Y115" i="11"/>
  <c r="H19" i="11"/>
  <c r="W19" i="11"/>
  <c r="T19" i="11"/>
  <c r="L19" i="11"/>
  <c r="D19" i="11"/>
  <c r="V19" i="11"/>
  <c r="N19" i="11"/>
  <c r="S19" i="11"/>
  <c r="K19" i="11"/>
  <c r="R19" i="11"/>
  <c r="J19" i="11"/>
  <c r="Y114" i="11"/>
  <c r="G19" i="11"/>
  <c r="F19" i="11"/>
  <c r="Y113" i="11"/>
  <c r="C19" i="11"/>
  <c r="E31" i="9"/>
  <c r="G137" i="9"/>
  <c r="G31" i="9" s="1"/>
  <c r="N26" i="21" l="1"/>
  <c r="M126" i="24"/>
  <c r="N29" i="21"/>
  <c r="N50" i="22"/>
  <c r="Y19" i="11"/>
  <c r="H283" i="19" l="1"/>
  <c r="CR28" i="21"/>
  <c r="CS28" i="21"/>
  <c r="CT28" i="21"/>
  <c r="CO47" i="22" l="1"/>
  <c r="CP47" i="22"/>
  <c r="CQ47" i="22"/>
  <c r="CO44" i="22"/>
  <c r="CP44" i="22"/>
  <c r="CQ44" i="22"/>
  <c r="CO41" i="22"/>
  <c r="CP41" i="22"/>
  <c r="CQ41" i="22"/>
  <c r="CO38" i="22"/>
  <c r="CP38" i="22"/>
  <c r="CQ38" i="22"/>
  <c r="CO35" i="22"/>
  <c r="CP35" i="22"/>
  <c r="CQ35" i="22"/>
  <c r="CO32" i="22"/>
  <c r="CP32" i="22"/>
  <c r="CQ32" i="22"/>
  <c r="CM32" i="22"/>
  <c r="CO29" i="22"/>
  <c r="CP29" i="22"/>
  <c r="CQ29" i="22"/>
  <c r="CO26" i="22"/>
  <c r="CP26" i="22"/>
  <c r="CQ26" i="22"/>
  <c r="CO23" i="22"/>
  <c r="CP23" i="22"/>
  <c r="CQ23" i="22"/>
  <c r="CO20" i="22"/>
  <c r="CP20" i="22"/>
  <c r="CQ20" i="22"/>
  <c r="CO17" i="22"/>
  <c r="CP17" i="22"/>
  <c r="CQ17" i="22"/>
  <c r="CO14" i="22"/>
  <c r="CP14" i="22"/>
  <c r="CQ14" i="22"/>
  <c r="CO11" i="22"/>
  <c r="CP11" i="22"/>
  <c r="CQ11" i="22"/>
  <c r="CO8" i="22"/>
  <c r="CP8" i="22"/>
  <c r="CQ8" i="22"/>
  <c r="CI23" i="21" l="1"/>
  <c r="CJ23" i="21"/>
  <c r="CK23" i="21"/>
  <c r="CL23" i="21"/>
  <c r="CM23" i="21"/>
  <c r="CN23" i="21"/>
  <c r="CO23" i="21"/>
  <c r="CP23" i="21"/>
  <c r="CQ23" i="21"/>
  <c r="CR23" i="21"/>
  <c r="CS23" i="21"/>
  <c r="CT23" i="21"/>
  <c r="CI20" i="21"/>
  <c r="CJ20" i="21"/>
  <c r="CK20" i="21"/>
  <c r="CL20" i="21"/>
  <c r="CM20" i="21"/>
  <c r="CN20" i="21"/>
  <c r="CO20" i="21"/>
  <c r="CP20" i="21"/>
  <c r="CQ20" i="21"/>
  <c r="CR20" i="21"/>
  <c r="CS20" i="21"/>
  <c r="CT20" i="21"/>
  <c r="CI17" i="21"/>
  <c r="CJ17" i="21"/>
  <c r="CK17" i="21"/>
  <c r="CL17" i="21"/>
  <c r="CM17" i="21"/>
  <c r="CN17" i="21"/>
  <c r="CO17" i="21"/>
  <c r="CP17" i="21"/>
  <c r="CQ17" i="21"/>
  <c r="CR17" i="21"/>
  <c r="CS17" i="21"/>
  <c r="CT17" i="21"/>
  <c r="CI14" i="21"/>
  <c r="CJ14" i="21"/>
  <c r="CK14" i="21"/>
  <c r="CL14" i="21"/>
  <c r="CM14" i="21"/>
  <c r="CN14" i="21"/>
  <c r="CO14" i="21"/>
  <c r="CP14" i="21"/>
  <c r="CQ14" i="21"/>
  <c r="CR14" i="21"/>
  <c r="CS14" i="21"/>
  <c r="CT14" i="21"/>
  <c r="CI11" i="21"/>
  <c r="CJ11" i="21"/>
  <c r="CK11" i="21"/>
  <c r="CL11" i="21"/>
  <c r="CM11" i="21"/>
  <c r="CN11" i="21"/>
  <c r="CO11" i="21"/>
  <c r="CP11" i="21"/>
  <c r="CQ11" i="21"/>
  <c r="CR11" i="21"/>
  <c r="CS11" i="21"/>
  <c r="CT11" i="21"/>
  <c r="CI8" i="21"/>
  <c r="CJ8" i="21"/>
  <c r="CK8" i="21"/>
  <c r="CL8" i="21"/>
  <c r="CM8" i="21"/>
  <c r="CN8" i="21"/>
  <c r="CO8" i="21"/>
  <c r="CP8" i="21"/>
  <c r="CQ8" i="21"/>
  <c r="CR8" i="21"/>
  <c r="CS8" i="21"/>
  <c r="CT8" i="21"/>
  <c r="CI47" i="22"/>
  <c r="CJ47" i="22"/>
  <c r="CK47" i="22"/>
  <c r="CL47" i="22"/>
  <c r="CM47" i="22"/>
  <c r="CN47" i="22"/>
  <c r="CR47" i="22"/>
  <c r="CS47" i="22"/>
  <c r="CT47" i="22"/>
  <c r="CI44" i="22"/>
  <c r="CJ44" i="22"/>
  <c r="CK44" i="22"/>
  <c r="CL44" i="22"/>
  <c r="CM44" i="22"/>
  <c r="CN44" i="22"/>
  <c r="CR44" i="22"/>
  <c r="CS44" i="22"/>
  <c r="CT44" i="22"/>
  <c r="CI41" i="22"/>
  <c r="CJ41" i="22"/>
  <c r="CK41" i="22"/>
  <c r="CL41" i="22"/>
  <c r="CM41" i="22"/>
  <c r="CN41" i="22"/>
  <c r="CR41" i="22"/>
  <c r="CS41" i="22"/>
  <c r="CT41" i="22"/>
  <c r="CI38" i="22"/>
  <c r="CJ38" i="22"/>
  <c r="CK38" i="22"/>
  <c r="CL38" i="22"/>
  <c r="CM38" i="22"/>
  <c r="CN38" i="22"/>
  <c r="CR38" i="22"/>
  <c r="CS38" i="22"/>
  <c r="CT38" i="22"/>
  <c r="CI35" i="22"/>
  <c r="CJ35" i="22"/>
  <c r="CK35" i="22"/>
  <c r="CL35" i="22"/>
  <c r="CM35" i="22"/>
  <c r="CN35" i="22"/>
  <c r="CR35" i="22"/>
  <c r="CS35" i="22"/>
  <c r="CT35" i="22"/>
  <c r="CI32" i="22"/>
  <c r="CJ32" i="22"/>
  <c r="CK32" i="22"/>
  <c r="CL32" i="22"/>
  <c r="CN32" i="22"/>
  <c r="CR32" i="22"/>
  <c r="CS32" i="22"/>
  <c r="CT32" i="22"/>
  <c r="CI29" i="22"/>
  <c r="CJ29" i="22"/>
  <c r="CK29" i="22"/>
  <c r="CL29" i="22"/>
  <c r="CM29" i="22"/>
  <c r="CN29" i="22"/>
  <c r="CR29" i="22"/>
  <c r="CS29" i="22"/>
  <c r="CT29" i="22"/>
  <c r="CI26" i="22"/>
  <c r="CJ26" i="22"/>
  <c r="CK26" i="22"/>
  <c r="CL26" i="22"/>
  <c r="CM26" i="22"/>
  <c r="CN26" i="22"/>
  <c r="CR26" i="22"/>
  <c r="CS26" i="22"/>
  <c r="CT26" i="22"/>
  <c r="CI23" i="22"/>
  <c r="CJ23" i="22"/>
  <c r="CK23" i="22"/>
  <c r="CL23" i="22"/>
  <c r="CM23" i="22"/>
  <c r="CN23" i="22"/>
  <c r="CR23" i="22"/>
  <c r="CS23" i="22"/>
  <c r="CT23" i="22"/>
  <c r="CI20" i="22"/>
  <c r="CJ20" i="22"/>
  <c r="CK20" i="22"/>
  <c r="CL20" i="22"/>
  <c r="CM20" i="22"/>
  <c r="CN20" i="22"/>
  <c r="CR20" i="22"/>
  <c r="CS20" i="22"/>
  <c r="CT20" i="22"/>
  <c r="CI17" i="22"/>
  <c r="CJ17" i="22"/>
  <c r="CK17" i="22"/>
  <c r="CL17" i="22"/>
  <c r="CM17" i="22"/>
  <c r="CN17" i="22"/>
  <c r="CR17" i="22"/>
  <c r="CS17" i="22"/>
  <c r="CT17" i="22"/>
  <c r="CI14" i="22"/>
  <c r="CJ14" i="22"/>
  <c r="CK14" i="22"/>
  <c r="CL14" i="22"/>
  <c r="CM14" i="22"/>
  <c r="CN14" i="22"/>
  <c r="CR14" i="22"/>
  <c r="CS14" i="22"/>
  <c r="CT14" i="22"/>
  <c r="CI11" i="22"/>
  <c r="CJ11" i="22"/>
  <c r="CK11" i="22"/>
  <c r="CL11" i="22"/>
  <c r="CM11" i="22"/>
  <c r="CN11" i="22"/>
  <c r="CR11" i="22"/>
  <c r="CS11" i="22"/>
  <c r="CT11" i="22"/>
  <c r="CI8" i="22"/>
  <c r="CJ8" i="22"/>
  <c r="CK8" i="22"/>
  <c r="CL8" i="22"/>
  <c r="CM8" i="22"/>
  <c r="CN8" i="22"/>
  <c r="CR8" i="22"/>
  <c r="CS8" i="22"/>
  <c r="CT8" i="22"/>
  <c r="E125" i="9" l="1"/>
  <c r="E126" i="9"/>
  <c r="E127" i="9"/>
  <c r="E128" i="9"/>
  <c r="E129" i="9"/>
  <c r="E130" i="9"/>
  <c r="E131" i="9"/>
  <c r="E132" i="9"/>
  <c r="E133" i="9"/>
  <c r="E134" i="9"/>
  <c r="E135" i="9"/>
  <c r="E124" i="9"/>
  <c r="E30" i="9" l="1"/>
  <c r="G124" i="9"/>
  <c r="G125" i="9"/>
  <c r="G126" i="9"/>
  <c r="G127" i="9"/>
  <c r="G128" i="9"/>
  <c r="G129" i="9"/>
  <c r="G130" i="9"/>
  <c r="G131" i="9"/>
  <c r="G132" i="9"/>
  <c r="G133" i="9"/>
  <c r="G134" i="9"/>
  <c r="G135" i="9"/>
  <c r="D29" i="19" l="1"/>
  <c r="C29" i="19"/>
  <c r="D28" i="19"/>
  <c r="C28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6" i="21"/>
  <c r="CS24" i="21"/>
  <c r="CT24" i="21"/>
  <c r="CI24" i="21"/>
  <c r="CJ24" i="21"/>
  <c r="CK24" i="21"/>
  <c r="CL24" i="21"/>
  <c r="CM24" i="21"/>
  <c r="CN24" i="21"/>
  <c r="CO24" i="21"/>
  <c r="CP24" i="21"/>
  <c r="CQ24" i="21"/>
  <c r="CR24" i="21"/>
  <c r="CI25" i="21"/>
  <c r="CJ25" i="21"/>
  <c r="CK25" i="21"/>
  <c r="CL25" i="21"/>
  <c r="CM25" i="21"/>
  <c r="CN25" i="21"/>
  <c r="CO25" i="21"/>
  <c r="CP25" i="21"/>
  <c r="CQ25" i="21"/>
  <c r="CR25" i="21"/>
  <c r="CS25" i="21"/>
  <c r="CT25" i="21"/>
  <c r="CI28" i="21"/>
  <c r="CJ28" i="21"/>
  <c r="CK28" i="21"/>
  <c r="CL28" i="21"/>
  <c r="CM28" i="21"/>
  <c r="CN28" i="21"/>
  <c r="CO28" i="21"/>
  <c r="CP28" i="21"/>
  <c r="CQ28" i="21"/>
  <c r="CS27" i="21"/>
  <c r="CS29" i="21" s="1"/>
  <c r="CT27" i="21"/>
  <c r="CT29" i="21" s="1"/>
  <c r="CI27" i="21"/>
  <c r="CJ27" i="21"/>
  <c r="CK27" i="21"/>
  <c r="CL27" i="21"/>
  <c r="CM27" i="21"/>
  <c r="CN27" i="21"/>
  <c r="CO27" i="21"/>
  <c r="CP27" i="21"/>
  <c r="CQ27" i="21"/>
  <c r="CR27" i="21"/>
  <c r="CR29" i="21" s="1"/>
  <c r="CI49" i="22"/>
  <c r="CJ49" i="22"/>
  <c r="CK49" i="22"/>
  <c r="CL49" i="22"/>
  <c r="CM49" i="22"/>
  <c r="CN49" i="22"/>
  <c r="CO49" i="22"/>
  <c r="CP49" i="22"/>
  <c r="CQ49" i="22"/>
  <c r="CR49" i="22"/>
  <c r="CS49" i="22"/>
  <c r="CT49" i="22"/>
  <c r="CI48" i="22"/>
  <c r="CJ48" i="22"/>
  <c r="CK48" i="22"/>
  <c r="CL48" i="22"/>
  <c r="CM48" i="22"/>
  <c r="CN48" i="22"/>
  <c r="CO48" i="22"/>
  <c r="CP48" i="22"/>
  <c r="CQ48" i="22"/>
  <c r="CR48" i="22"/>
  <c r="CS48" i="22"/>
  <c r="CT48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6" i="22"/>
  <c r="L7" i="24"/>
  <c r="L8" i="24"/>
  <c r="L9" i="24"/>
  <c r="L10" i="24"/>
  <c r="L11" i="24"/>
  <c r="L13" i="24"/>
  <c r="L14" i="24"/>
  <c r="L16" i="24"/>
  <c r="L17" i="24"/>
  <c r="L18" i="24"/>
  <c r="L19" i="24"/>
  <c r="L20" i="24"/>
  <c r="L21" i="24"/>
  <c r="L22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1" i="24"/>
  <c r="L42" i="24"/>
  <c r="L43" i="24"/>
  <c r="L44" i="24"/>
  <c r="L46" i="24"/>
  <c r="L47" i="24"/>
  <c r="L48" i="24"/>
  <c r="L50" i="24"/>
  <c r="L51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3" i="24"/>
  <c r="L74" i="24"/>
  <c r="L75" i="24"/>
  <c r="L76" i="24"/>
  <c r="L77" i="24"/>
  <c r="L78" i="24"/>
  <c r="L79" i="24"/>
  <c r="L80" i="24"/>
  <c r="L81" i="24"/>
  <c r="L82" i="24"/>
  <c r="L83" i="24"/>
  <c r="L85" i="24"/>
  <c r="L86" i="24"/>
  <c r="L87" i="24"/>
  <c r="L88" i="24"/>
  <c r="L90" i="24"/>
  <c r="L91" i="24"/>
  <c r="L92" i="24"/>
  <c r="L93" i="24"/>
  <c r="L94" i="24"/>
  <c r="L96" i="24"/>
  <c r="L97" i="24"/>
  <c r="L98" i="24"/>
  <c r="L99" i="24"/>
  <c r="L100" i="24"/>
  <c r="L101" i="24"/>
  <c r="L102" i="24"/>
  <c r="L103" i="24"/>
  <c r="L104" i="24"/>
  <c r="L106" i="24"/>
  <c r="L107" i="24"/>
  <c r="L108" i="24"/>
  <c r="L109" i="24"/>
  <c r="L110" i="24"/>
  <c r="L112" i="24"/>
  <c r="L113" i="24"/>
  <c r="L114" i="24"/>
  <c r="L115" i="24"/>
  <c r="L117" i="24"/>
  <c r="L118" i="24"/>
  <c r="L119" i="24"/>
  <c r="L120" i="24"/>
  <c r="L121" i="24"/>
  <c r="L122" i="24"/>
  <c r="L123" i="24"/>
  <c r="L124" i="24"/>
  <c r="L125" i="24"/>
  <c r="CH116" i="24"/>
  <c r="CI116" i="24"/>
  <c r="CJ116" i="24"/>
  <c r="CK116" i="24"/>
  <c r="CL116" i="24"/>
  <c r="CM116" i="24"/>
  <c r="CN116" i="24"/>
  <c r="CO116" i="24"/>
  <c r="CP116" i="24"/>
  <c r="CQ116" i="24"/>
  <c r="CR116" i="24"/>
  <c r="CS116" i="24"/>
  <c r="CH111" i="24"/>
  <c r="CI111" i="24"/>
  <c r="CJ111" i="24"/>
  <c r="CK111" i="24"/>
  <c r="CL111" i="24"/>
  <c r="CM111" i="24"/>
  <c r="CN111" i="24"/>
  <c r="CO111" i="24"/>
  <c r="CP111" i="24"/>
  <c r="CQ111" i="24"/>
  <c r="CR111" i="24"/>
  <c r="CS111" i="24"/>
  <c r="CH105" i="24"/>
  <c r="CI105" i="24"/>
  <c r="CJ105" i="24"/>
  <c r="CK105" i="24"/>
  <c r="CL105" i="24"/>
  <c r="CM105" i="24"/>
  <c r="CN105" i="24"/>
  <c r="CO105" i="24"/>
  <c r="CP105" i="24"/>
  <c r="CQ105" i="24"/>
  <c r="CR105" i="24"/>
  <c r="CS105" i="24"/>
  <c r="CH95" i="24"/>
  <c r="CI95" i="24"/>
  <c r="CJ95" i="24"/>
  <c r="CK95" i="24"/>
  <c r="CL95" i="24"/>
  <c r="CM95" i="24"/>
  <c r="CN95" i="24"/>
  <c r="CO95" i="24"/>
  <c r="CP95" i="24"/>
  <c r="CQ95" i="24"/>
  <c r="CR95" i="24"/>
  <c r="CS95" i="24"/>
  <c r="CH89" i="24"/>
  <c r="CI89" i="24"/>
  <c r="CJ89" i="24"/>
  <c r="CK89" i="24"/>
  <c r="CL89" i="24"/>
  <c r="CM89" i="24"/>
  <c r="CN89" i="24"/>
  <c r="CO89" i="24"/>
  <c r="CP89" i="24"/>
  <c r="CQ89" i="24"/>
  <c r="CR89" i="24"/>
  <c r="CS89" i="24"/>
  <c r="CH84" i="24"/>
  <c r="CI84" i="24"/>
  <c r="CJ84" i="24"/>
  <c r="CK84" i="24"/>
  <c r="CL84" i="24"/>
  <c r="CM84" i="24"/>
  <c r="CN84" i="24"/>
  <c r="CO84" i="24"/>
  <c r="CP84" i="24"/>
  <c r="CQ84" i="24"/>
  <c r="CR84" i="24"/>
  <c r="CS84" i="24"/>
  <c r="CH72" i="24"/>
  <c r="CI72" i="24"/>
  <c r="CJ72" i="24"/>
  <c r="CK72" i="24"/>
  <c r="CL72" i="24"/>
  <c r="CM72" i="24"/>
  <c r="CN72" i="24"/>
  <c r="CO72" i="24"/>
  <c r="CP72" i="24"/>
  <c r="CQ72" i="24"/>
  <c r="CR72" i="24"/>
  <c r="CS72" i="24"/>
  <c r="CH52" i="24"/>
  <c r="CI52" i="24"/>
  <c r="CJ52" i="24"/>
  <c r="CK52" i="24"/>
  <c r="CL52" i="24"/>
  <c r="CM52" i="24"/>
  <c r="CN52" i="24"/>
  <c r="CO52" i="24"/>
  <c r="CP52" i="24"/>
  <c r="CQ52" i="24"/>
  <c r="CR52" i="24"/>
  <c r="CS52" i="24"/>
  <c r="CH49" i="24"/>
  <c r="CI49" i="24"/>
  <c r="CJ49" i="24"/>
  <c r="CK49" i="24"/>
  <c r="CL49" i="24"/>
  <c r="CM49" i="24"/>
  <c r="CN49" i="24"/>
  <c r="CO49" i="24"/>
  <c r="CP49" i="24"/>
  <c r="CQ49" i="24"/>
  <c r="CR49" i="24"/>
  <c r="CS49" i="24"/>
  <c r="CH45" i="24"/>
  <c r="CI45" i="24"/>
  <c r="CJ45" i="24"/>
  <c r="CK45" i="24"/>
  <c r="CL45" i="24"/>
  <c r="CM45" i="24"/>
  <c r="CN45" i="24"/>
  <c r="CO45" i="24"/>
  <c r="CP45" i="24"/>
  <c r="CQ45" i="24"/>
  <c r="CR45" i="24"/>
  <c r="CS45" i="24"/>
  <c r="CH40" i="24"/>
  <c r="CI40" i="24"/>
  <c r="CJ40" i="24"/>
  <c r="CK40" i="24"/>
  <c r="CL40" i="24"/>
  <c r="CM40" i="24"/>
  <c r="CN40" i="24"/>
  <c r="CO40" i="24"/>
  <c r="CP40" i="24"/>
  <c r="CQ40" i="24"/>
  <c r="CR40" i="24"/>
  <c r="CS40" i="24"/>
  <c r="CH23" i="24"/>
  <c r="CI23" i="24"/>
  <c r="CJ23" i="24"/>
  <c r="CK23" i="24"/>
  <c r="CL23" i="24"/>
  <c r="CM23" i="24"/>
  <c r="CN23" i="24"/>
  <c r="CO23" i="24"/>
  <c r="CP23" i="24"/>
  <c r="CQ23" i="24"/>
  <c r="CR23" i="24"/>
  <c r="CS23" i="24"/>
  <c r="CH15" i="24"/>
  <c r="CI15" i="24"/>
  <c r="CJ15" i="24"/>
  <c r="CK15" i="24"/>
  <c r="CL15" i="24"/>
  <c r="CM15" i="24"/>
  <c r="CN15" i="24"/>
  <c r="CO15" i="24"/>
  <c r="CP15" i="24"/>
  <c r="CQ15" i="24"/>
  <c r="CR15" i="24"/>
  <c r="CS15" i="24"/>
  <c r="CH12" i="24"/>
  <c r="CI12" i="24"/>
  <c r="CJ12" i="24"/>
  <c r="CK12" i="24"/>
  <c r="CL12" i="24"/>
  <c r="CM12" i="24"/>
  <c r="CN12" i="24"/>
  <c r="CO12" i="24"/>
  <c r="CP12" i="24"/>
  <c r="CQ12" i="24"/>
  <c r="CR12" i="24"/>
  <c r="CS12" i="24"/>
  <c r="CH6" i="24"/>
  <c r="CI6" i="24"/>
  <c r="CJ6" i="24"/>
  <c r="CK6" i="24"/>
  <c r="CL6" i="24"/>
  <c r="CM6" i="24"/>
  <c r="CN6" i="24"/>
  <c r="CO6" i="24"/>
  <c r="CP6" i="24"/>
  <c r="CQ6" i="24"/>
  <c r="CR6" i="24"/>
  <c r="CS6" i="24"/>
  <c r="CH44" i="10"/>
  <c r="CI44" i="10"/>
  <c r="CJ44" i="10"/>
  <c r="CK44" i="10"/>
  <c r="CL44" i="10"/>
  <c r="CM44" i="10"/>
  <c r="CN44" i="10"/>
  <c r="CO44" i="10"/>
  <c r="CP44" i="10"/>
  <c r="CQ44" i="10"/>
  <c r="CR44" i="10"/>
  <c r="CS44" i="10"/>
  <c r="CH24" i="10"/>
  <c r="CI24" i="10"/>
  <c r="CJ24" i="10"/>
  <c r="CK24" i="10"/>
  <c r="CL24" i="10"/>
  <c r="CM24" i="10"/>
  <c r="CN24" i="10"/>
  <c r="CO24" i="10"/>
  <c r="CP24" i="10"/>
  <c r="CQ24" i="10"/>
  <c r="CR24" i="10"/>
  <c r="CS24" i="10"/>
  <c r="CH14" i="10"/>
  <c r="CI14" i="10"/>
  <c r="CJ14" i="10"/>
  <c r="CK14" i="10"/>
  <c r="CL14" i="10"/>
  <c r="CM14" i="10"/>
  <c r="CN14" i="10"/>
  <c r="CO14" i="10"/>
  <c r="CP14" i="10"/>
  <c r="CQ14" i="10"/>
  <c r="CR14" i="10"/>
  <c r="CS14" i="10"/>
  <c r="CH7" i="10"/>
  <c r="CI7" i="10"/>
  <c r="CJ7" i="10"/>
  <c r="CK7" i="10"/>
  <c r="CL7" i="10"/>
  <c r="CM7" i="10"/>
  <c r="CN7" i="10"/>
  <c r="CO7" i="10"/>
  <c r="CP7" i="10"/>
  <c r="CQ7" i="10"/>
  <c r="CR7" i="10"/>
  <c r="CS7" i="10"/>
  <c r="CT7" i="10"/>
  <c r="CU7" i="10"/>
  <c r="CU33" i="10" s="1"/>
  <c r="CU46" i="10" s="1"/>
  <c r="CV7" i="10"/>
  <c r="CV33" i="10" s="1"/>
  <c r="CV46" i="10" s="1"/>
  <c r="CW7" i="10"/>
  <c r="CW33" i="10" s="1"/>
  <c r="CW46" i="10" s="1"/>
  <c r="CX7" i="10"/>
  <c r="CX33" i="10" s="1"/>
  <c r="CX46" i="10" s="1"/>
  <c r="L37" i="10"/>
  <c r="L38" i="10"/>
  <c r="L39" i="10"/>
  <c r="L40" i="10"/>
  <c r="L41" i="10"/>
  <c r="L42" i="10"/>
  <c r="L36" i="10"/>
  <c r="L8" i="10"/>
  <c r="L9" i="10"/>
  <c r="L10" i="10"/>
  <c r="L11" i="10"/>
  <c r="L12" i="10"/>
  <c r="L13" i="10"/>
  <c r="L15" i="10"/>
  <c r="L16" i="10"/>
  <c r="L17" i="10"/>
  <c r="L18" i="10"/>
  <c r="L19" i="10"/>
  <c r="L20" i="10"/>
  <c r="L21" i="10"/>
  <c r="L22" i="10"/>
  <c r="L23" i="10"/>
  <c r="L25" i="10"/>
  <c r="L26" i="10"/>
  <c r="L27" i="10"/>
  <c r="L28" i="10"/>
  <c r="L29" i="10"/>
  <c r="L30" i="10"/>
  <c r="L31" i="10"/>
  <c r="L32" i="10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Y135" i="25"/>
  <c r="Y35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C17" i="25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7" i="3"/>
  <c r="Y120" i="2"/>
  <c r="Y121" i="2"/>
  <c r="Y122" i="2"/>
  <c r="Y111" i="2"/>
  <c r="Y112" i="2"/>
  <c r="Y113" i="2"/>
  <c r="Y114" i="2"/>
  <c r="Y115" i="2"/>
  <c r="Y116" i="2"/>
  <c r="Y117" i="2"/>
  <c r="Y118" i="2"/>
  <c r="Y1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C17" i="2"/>
  <c r="D30" i="9"/>
  <c r="F30" i="9"/>
  <c r="G30" i="9"/>
  <c r="C30" i="9"/>
  <c r="BW28" i="21"/>
  <c r="BX28" i="21"/>
  <c r="BY28" i="21"/>
  <c r="BZ28" i="21"/>
  <c r="CA28" i="21"/>
  <c r="CB28" i="21"/>
  <c r="CC28" i="21"/>
  <c r="CD28" i="21"/>
  <c r="CE28" i="21"/>
  <c r="CF28" i="21"/>
  <c r="CG28" i="21"/>
  <c r="CH28" i="21"/>
  <c r="BW27" i="21"/>
  <c r="BX27" i="21"/>
  <c r="BY27" i="21"/>
  <c r="BZ27" i="21"/>
  <c r="CA27" i="21"/>
  <c r="CB27" i="21"/>
  <c r="CC27" i="21"/>
  <c r="CD27" i="21"/>
  <c r="CE27" i="21"/>
  <c r="CF27" i="21"/>
  <c r="CG27" i="21"/>
  <c r="CH27" i="21"/>
  <c r="CG23" i="21"/>
  <c r="CH23" i="21"/>
  <c r="CF23" i="21"/>
  <c r="Y30" i="25" l="1"/>
  <c r="Y34" i="25"/>
  <c r="Y33" i="25"/>
  <c r="Y28" i="25"/>
  <c r="Y27" i="25"/>
  <c r="Y18" i="25"/>
  <c r="Y22" i="25"/>
  <c r="Y21" i="25"/>
  <c r="Y24" i="25"/>
  <c r="Y23" i="25"/>
  <c r="Y25" i="25"/>
  <c r="Y26" i="25"/>
  <c r="Y29" i="25"/>
  <c r="Y32" i="25"/>
  <c r="Y31" i="25"/>
  <c r="CT33" i="10"/>
  <c r="M7" i="10"/>
  <c r="H29" i="19"/>
  <c r="H28" i="19"/>
  <c r="M49" i="22"/>
  <c r="CN126" i="24"/>
  <c r="CR26" i="21"/>
  <c r="CR126" i="24"/>
  <c r="CQ126" i="24"/>
  <c r="CR33" i="10"/>
  <c r="CR46" i="10" s="1"/>
  <c r="CH29" i="21"/>
  <c r="CT50" i="22"/>
  <c r="BZ29" i="21"/>
  <c r="CS33" i="10"/>
  <c r="CS46" i="10" s="1"/>
  <c r="CS126" i="24"/>
  <c r="CS50" i="22"/>
  <c r="CR50" i="22"/>
  <c r="CQ33" i="10"/>
  <c r="CQ46" i="10" s="1"/>
  <c r="CK126" i="24"/>
  <c r="CQ26" i="21"/>
  <c r="CP33" i="10"/>
  <c r="CP46" i="10" s="1"/>
  <c r="CO33" i="10"/>
  <c r="CO46" i="10" s="1"/>
  <c r="CN33" i="10"/>
  <c r="CN46" i="10" s="1"/>
  <c r="CP126" i="24"/>
  <c r="CO126" i="24"/>
  <c r="CJ33" i="10"/>
  <c r="CJ46" i="10" s="1"/>
  <c r="CA29" i="21"/>
  <c r="CF29" i="21"/>
  <c r="BX29" i="21"/>
  <c r="CM126" i="24"/>
  <c r="CQ50" i="22"/>
  <c r="CO50" i="22"/>
  <c r="CP50" i="22"/>
  <c r="CM26" i="21"/>
  <c r="CQ29" i="21"/>
  <c r="CO29" i="21"/>
  <c r="CP29" i="21"/>
  <c r="CN26" i="21"/>
  <c r="CM50" i="22"/>
  <c r="CN50" i="22"/>
  <c r="CL50" i="22"/>
  <c r="CL29" i="21"/>
  <c r="CM33" i="10"/>
  <c r="CM46" i="10" s="1"/>
  <c r="CL33" i="10"/>
  <c r="CL46" i="10" s="1"/>
  <c r="CK33" i="10"/>
  <c r="CK46" i="10" s="1"/>
  <c r="CG29" i="21"/>
  <c r="BY29" i="21"/>
  <c r="BW29" i="21"/>
  <c r="CN29" i="21"/>
  <c r="CL26" i="21"/>
  <c r="CE29" i="21"/>
  <c r="CD29" i="21"/>
  <c r="CB29" i="21"/>
  <c r="CM29" i="21"/>
  <c r="M28" i="21"/>
  <c r="CL126" i="24"/>
  <c r="CI33" i="10"/>
  <c r="CI46" i="10" s="1"/>
  <c r="CH33" i="10"/>
  <c r="CH46" i="10" s="1"/>
  <c r="L24" i="10"/>
  <c r="L14" i="10"/>
  <c r="L7" i="10"/>
  <c r="L72" i="24"/>
  <c r="CJ126" i="24"/>
  <c r="L12" i="24"/>
  <c r="L116" i="24"/>
  <c r="L111" i="24"/>
  <c r="L105" i="24"/>
  <c r="L95" i="24"/>
  <c r="L89" i="24"/>
  <c r="L84" i="24"/>
  <c r="L52" i="24"/>
  <c r="L49" i="24"/>
  <c r="L45" i="24"/>
  <c r="L40" i="24"/>
  <c r="L23" i="24"/>
  <c r="L15" i="24"/>
  <c r="CI126" i="24"/>
  <c r="L6" i="24"/>
  <c r="CH126" i="24"/>
  <c r="CJ29" i="21"/>
  <c r="CI26" i="21"/>
  <c r="M25" i="21"/>
  <c r="CJ26" i="21"/>
  <c r="M24" i="21"/>
  <c r="CK26" i="21"/>
  <c r="CK50" i="22"/>
  <c r="CJ50" i="22"/>
  <c r="CI29" i="21"/>
  <c r="CK29" i="21"/>
  <c r="M48" i="22"/>
  <c r="CI50" i="22"/>
  <c r="M27" i="21"/>
  <c r="Y105" i="11"/>
  <c r="Y103" i="11"/>
  <c r="U18" i="11"/>
  <c r="M18" i="11"/>
  <c r="E18" i="11"/>
  <c r="I18" i="11"/>
  <c r="L18" i="11"/>
  <c r="G18" i="11"/>
  <c r="T18" i="11"/>
  <c r="C18" i="11"/>
  <c r="Q18" i="11"/>
  <c r="D18" i="11"/>
  <c r="W18" i="11"/>
  <c r="O18" i="11"/>
  <c r="S18" i="11"/>
  <c r="K18" i="11"/>
  <c r="R18" i="11"/>
  <c r="J18" i="11"/>
  <c r="X18" i="11"/>
  <c r="P18" i="11"/>
  <c r="H18" i="11"/>
  <c r="V18" i="11"/>
  <c r="N18" i="11"/>
  <c r="F18" i="11"/>
  <c r="Y17" i="3"/>
  <c r="CC29" i="21"/>
  <c r="CT26" i="21"/>
  <c r="CO26" i="21"/>
  <c r="CS26" i="21"/>
  <c r="CP26" i="21"/>
  <c r="Y104" i="11"/>
  <c r="Y110" i="11"/>
  <c r="Y102" i="11"/>
  <c r="Y111" i="11"/>
  <c r="Y109" i="11"/>
  <c r="Y101" i="11"/>
  <c r="Y107" i="11"/>
  <c r="Y108" i="11"/>
  <c r="Y100" i="11"/>
  <c r="Y106" i="11"/>
  <c r="Y17" i="2"/>
  <c r="CE12" i="24"/>
  <c r="CT46" i="10" l="1"/>
  <c r="M46" i="10" s="1"/>
  <c r="M33" i="10"/>
  <c r="L33" i="10"/>
  <c r="L46" i="10" s="1"/>
  <c r="L126" i="24"/>
  <c r="M26" i="21"/>
  <c r="M29" i="21"/>
  <c r="M50" i="22"/>
  <c r="Y18" i="11"/>
  <c r="BX12" i="24"/>
  <c r="F29" i="24"/>
  <c r="G29" i="24"/>
  <c r="H29" i="24"/>
  <c r="I29" i="24"/>
  <c r="J29" i="24"/>
  <c r="K29" i="24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C16" i="25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C88" i="11"/>
  <c r="C89" i="11"/>
  <c r="C90" i="11"/>
  <c r="C91" i="11"/>
  <c r="C92" i="11"/>
  <c r="C93" i="11"/>
  <c r="C94" i="11"/>
  <c r="C95" i="11"/>
  <c r="C96" i="11"/>
  <c r="C97" i="11"/>
  <c r="C98" i="11"/>
  <c r="C87" i="11"/>
  <c r="D27" i="19"/>
  <c r="C27" i="19"/>
  <c r="D26" i="19"/>
  <c r="C26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35" i="19"/>
  <c r="BW23" i="21"/>
  <c r="L23" i="21" s="1"/>
  <c r="BX20" i="21"/>
  <c r="BY20" i="21"/>
  <c r="BZ20" i="21"/>
  <c r="CA20" i="21"/>
  <c r="CB20" i="21"/>
  <c r="CC20" i="21"/>
  <c r="CD20" i="21"/>
  <c r="CE20" i="21"/>
  <c r="CF20" i="21"/>
  <c r="CG20" i="21"/>
  <c r="CH20" i="21"/>
  <c r="BW20" i="21"/>
  <c r="BX17" i="21"/>
  <c r="BY17" i="21"/>
  <c r="BZ17" i="21"/>
  <c r="CA17" i="21"/>
  <c r="CB17" i="21"/>
  <c r="CC17" i="21"/>
  <c r="CD17" i="21"/>
  <c r="CE17" i="21"/>
  <c r="CF17" i="21"/>
  <c r="CG17" i="21"/>
  <c r="CH17" i="21"/>
  <c r="BW17" i="21"/>
  <c r="BX14" i="21"/>
  <c r="BY14" i="21"/>
  <c r="BZ14" i="21"/>
  <c r="CA14" i="21"/>
  <c r="CB14" i="21"/>
  <c r="CC14" i="21"/>
  <c r="CD14" i="21"/>
  <c r="CE14" i="21"/>
  <c r="CF14" i="21"/>
  <c r="CG14" i="21"/>
  <c r="CH14" i="21"/>
  <c r="BW14" i="21"/>
  <c r="BX11" i="21"/>
  <c r="BY11" i="21"/>
  <c r="BZ11" i="21"/>
  <c r="CA11" i="21"/>
  <c r="CB11" i="21"/>
  <c r="CC11" i="21"/>
  <c r="CD11" i="21"/>
  <c r="CE11" i="21"/>
  <c r="CF11" i="21"/>
  <c r="CG11" i="21"/>
  <c r="CH11" i="21"/>
  <c r="BW11" i="21"/>
  <c r="BX8" i="21"/>
  <c r="BY8" i="21"/>
  <c r="BZ8" i="21"/>
  <c r="CA8" i="21"/>
  <c r="CB8" i="21"/>
  <c r="CC8" i="21"/>
  <c r="CD8" i="21"/>
  <c r="CE8" i="21"/>
  <c r="CF8" i="21"/>
  <c r="CG8" i="21"/>
  <c r="CH8" i="21"/>
  <c r="BW8" i="21"/>
  <c r="BX25" i="21"/>
  <c r="BY25" i="21"/>
  <c r="BY26" i="21" s="1"/>
  <c r="BZ25" i="21"/>
  <c r="CA25" i="21"/>
  <c r="CB25" i="21"/>
  <c r="CC25" i="21"/>
  <c r="CD25" i="21"/>
  <c r="CE25" i="21"/>
  <c r="CF25" i="21"/>
  <c r="CG25" i="21"/>
  <c r="CH25" i="21"/>
  <c r="CH24" i="21"/>
  <c r="BW25" i="21"/>
  <c r="BX24" i="21"/>
  <c r="BY24" i="21"/>
  <c r="BZ24" i="21"/>
  <c r="CA24" i="21"/>
  <c r="CB24" i="21"/>
  <c r="CC24" i="21"/>
  <c r="CD24" i="21"/>
  <c r="CE24" i="21"/>
  <c r="CF24" i="21"/>
  <c r="CG24" i="21"/>
  <c r="BW24" i="21"/>
  <c r="L7" i="21"/>
  <c r="L9" i="21"/>
  <c r="L10" i="21"/>
  <c r="L12" i="21"/>
  <c r="L13" i="21"/>
  <c r="L15" i="21"/>
  <c r="L16" i="21"/>
  <c r="L18" i="21"/>
  <c r="L19" i="21"/>
  <c r="L21" i="21"/>
  <c r="L22" i="21"/>
  <c r="L6" i="21"/>
  <c r="L7" i="22"/>
  <c r="L9" i="22"/>
  <c r="L10" i="22"/>
  <c r="L12" i="22"/>
  <c r="L13" i="22"/>
  <c r="L15" i="22"/>
  <c r="L16" i="22"/>
  <c r="L18" i="22"/>
  <c r="L19" i="22"/>
  <c r="L21" i="22"/>
  <c r="L22" i="22"/>
  <c r="L24" i="22"/>
  <c r="L25" i="22"/>
  <c r="L27" i="22"/>
  <c r="L28" i="22"/>
  <c r="L30" i="22"/>
  <c r="L31" i="22"/>
  <c r="L33" i="22"/>
  <c r="L34" i="22"/>
  <c r="L36" i="22"/>
  <c r="L37" i="22"/>
  <c r="L39" i="22"/>
  <c r="L40" i="22"/>
  <c r="L42" i="22"/>
  <c r="L43" i="22"/>
  <c r="L45" i="22"/>
  <c r="L46" i="22"/>
  <c r="L6" i="22"/>
  <c r="BX49" i="22"/>
  <c r="BY49" i="22"/>
  <c r="BZ49" i="22"/>
  <c r="CA49" i="22"/>
  <c r="CB49" i="22"/>
  <c r="CC49" i="22"/>
  <c r="CD49" i="22"/>
  <c r="CE49" i="22"/>
  <c r="CF49" i="22"/>
  <c r="CG49" i="22"/>
  <c r="CH49" i="22"/>
  <c r="BW49" i="22"/>
  <c r="BX48" i="22"/>
  <c r="BY48" i="22"/>
  <c r="BZ48" i="22"/>
  <c r="CA48" i="22"/>
  <c r="CB48" i="22"/>
  <c r="CC48" i="22"/>
  <c r="CD48" i="22"/>
  <c r="CE48" i="22"/>
  <c r="CF48" i="22"/>
  <c r="CG48" i="22"/>
  <c r="CH48" i="22"/>
  <c r="BW48" i="22"/>
  <c r="BX47" i="22"/>
  <c r="BY47" i="22"/>
  <c r="BZ47" i="22"/>
  <c r="CA47" i="22"/>
  <c r="CB47" i="22"/>
  <c r="CC47" i="22"/>
  <c r="CD47" i="22"/>
  <c r="CE47" i="22"/>
  <c r="CF47" i="22"/>
  <c r="CG47" i="22"/>
  <c r="CH47" i="22"/>
  <c r="BW47" i="22"/>
  <c r="BX44" i="22"/>
  <c r="BY44" i="22"/>
  <c r="BZ44" i="22"/>
  <c r="CA44" i="22"/>
  <c r="CB44" i="22"/>
  <c r="CC44" i="22"/>
  <c r="CD44" i="22"/>
  <c r="CE44" i="22"/>
  <c r="CF44" i="22"/>
  <c r="CG44" i="22"/>
  <c r="CH44" i="22"/>
  <c r="BW44" i="22"/>
  <c r="BX41" i="22"/>
  <c r="BY41" i="22"/>
  <c r="BZ41" i="22"/>
  <c r="CA41" i="22"/>
  <c r="CB41" i="22"/>
  <c r="CC41" i="22"/>
  <c r="CD41" i="22"/>
  <c r="CE41" i="22"/>
  <c r="CF41" i="22"/>
  <c r="CG41" i="22"/>
  <c r="CH41" i="22"/>
  <c r="BW41" i="22"/>
  <c r="BX38" i="22"/>
  <c r="BY38" i="22"/>
  <c r="BZ38" i="22"/>
  <c r="CA38" i="22"/>
  <c r="CB38" i="22"/>
  <c r="CC38" i="22"/>
  <c r="CD38" i="22"/>
  <c r="CE38" i="22"/>
  <c r="CF38" i="22"/>
  <c r="CG38" i="22"/>
  <c r="CH38" i="22"/>
  <c r="BW38" i="22"/>
  <c r="BX35" i="22"/>
  <c r="BY35" i="22"/>
  <c r="BZ35" i="22"/>
  <c r="CA35" i="22"/>
  <c r="CB35" i="22"/>
  <c r="CC35" i="22"/>
  <c r="CD35" i="22"/>
  <c r="CE35" i="22"/>
  <c r="CF35" i="22"/>
  <c r="CG35" i="22"/>
  <c r="CH35" i="22"/>
  <c r="BW35" i="22"/>
  <c r="BX32" i="22"/>
  <c r="BY32" i="22"/>
  <c r="BZ32" i="22"/>
  <c r="CA32" i="22"/>
  <c r="CB32" i="22"/>
  <c r="CC32" i="22"/>
  <c r="CD32" i="22"/>
  <c r="CE32" i="22"/>
  <c r="CF32" i="22"/>
  <c r="CG32" i="22"/>
  <c r="CH32" i="22"/>
  <c r="BW32" i="22"/>
  <c r="BX29" i="22"/>
  <c r="BY29" i="22"/>
  <c r="BZ29" i="22"/>
  <c r="CA29" i="22"/>
  <c r="CB29" i="22"/>
  <c r="CC29" i="22"/>
  <c r="CD29" i="22"/>
  <c r="CE29" i="22"/>
  <c r="CF29" i="22"/>
  <c r="CG29" i="22"/>
  <c r="CH29" i="22"/>
  <c r="BW29" i="22"/>
  <c r="BX26" i="22"/>
  <c r="BY26" i="22"/>
  <c r="BZ26" i="22"/>
  <c r="CA26" i="22"/>
  <c r="CB26" i="22"/>
  <c r="CC26" i="22"/>
  <c r="CD26" i="22"/>
  <c r="CE26" i="22"/>
  <c r="CF26" i="22"/>
  <c r="CG26" i="22"/>
  <c r="CH26" i="22"/>
  <c r="BW26" i="22"/>
  <c r="BX23" i="22"/>
  <c r="BY23" i="22"/>
  <c r="BZ23" i="22"/>
  <c r="CA23" i="22"/>
  <c r="CB23" i="22"/>
  <c r="CC23" i="22"/>
  <c r="CD23" i="22"/>
  <c r="CE23" i="22"/>
  <c r="CF23" i="22"/>
  <c r="CG23" i="22"/>
  <c r="CH23" i="22"/>
  <c r="BW23" i="22"/>
  <c r="BX20" i="22"/>
  <c r="BY20" i="22"/>
  <c r="BZ20" i="22"/>
  <c r="CA20" i="22"/>
  <c r="CB20" i="22"/>
  <c r="CC20" i="22"/>
  <c r="CD20" i="22"/>
  <c r="CE20" i="22"/>
  <c r="CF20" i="22"/>
  <c r="CG20" i="22"/>
  <c r="CH20" i="22"/>
  <c r="BW20" i="22"/>
  <c r="BX17" i="22"/>
  <c r="BY17" i="22"/>
  <c r="BZ17" i="22"/>
  <c r="CA17" i="22"/>
  <c r="CB17" i="22"/>
  <c r="CC17" i="22"/>
  <c r="CD17" i="22"/>
  <c r="CE17" i="22"/>
  <c r="CF17" i="22"/>
  <c r="CG17" i="22"/>
  <c r="CH17" i="22"/>
  <c r="BW17" i="22"/>
  <c r="BX14" i="22"/>
  <c r="BY14" i="22"/>
  <c r="BZ14" i="22"/>
  <c r="CA14" i="22"/>
  <c r="CB14" i="22"/>
  <c r="CC14" i="22"/>
  <c r="CD14" i="22"/>
  <c r="CE14" i="22"/>
  <c r="CF14" i="22"/>
  <c r="CG14" i="22"/>
  <c r="CH14" i="22"/>
  <c r="BW14" i="22"/>
  <c r="BX11" i="22"/>
  <c r="BY11" i="22"/>
  <c r="BZ11" i="22"/>
  <c r="CA11" i="22"/>
  <c r="CB11" i="22"/>
  <c r="CC11" i="22"/>
  <c r="CD11" i="22"/>
  <c r="CE11" i="22"/>
  <c r="CF11" i="22"/>
  <c r="CG11" i="22"/>
  <c r="CH11" i="22"/>
  <c r="BW11" i="22"/>
  <c r="BX8" i="22"/>
  <c r="BY8" i="22"/>
  <c r="BZ8" i="22"/>
  <c r="CA8" i="22"/>
  <c r="CB8" i="22"/>
  <c r="CC8" i="22"/>
  <c r="CD8" i="22"/>
  <c r="CE8" i="22"/>
  <c r="CF8" i="22"/>
  <c r="CG8" i="22"/>
  <c r="CH8" i="22"/>
  <c r="BW8" i="22"/>
  <c r="K7" i="24"/>
  <c r="K8" i="24"/>
  <c r="K9" i="24"/>
  <c r="K10" i="24"/>
  <c r="K11" i="24"/>
  <c r="K13" i="24"/>
  <c r="K14" i="24"/>
  <c r="K16" i="24"/>
  <c r="K17" i="24"/>
  <c r="K18" i="24"/>
  <c r="K19" i="24"/>
  <c r="K20" i="24"/>
  <c r="K21" i="24"/>
  <c r="K22" i="24"/>
  <c r="K24" i="24"/>
  <c r="K25" i="24"/>
  <c r="K26" i="24"/>
  <c r="K27" i="24"/>
  <c r="K28" i="24"/>
  <c r="K30" i="24"/>
  <c r="K31" i="24"/>
  <c r="K32" i="24"/>
  <c r="K33" i="24"/>
  <c r="K34" i="24"/>
  <c r="K35" i="24"/>
  <c r="K36" i="24"/>
  <c r="K37" i="24"/>
  <c r="K38" i="24"/>
  <c r="K39" i="24"/>
  <c r="K41" i="24"/>
  <c r="K42" i="24"/>
  <c r="K43" i="24"/>
  <c r="K44" i="24"/>
  <c r="K46" i="24"/>
  <c r="K47" i="24"/>
  <c r="K48" i="24"/>
  <c r="K50" i="24"/>
  <c r="K51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3" i="24"/>
  <c r="K74" i="24"/>
  <c r="K75" i="24"/>
  <c r="K76" i="24"/>
  <c r="K77" i="24"/>
  <c r="K78" i="24"/>
  <c r="K79" i="24"/>
  <c r="K80" i="24"/>
  <c r="K81" i="24"/>
  <c r="K82" i="24"/>
  <c r="K83" i="24"/>
  <c r="K85" i="24"/>
  <c r="K86" i="24"/>
  <c r="K87" i="24"/>
  <c r="K88" i="24"/>
  <c r="K90" i="24"/>
  <c r="K91" i="24"/>
  <c r="K92" i="24"/>
  <c r="K93" i="24"/>
  <c r="K94" i="24"/>
  <c r="K96" i="24"/>
  <c r="K97" i="24"/>
  <c r="K98" i="24"/>
  <c r="K99" i="24"/>
  <c r="K100" i="24"/>
  <c r="K101" i="24"/>
  <c r="K102" i="24"/>
  <c r="K103" i="24"/>
  <c r="K104" i="24"/>
  <c r="K106" i="24"/>
  <c r="K107" i="24"/>
  <c r="K108" i="24"/>
  <c r="K109" i="24"/>
  <c r="K110" i="24"/>
  <c r="K112" i="24"/>
  <c r="K113" i="24"/>
  <c r="K114" i="24"/>
  <c r="K115" i="24"/>
  <c r="K117" i="24"/>
  <c r="K118" i="24"/>
  <c r="K119" i="24"/>
  <c r="K120" i="24"/>
  <c r="K121" i="24"/>
  <c r="K122" i="24"/>
  <c r="K123" i="24"/>
  <c r="K124" i="24"/>
  <c r="K125" i="24"/>
  <c r="BV116" i="24"/>
  <c r="BW116" i="24"/>
  <c r="BX116" i="24"/>
  <c r="BY116" i="24"/>
  <c r="BZ116" i="24"/>
  <c r="CA116" i="24"/>
  <c r="CB116" i="24"/>
  <c r="CC116" i="24"/>
  <c r="CD116" i="24"/>
  <c r="CE116" i="24"/>
  <c r="CF116" i="24"/>
  <c r="CG116" i="24"/>
  <c r="BV111" i="24"/>
  <c r="BW111" i="24"/>
  <c r="BX111" i="24"/>
  <c r="BY111" i="24"/>
  <c r="BZ111" i="24"/>
  <c r="CA111" i="24"/>
  <c r="CB111" i="24"/>
  <c r="CC111" i="24"/>
  <c r="CD111" i="24"/>
  <c r="CE111" i="24"/>
  <c r="CF111" i="24"/>
  <c r="CG111" i="24"/>
  <c r="BV105" i="24"/>
  <c r="BW105" i="24"/>
  <c r="BX105" i="24"/>
  <c r="BY105" i="24"/>
  <c r="BZ105" i="24"/>
  <c r="CA105" i="24"/>
  <c r="CB105" i="24"/>
  <c r="CC105" i="24"/>
  <c r="CD105" i="24"/>
  <c r="CE105" i="24"/>
  <c r="CF105" i="24"/>
  <c r="CG105" i="24"/>
  <c r="BV95" i="24"/>
  <c r="BW95" i="24"/>
  <c r="BX95" i="24"/>
  <c r="BY95" i="24"/>
  <c r="BZ95" i="24"/>
  <c r="CA95" i="24"/>
  <c r="CB95" i="24"/>
  <c r="CC95" i="24"/>
  <c r="CD95" i="24"/>
  <c r="CE95" i="24"/>
  <c r="CF95" i="24"/>
  <c r="CG95" i="24"/>
  <c r="BV89" i="24"/>
  <c r="BW89" i="24"/>
  <c r="BX89" i="24"/>
  <c r="BY89" i="24"/>
  <c r="BZ89" i="24"/>
  <c r="CA89" i="24"/>
  <c r="CB89" i="24"/>
  <c r="CC89" i="24"/>
  <c r="CD89" i="24"/>
  <c r="CE89" i="24"/>
  <c r="CF89" i="24"/>
  <c r="CG89" i="24"/>
  <c r="BV84" i="24"/>
  <c r="BW84" i="24"/>
  <c r="BX84" i="24"/>
  <c r="BY84" i="24"/>
  <c r="BZ84" i="24"/>
  <c r="CA84" i="24"/>
  <c r="CB84" i="24"/>
  <c r="CC84" i="24"/>
  <c r="CD84" i="24"/>
  <c r="CE84" i="24"/>
  <c r="CF84" i="24"/>
  <c r="CG84" i="24"/>
  <c r="BW72" i="24"/>
  <c r="BX72" i="24"/>
  <c r="BY72" i="24"/>
  <c r="BZ72" i="24"/>
  <c r="CA72" i="24"/>
  <c r="CB72" i="24"/>
  <c r="CC72" i="24"/>
  <c r="CD72" i="24"/>
  <c r="CE72" i="24"/>
  <c r="CF72" i="24"/>
  <c r="CG72" i="24"/>
  <c r="BV72" i="24"/>
  <c r="BW52" i="24"/>
  <c r="BX52" i="24"/>
  <c r="BY52" i="24"/>
  <c r="BZ52" i="24"/>
  <c r="CA52" i="24"/>
  <c r="CB52" i="24"/>
  <c r="CC52" i="24"/>
  <c r="CD52" i="24"/>
  <c r="CE52" i="24"/>
  <c r="CF52" i="24"/>
  <c r="CG52" i="24"/>
  <c r="BV52" i="24"/>
  <c r="BV49" i="24"/>
  <c r="BW49" i="24"/>
  <c r="BX49" i="24"/>
  <c r="BY49" i="24"/>
  <c r="BZ49" i="24"/>
  <c r="CA49" i="24"/>
  <c r="CB49" i="24"/>
  <c r="CC49" i="24"/>
  <c r="CD49" i="24"/>
  <c r="CE49" i="24"/>
  <c r="CF49" i="24"/>
  <c r="CG49" i="24"/>
  <c r="BV45" i="24"/>
  <c r="BW45" i="24"/>
  <c r="BX45" i="24"/>
  <c r="BY45" i="24"/>
  <c r="BZ45" i="24"/>
  <c r="CA45" i="24"/>
  <c r="CB45" i="24"/>
  <c r="CC45" i="24"/>
  <c r="CD45" i="24"/>
  <c r="CE45" i="24"/>
  <c r="CF45" i="24"/>
  <c r="CG45" i="24"/>
  <c r="BV15" i="24"/>
  <c r="BW15" i="24"/>
  <c r="BX15" i="24"/>
  <c r="BY15" i="24"/>
  <c r="BZ15" i="24"/>
  <c r="CA15" i="24"/>
  <c r="CB15" i="24"/>
  <c r="CC15" i="24"/>
  <c r="CD15" i="24"/>
  <c r="CE15" i="24"/>
  <c r="CF15" i="24"/>
  <c r="CG15" i="24"/>
  <c r="BW12" i="24"/>
  <c r="BY12" i="24"/>
  <c r="BZ12" i="24"/>
  <c r="CA12" i="24"/>
  <c r="CB12" i="24"/>
  <c r="CC12" i="24"/>
  <c r="CD12" i="24"/>
  <c r="CF12" i="24"/>
  <c r="CG12" i="24"/>
  <c r="BV12" i="24"/>
  <c r="BV40" i="24"/>
  <c r="BW40" i="24"/>
  <c r="BX40" i="24"/>
  <c r="BY40" i="24"/>
  <c r="BZ40" i="24"/>
  <c r="CA40" i="24"/>
  <c r="CB40" i="24"/>
  <c r="CC40" i="24"/>
  <c r="CD40" i="24"/>
  <c r="CE40" i="24"/>
  <c r="CF40" i="24"/>
  <c r="CG40" i="24"/>
  <c r="BV23" i="24"/>
  <c r="BW23" i="24"/>
  <c r="BX23" i="24"/>
  <c r="BY23" i="24"/>
  <c r="BZ23" i="24"/>
  <c r="CA23" i="24"/>
  <c r="CB23" i="24"/>
  <c r="CC23" i="24"/>
  <c r="CD23" i="24"/>
  <c r="CE23" i="24"/>
  <c r="CF23" i="24"/>
  <c r="CG23" i="24"/>
  <c r="BV6" i="24"/>
  <c r="BW6" i="24"/>
  <c r="BX6" i="24"/>
  <c r="BY6" i="24"/>
  <c r="BZ6" i="24"/>
  <c r="CA6" i="24"/>
  <c r="CB6" i="24"/>
  <c r="CC6" i="24"/>
  <c r="CD6" i="24"/>
  <c r="CE6" i="24"/>
  <c r="CF6" i="24"/>
  <c r="CG6" i="24"/>
  <c r="BW44" i="10"/>
  <c r="BX44" i="10"/>
  <c r="BY44" i="10"/>
  <c r="BZ44" i="10"/>
  <c r="CA44" i="10"/>
  <c r="CB44" i="10"/>
  <c r="CC44" i="10"/>
  <c r="CD44" i="10"/>
  <c r="CE44" i="10"/>
  <c r="CF44" i="10"/>
  <c r="CG44" i="10"/>
  <c r="BV44" i="10"/>
  <c r="BW24" i="10"/>
  <c r="BX24" i="10"/>
  <c r="BY24" i="10"/>
  <c r="BZ24" i="10"/>
  <c r="CA24" i="10"/>
  <c r="CB24" i="10"/>
  <c r="CC24" i="10"/>
  <c r="CD24" i="10"/>
  <c r="CE24" i="10"/>
  <c r="CF24" i="10"/>
  <c r="CG24" i="10"/>
  <c r="BV24" i="10"/>
  <c r="BW14" i="10"/>
  <c r="BX14" i="10"/>
  <c r="BY14" i="10"/>
  <c r="BZ14" i="10"/>
  <c r="BZ7" i="10"/>
  <c r="CA14" i="10"/>
  <c r="CA7" i="10"/>
  <c r="CB14" i="10"/>
  <c r="CC14" i="10"/>
  <c r="CD14" i="10"/>
  <c r="CE14" i="10"/>
  <c r="CF14" i="10"/>
  <c r="CG14" i="10"/>
  <c r="BV14" i="10"/>
  <c r="BW7" i="10"/>
  <c r="BX7" i="10"/>
  <c r="BY7" i="10"/>
  <c r="CB7" i="10"/>
  <c r="CC7" i="10"/>
  <c r="CD7" i="10"/>
  <c r="CE7" i="10"/>
  <c r="CF7" i="10"/>
  <c r="CG7" i="10"/>
  <c r="BV7" i="10"/>
  <c r="K8" i="10"/>
  <c r="K9" i="10"/>
  <c r="K10" i="10"/>
  <c r="K11" i="10"/>
  <c r="K12" i="10"/>
  <c r="K13" i="10"/>
  <c r="K15" i="10"/>
  <c r="K16" i="10"/>
  <c r="K17" i="10"/>
  <c r="K18" i="10"/>
  <c r="K19" i="10"/>
  <c r="K20" i="10"/>
  <c r="K21" i="10"/>
  <c r="K22" i="10"/>
  <c r="K23" i="10"/>
  <c r="K25" i="10"/>
  <c r="K26" i="10"/>
  <c r="K27" i="10"/>
  <c r="K28" i="10"/>
  <c r="K29" i="10"/>
  <c r="K30" i="10"/>
  <c r="K31" i="10"/>
  <c r="K32" i="10"/>
  <c r="K36" i="10"/>
  <c r="K37" i="10"/>
  <c r="K38" i="10"/>
  <c r="K39" i="10"/>
  <c r="K40" i="10"/>
  <c r="K41" i="10"/>
  <c r="K42" i="10"/>
  <c r="K43" i="10"/>
  <c r="Y99" i="3"/>
  <c r="Y100" i="3"/>
  <c r="Y101" i="3"/>
  <c r="Y102" i="3"/>
  <c r="Y103" i="3"/>
  <c r="Y104" i="3"/>
  <c r="Y105" i="3"/>
  <c r="Y106" i="3"/>
  <c r="Y107" i="3"/>
  <c r="Y108" i="3"/>
  <c r="Y109" i="3"/>
  <c r="Y98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C16" i="3"/>
  <c r="Y99" i="2"/>
  <c r="Y100" i="2"/>
  <c r="Y101" i="2"/>
  <c r="Y102" i="2"/>
  <c r="Y103" i="2"/>
  <c r="Y104" i="2"/>
  <c r="Y105" i="2"/>
  <c r="Y106" i="2"/>
  <c r="Y107" i="2"/>
  <c r="Y108" i="2"/>
  <c r="Y109" i="2"/>
  <c r="Y98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C16" i="2"/>
  <c r="D29" i="9"/>
  <c r="F29" i="9"/>
  <c r="C29" i="9"/>
  <c r="E111" i="9"/>
  <c r="E112" i="9"/>
  <c r="G112" i="9" s="1"/>
  <c r="E113" i="9"/>
  <c r="G113" i="9" s="1"/>
  <c r="E114" i="9"/>
  <c r="G114" i="9" s="1"/>
  <c r="E115" i="9"/>
  <c r="G115" i="9" s="1"/>
  <c r="E116" i="9"/>
  <c r="G116" i="9" s="1"/>
  <c r="E117" i="9"/>
  <c r="G117" i="9" s="1"/>
  <c r="E118" i="9"/>
  <c r="G118" i="9" s="1"/>
  <c r="E119" i="9"/>
  <c r="G119" i="9" s="1"/>
  <c r="E120" i="9"/>
  <c r="G120" i="9" s="1"/>
  <c r="E121" i="9"/>
  <c r="G121" i="9" s="1"/>
  <c r="E122" i="9"/>
  <c r="G122" i="9" s="1"/>
  <c r="H25" i="19"/>
  <c r="H24" i="19"/>
  <c r="H8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F24" i="19"/>
  <c r="G24" i="19"/>
  <c r="F25" i="19"/>
  <c r="G25" i="19"/>
  <c r="D17" i="19"/>
  <c r="D16" i="19"/>
  <c r="C17" i="19"/>
  <c r="Q27" i="21"/>
  <c r="R27" i="21"/>
  <c r="S27" i="21"/>
  <c r="T27" i="21"/>
  <c r="U27" i="21"/>
  <c r="V27" i="21"/>
  <c r="W27" i="21"/>
  <c r="X27" i="21"/>
  <c r="Y27" i="21"/>
  <c r="Z27" i="21"/>
  <c r="AA27" i="21"/>
  <c r="AB27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P27" i="21"/>
  <c r="AQ27" i="21"/>
  <c r="AR27" i="21"/>
  <c r="AS27" i="21"/>
  <c r="AT27" i="21"/>
  <c r="AU27" i="21"/>
  <c r="AV27" i="21"/>
  <c r="AW27" i="21"/>
  <c r="AX27" i="21"/>
  <c r="AY27" i="21"/>
  <c r="AZ27" i="21"/>
  <c r="BA27" i="21"/>
  <c r="BB27" i="21"/>
  <c r="BC27" i="21"/>
  <c r="BD27" i="21"/>
  <c r="BE27" i="21"/>
  <c r="BF27" i="21"/>
  <c r="BG27" i="21"/>
  <c r="BH27" i="21"/>
  <c r="BI27" i="21"/>
  <c r="BJ27" i="21"/>
  <c r="BK27" i="21"/>
  <c r="BL27" i="21"/>
  <c r="BM27" i="21"/>
  <c r="BN27" i="21"/>
  <c r="BO27" i="21"/>
  <c r="BP27" i="21"/>
  <c r="BQ27" i="21"/>
  <c r="BR27" i="21"/>
  <c r="BS27" i="21"/>
  <c r="BT27" i="21"/>
  <c r="BU27" i="21"/>
  <c r="BV27" i="21"/>
  <c r="Q28" i="21"/>
  <c r="R28" i="21"/>
  <c r="S28" i="21"/>
  <c r="T28" i="21"/>
  <c r="U28" i="21"/>
  <c r="V28" i="21"/>
  <c r="W28" i="21"/>
  <c r="X28" i="21"/>
  <c r="Y28" i="21"/>
  <c r="Z28" i="21"/>
  <c r="AA28" i="21"/>
  <c r="AB28" i="21"/>
  <c r="AC28" i="21"/>
  <c r="AD28" i="21"/>
  <c r="AE28" i="21"/>
  <c r="AF28" i="21"/>
  <c r="AG28" i="21"/>
  <c r="AH28" i="21"/>
  <c r="AI28" i="21"/>
  <c r="AJ28" i="21"/>
  <c r="AK28" i="21"/>
  <c r="AL28" i="21"/>
  <c r="AM28" i="21"/>
  <c r="AN28" i="21"/>
  <c r="AO28" i="21"/>
  <c r="AP28" i="21"/>
  <c r="AQ28" i="21"/>
  <c r="AQ29" i="21" s="1"/>
  <c r="AR28" i="21"/>
  <c r="AS28" i="21"/>
  <c r="AT28" i="21"/>
  <c r="AU28" i="21"/>
  <c r="AV28" i="21"/>
  <c r="AW28" i="21"/>
  <c r="AX28" i="21"/>
  <c r="AY28" i="21"/>
  <c r="AZ28" i="21"/>
  <c r="BA28" i="21"/>
  <c r="BB28" i="21"/>
  <c r="BC28" i="21"/>
  <c r="BD28" i="21"/>
  <c r="BE28" i="21"/>
  <c r="BF28" i="21"/>
  <c r="BG28" i="21"/>
  <c r="BH28" i="21"/>
  <c r="BI28" i="21"/>
  <c r="BJ28" i="21"/>
  <c r="BK28" i="21"/>
  <c r="BL28" i="21"/>
  <c r="BM28" i="21"/>
  <c r="BN28" i="21"/>
  <c r="BO28" i="21"/>
  <c r="BP28" i="21"/>
  <c r="BQ28" i="21"/>
  <c r="BR28" i="21"/>
  <c r="BS28" i="21"/>
  <c r="BT28" i="21"/>
  <c r="BU28" i="21"/>
  <c r="BV28" i="21"/>
  <c r="P28" i="21"/>
  <c r="P27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6" i="2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6" i="22"/>
  <c r="J7" i="24"/>
  <c r="J8" i="24"/>
  <c r="J9" i="24"/>
  <c r="J10" i="24"/>
  <c r="J11" i="24"/>
  <c r="J13" i="24"/>
  <c r="J14" i="24"/>
  <c r="J16" i="24"/>
  <c r="J17" i="24"/>
  <c r="J18" i="24"/>
  <c r="J19" i="24"/>
  <c r="J20" i="24"/>
  <c r="J21" i="24"/>
  <c r="J22" i="24"/>
  <c r="J24" i="24"/>
  <c r="J25" i="24"/>
  <c r="J26" i="24"/>
  <c r="J27" i="24"/>
  <c r="J28" i="24"/>
  <c r="J30" i="24"/>
  <c r="J31" i="24"/>
  <c r="J32" i="24"/>
  <c r="J33" i="24"/>
  <c r="J34" i="24"/>
  <c r="J35" i="24"/>
  <c r="J36" i="24"/>
  <c r="J37" i="24"/>
  <c r="J38" i="24"/>
  <c r="J39" i="24"/>
  <c r="J41" i="24"/>
  <c r="J42" i="24"/>
  <c r="J43" i="24"/>
  <c r="J44" i="24"/>
  <c r="J46" i="24"/>
  <c r="J47" i="24"/>
  <c r="J48" i="24"/>
  <c r="J50" i="24"/>
  <c r="J51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3" i="24"/>
  <c r="J74" i="24"/>
  <c r="J75" i="24"/>
  <c r="J76" i="24"/>
  <c r="J77" i="24"/>
  <c r="J78" i="24"/>
  <c r="J79" i="24"/>
  <c r="J80" i="24"/>
  <c r="J81" i="24"/>
  <c r="J82" i="24"/>
  <c r="J83" i="24"/>
  <c r="J85" i="24"/>
  <c r="J86" i="24"/>
  <c r="J87" i="24"/>
  <c r="J88" i="24"/>
  <c r="J90" i="24"/>
  <c r="J91" i="24"/>
  <c r="J92" i="24"/>
  <c r="J93" i="24"/>
  <c r="J94" i="24"/>
  <c r="J96" i="24"/>
  <c r="J97" i="24"/>
  <c r="J98" i="24"/>
  <c r="J99" i="24"/>
  <c r="J100" i="24"/>
  <c r="J101" i="24"/>
  <c r="J102" i="24"/>
  <c r="J103" i="24"/>
  <c r="J104" i="24"/>
  <c r="J106" i="24"/>
  <c r="J107" i="24"/>
  <c r="J108" i="24"/>
  <c r="J109" i="24"/>
  <c r="J110" i="24"/>
  <c r="J112" i="24"/>
  <c r="J113" i="24"/>
  <c r="J114" i="24"/>
  <c r="J115" i="24"/>
  <c r="J117" i="24"/>
  <c r="J118" i="24"/>
  <c r="J119" i="24"/>
  <c r="J120" i="24"/>
  <c r="J121" i="24"/>
  <c r="J122" i="24"/>
  <c r="J123" i="24"/>
  <c r="J124" i="24"/>
  <c r="J126" i="24"/>
  <c r="BK116" i="24"/>
  <c r="BL116" i="24"/>
  <c r="BM116" i="24"/>
  <c r="BN116" i="24"/>
  <c r="BO116" i="24"/>
  <c r="BP116" i="24"/>
  <c r="BQ116" i="24"/>
  <c r="BR116" i="24"/>
  <c r="BS116" i="24"/>
  <c r="BT116" i="24"/>
  <c r="BU116" i="24"/>
  <c r="BJ116" i="24"/>
  <c r="BK111" i="24"/>
  <c r="BL111" i="24"/>
  <c r="BM111" i="24"/>
  <c r="BN111" i="24"/>
  <c r="BO111" i="24"/>
  <c r="BP111" i="24"/>
  <c r="BQ111" i="24"/>
  <c r="BR111" i="24"/>
  <c r="BS111" i="24"/>
  <c r="BT111" i="24"/>
  <c r="BU111" i="24"/>
  <c r="BJ111" i="24"/>
  <c r="BK105" i="24"/>
  <c r="BL105" i="24"/>
  <c r="BM105" i="24"/>
  <c r="BN105" i="24"/>
  <c r="BO105" i="24"/>
  <c r="BP105" i="24"/>
  <c r="BQ105" i="24"/>
  <c r="BR105" i="24"/>
  <c r="BS105" i="24"/>
  <c r="BT105" i="24"/>
  <c r="BU105" i="24"/>
  <c r="BJ105" i="24"/>
  <c r="BK95" i="24"/>
  <c r="BL95" i="24"/>
  <c r="BM95" i="24"/>
  <c r="BN95" i="24"/>
  <c r="BO95" i="24"/>
  <c r="BP95" i="24"/>
  <c r="BQ95" i="24"/>
  <c r="BR95" i="24"/>
  <c r="BS95" i="24"/>
  <c r="BT95" i="24"/>
  <c r="BU95" i="24"/>
  <c r="BJ95" i="24"/>
  <c r="BK89" i="24"/>
  <c r="BL89" i="24"/>
  <c r="BM89" i="24"/>
  <c r="BN89" i="24"/>
  <c r="BO89" i="24"/>
  <c r="BP89" i="24"/>
  <c r="BQ89" i="24"/>
  <c r="BR89" i="24"/>
  <c r="BS89" i="24"/>
  <c r="BT89" i="24"/>
  <c r="BU89" i="24"/>
  <c r="BJ89" i="24"/>
  <c r="BK84" i="24"/>
  <c r="BL84" i="24"/>
  <c r="BM84" i="24"/>
  <c r="BN84" i="24"/>
  <c r="BO84" i="24"/>
  <c r="BP84" i="24"/>
  <c r="BQ84" i="24"/>
  <c r="BR84" i="24"/>
  <c r="BS84" i="24"/>
  <c r="BT84" i="24"/>
  <c r="BU84" i="24"/>
  <c r="BJ84" i="24"/>
  <c r="BK72" i="24"/>
  <c r="BL72" i="24"/>
  <c r="BM72" i="24"/>
  <c r="BN72" i="24"/>
  <c r="BO72" i="24"/>
  <c r="BP72" i="24"/>
  <c r="BQ72" i="24"/>
  <c r="BR72" i="24"/>
  <c r="BS72" i="24"/>
  <c r="BT72" i="24"/>
  <c r="BU72" i="24"/>
  <c r="BJ72" i="24"/>
  <c r="BJ52" i="24"/>
  <c r="J52" i="24" s="1"/>
  <c r="BK49" i="24"/>
  <c r="BL49" i="24"/>
  <c r="BM49" i="24"/>
  <c r="BN49" i="24"/>
  <c r="BO49" i="24"/>
  <c r="BP49" i="24"/>
  <c r="BQ49" i="24"/>
  <c r="BR49" i="24"/>
  <c r="BS49" i="24"/>
  <c r="BT49" i="24"/>
  <c r="BU49" i="24"/>
  <c r="BJ49" i="24"/>
  <c r="BK45" i="24"/>
  <c r="BL45" i="24"/>
  <c r="BM45" i="24"/>
  <c r="BN45" i="24"/>
  <c r="BO45" i="24"/>
  <c r="BP45" i="24"/>
  <c r="BQ45" i="24"/>
  <c r="BR45" i="24"/>
  <c r="BS45" i="24"/>
  <c r="BT45" i="24"/>
  <c r="BU45" i="24"/>
  <c r="BJ45" i="24"/>
  <c r="BK40" i="24"/>
  <c r="BL40" i="24"/>
  <c r="BM40" i="24"/>
  <c r="BN40" i="24"/>
  <c r="BO40" i="24"/>
  <c r="BP40" i="24"/>
  <c r="BQ40" i="24"/>
  <c r="BR40" i="24"/>
  <c r="BS40" i="24"/>
  <c r="BT40" i="24"/>
  <c r="BU40" i="24"/>
  <c r="BJ40" i="24"/>
  <c r="BK23" i="24"/>
  <c r="BL23" i="24"/>
  <c r="BM23" i="24"/>
  <c r="BN23" i="24"/>
  <c r="BO23" i="24"/>
  <c r="BP23" i="24"/>
  <c r="BQ23" i="24"/>
  <c r="BR23" i="24"/>
  <c r="BS23" i="24"/>
  <c r="BT23" i="24"/>
  <c r="BU23" i="24"/>
  <c r="BJ23" i="24"/>
  <c r="BK15" i="24"/>
  <c r="BL15" i="24"/>
  <c r="BM15" i="24"/>
  <c r="BN15" i="24"/>
  <c r="BO15" i="24"/>
  <c r="BP15" i="24"/>
  <c r="BQ15" i="24"/>
  <c r="BR15" i="24"/>
  <c r="BS15" i="24"/>
  <c r="BT15" i="24"/>
  <c r="BU15" i="24"/>
  <c r="BJ15" i="24"/>
  <c r="BK12" i="24"/>
  <c r="BL12" i="24"/>
  <c r="BM12" i="24"/>
  <c r="BN12" i="24"/>
  <c r="BO12" i="24"/>
  <c r="BP12" i="24"/>
  <c r="BQ12" i="24"/>
  <c r="BR12" i="24"/>
  <c r="BS12" i="24"/>
  <c r="BT12" i="24"/>
  <c r="BU12" i="24"/>
  <c r="BJ12" i="24"/>
  <c r="BK6" i="24"/>
  <c r="BL6" i="24"/>
  <c r="BM6" i="24"/>
  <c r="BN6" i="24"/>
  <c r="BO6" i="24"/>
  <c r="BP6" i="24"/>
  <c r="BQ6" i="24"/>
  <c r="BR6" i="24"/>
  <c r="BS6" i="24"/>
  <c r="BT6" i="24"/>
  <c r="BU6" i="24"/>
  <c r="BJ6" i="24"/>
  <c r="J36" i="10"/>
  <c r="J37" i="10"/>
  <c r="J38" i="10"/>
  <c r="J39" i="10"/>
  <c r="J40" i="10"/>
  <c r="J41" i="10"/>
  <c r="J42" i="10"/>
  <c r="J43" i="10"/>
  <c r="J44" i="10"/>
  <c r="J46" i="10"/>
  <c r="J32" i="10"/>
  <c r="J33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7" i="10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C75" i="11"/>
  <c r="C76" i="11"/>
  <c r="C77" i="11"/>
  <c r="C78" i="11"/>
  <c r="C79" i="11"/>
  <c r="C80" i="11"/>
  <c r="C81" i="11"/>
  <c r="C82" i="11"/>
  <c r="C83" i="11"/>
  <c r="C84" i="11"/>
  <c r="C85" i="11"/>
  <c r="C74" i="11"/>
  <c r="E99" i="9"/>
  <c r="G99" i="9" s="1"/>
  <c r="E100" i="9"/>
  <c r="G100" i="9" s="1"/>
  <c r="E101" i="9"/>
  <c r="G101" i="9" s="1"/>
  <c r="E102" i="9"/>
  <c r="G102" i="9" s="1"/>
  <c r="E103" i="9"/>
  <c r="G103" i="9" s="1"/>
  <c r="E104" i="9"/>
  <c r="G104" i="9" s="1"/>
  <c r="E105" i="9"/>
  <c r="G105" i="9" s="1"/>
  <c r="E106" i="9"/>
  <c r="G106" i="9" s="1"/>
  <c r="E107" i="9"/>
  <c r="G107" i="9" s="1"/>
  <c r="E108" i="9"/>
  <c r="G108" i="9" s="1"/>
  <c r="E109" i="9"/>
  <c r="G109" i="9" s="1"/>
  <c r="E98" i="9"/>
  <c r="G98" i="9" s="1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C15" i="25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C15" i="3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C15" i="2"/>
  <c r="D28" i="9"/>
  <c r="F28" i="9"/>
  <c r="C28" i="9"/>
  <c r="BM50" i="22"/>
  <c r="BL50" i="22"/>
  <c r="BK50" i="22"/>
  <c r="BZ26" i="21"/>
  <c r="O28" i="21"/>
  <c r="O27" i="21"/>
  <c r="H7" i="21"/>
  <c r="I7" i="21"/>
  <c r="J7" i="21"/>
  <c r="H8" i="21"/>
  <c r="I8" i="21"/>
  <c r="J8" i="21"/>
  <c r="H9" i="21"/>
  <c r="I9" i="21"/>
  <c r="J9" i="21"/>
  <c r="H10" i="21"/>
  <c r="I10" i="21"/>
  <c r="J10" i="21"/>
  <c r="H11" i="21"/>
  <c r="I11" i="21"/>
  <c r="J11" i="21"/>
  <c r="H12" i="21"/>
  <c r="I12" i="21"/>
  <c r="J12" i="21"/>
  <c r="H13" i="21"/>
  <c r="I13" i="21"/>
  <c r="J13" i="21"/>
  <c r="H14" i="21"/>
  <c r="I14" i="21"/>
  <c r="J14" i="21"/>
  <c r="H15" i="21"/>
  <c r="I15" i="21"/>
  <c r="J15" i="21"/>
  <c r="H16" i="21"/>
  <c r="I16" i="21"/>
  <c r="J16" i="21"/>
  <c r="H17" i="21"/>
  <c r="I17" i="21"/>
  <c r="J17" i="21"/>
  <c r="H18" i="21"/>
  <c r="I18" i="21"/>
  <c r="J18" i="21"/>
  <c r="H19" i="21"/>
  <c r="I19" i="21"/>
  <c r="J19" i="21"/>
  <c r="H20" i="21"/>
  <c r="I20" i="21"/>
  <c r="J20" i="21"/>
  <c r="H21" i="21"/>
  <c r="I21" i="21"/>
  <c r="J21" i="21"/>
  <c r="H22" i="21"/>
  <c r="I22" i="21"/>
  <c r="J22" i="21"/>
  <c r="H23" i="21"/>
  <c r="I23" i="21"/>
  <c r="J23" i="21"/>
  <c r="H24" i="21"/>
  <c r="I24" i="21"/>
  <c r="J24" i="21"/>
  <c r="H25" i="21"/>
  <c r="I25" i="21"/>
  <c r="J25" i="21"/>
  <c r="H26" i="21"/>
  <c r="I26" i="21"/>
  <c r="J26" i="21"/>
  <c r="J6" i="21"/>
  <c r="I6" i="21"/>
  <c r="H6" i="21"/>
  <c r="G7" i="21"/>
  <c r="G9" i="21"/>
  <c r="G10" i="21"/>
  <c r="G12" i="21"/>
  <c r="G13" i="21"/>
  <c r="G15" i="21"/>
  <c r="G16" i="21"/>
  <c r="G18" i="21"/>
  <c r="G19" i="21"/>
  <c r="G21" i="21"/>
  <c r="G22" i="21"/>
  <c r="G6" i="21"/>
  <c r="G7" i="22"/>
  <c r="G9" i="22"/>
  <c r="G10" i="22"/>
  <c r="G12" i="22"/>
  <c r="G13" i="22"/>
  <c r="G15" i="22"/>
  <c r="G16" i="22"/>
  <c r="G18" i="22"/>
  <c r="G19" i="22"/>
  <c r="G21" i="22"/>
  <c r="G22" i="22"/>
  <c r="G24" i="22"/>
  <c r="G25" i="22"/>
  <c r="G27" i="22"/>
  <c r="G28" i="22"/>
  <c r="G30" i="22"/>
  <c r="G31" i="22"/>
  <c r="G33" i="22"/>
  <c r="G34" i="22"/>
  <c r="G36" i="22"/>
  <c r="G37" i="22"/>
  <c r="G39" i="22"/>
  <c r="G40" i="22"/>
  <c r="G42" i="22"/>
  <c r="G43" i="22"/>
  <c r="G6" i="22"/>
  <c r="H7" i="22"/>
  <c r="I7" i="22"/>
  <c r="J7" i="22"/>
  <c r="H8" i="22"/>
  <c r="I8" i="22"/>
  <c r="J8" i="22"/>
  <c r="H9" i="22"/>
  <c r="I9" i="22"/>
  <c r="J9" i="22"/>
  <c r="H10" i="22"/>
  <c r="I10" i="22"/>
  <c r="J10" i="22"/>
  <c r="H11" i="22"/>
  <c r="I11" i="22"/>
  <c r="J11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4" i="22"/>
  <c r="I24" i="22"/>
  <c r="J24" i="22"/>
  <c r="H25" i="22"/>
  <c r="I25" i="22"/>
  <c r="J25" i="22"/>
  <c r="H26" i="22"/>
  <c r="I26" i="22"/>
  <c r="J26" i="22"/>
  <c r="H27" i="22"/>
  <c r="I27" i="22"/>
  <c r="J27" i="22"/>
  <c r="H28" i="22"/>
  <c r="I28" i="22"/>
  <c r="J28" i="22"/>
  <c r="H29" i="22"/>
  <c r="I29" i="22"/>
  <c r="J29" i="22"/>
  <c r="H30" i="22"/>
  <c r="I30" i="22"/>
  <c r="J30" i="22"/>
  <c r="H31" i="22"/>
  <c r="I31" i="22"/>
  <c r="J31" i="22"/>
  <c r="H32" i="22"/>
  <c r="I32" i="22"/>
  <c r="J32" i="22"/>
  <c r="H33" i="22"/>
  <c r="I33" i="22"/>
  <c r="J33" i="22"/>
  <c r="H34" i="22"/>
  <c r="I34" i="22"/>
  <c r="J34" i="22"/>
  <c r="H35" i="22"/>
  <c r="I35" i="22"/>
  <c r="J35" i="22"/>
  <c r="H36" i="22"/>
  <c r="I36" i="22"/>
  <c r="J36" i="22"/>
  <c r="H37" i="22"/>
  <c r="I37" i="22"/>
  <c r="J37" i="22"/>
  <c r="H38" i="22"/>
  <c r="I38" i="22"/>
  <c r="J38" i="22"/>
  <c r="H39" i="22"/>
  <c r="I39" i="22"/>
  <c r="J39" i="22"/>
  <c r="H40" i="22"/>
  <c r="I40" i="22"/>
  <c r="J40" i="22"/>
  <c r="H41" i="22"/>
  <c r="I41" i="22"/>
  <c r="J41" i="22"/>
  <c r="H42" i="22"/>
  <c r="I42" i="22"/>
  <c r="J42" i="22"/>
  <c r="H43" i="22"/>
  <c r="I43" i="22"/>
  <c r="J43" i="22"/>
  <c r="H44" i="22"/>
  <c r="I44" i="22"/>
  <c r="J44" i="22"/>
  <c r="H45" i="22"/>
  <c r="I45" i="22"/>
  <c r="J45" i="22"/>
  <c r="H46" i="22"/>
  <c r="I46" i="22"/>
  <c r="J46" i="22"/>
  <c r="H47" i="22"/>
  <c r="I47" i="22"/>
  <c r="J47" i="22"/>
  <c r="H48" i="22"/>
  <c r="I48" i="22"/>
  <c r="J48" i="22"/>
  <c r="H49" i="22"/>
  <c r="I49" i="22"/>
  <c r="J49" i="22"/>
  <c r="H50" i="22"/>
  <c r="I50" i="22"/>
  <c r="J50" i="22"/>
  <c r="J6" i="22"/>
  <c r="I6" i="22"/>
  <c r="H6" i="22"/>
  <c r="G7" i="24"/>
  <c r="H7" i="24"/>
  <c r="I7" i="24"/>
  <c r="G8" i="24"/>
  <c r="H8" i="24"/>
  <c r="I8" i="24"/>
  <c r="G9" i="24"/>
  <c r="H9" i="24"/>
  <c r="I9" i="24"/>
  <c r="G10" i="24"/>
  <c r="H10" i="24"/>
  <c r="I10" i="24"/>
  <c r="G11" i="24"/>
  <c r="H11" i="24"/>
  <c r="I11" i="24"/>
  <c r="G12" i="24"/>
  <c r="H12" i="24"/>
  <c r="I12" i="24"/>
  <c r="G13" i="24"/>
  <c r="H13" i="24"/>
  <c r="I13" i="24"/>
  <c r="G14" i="24"/>
  <c r="H14" i="24"/>
  <c r="I14" i="24"/>
  <c r="G15" i="24"/>
  <c r="H15" i="24"/>
  <c r="I15" i="24"/>
  <c r="G16" i="24"/>
  <c r="H16" i="24"/>
  <c r="I16" i="24"/>
  <c r="G17" i="24"/>
  <c r="H17" i="24"/>
  <c r="I17" i="24"/>
  <c r="G18" i="24"/>
  <c r="H18" i="24"/>
  <c r="I18" i="24"/>
  <c r="G19" i="24"/>
  <c r="H19" i="24"/>
  <c r="I19" i="24"/>
  <c r="G20" i="24"/>
  <c r="H20" i="24"/>
  <c r="I20" i="24"/>
  <c r="G21" i="24"/>
  <c r="H21" i="24"/>
  <c r="I21" i="24"/>
  <c r="G22" i="24"/>
  <c r="H22" i="24"/>
  <c r="I22" i="24"/>
  <c r="G23" i="24"/>
  <c r="H23" i="24"/>
  <c r="I23" i="24"/>
  <c r="G24" i="24"/>
  <c r="H24" i="24"/>
  <c r="I24" i="24"/>
  <c r="G25" i="24"/>
  <c r="H25" i="24"/>
  <c r="I25" i="24"/>
  <c r="G26" i="24"/>
  <c r="H26" i="24"/>
  <c r="I26" i="24"/>
  <c r="G27" i="24"/>
  <c r="H27" i="24"/>
  <c r="I27" i="24"/>
  <c r="G28" i="24"/>
  <c r="H28" i="24"/>
  <c r="I28" i="24"/>
  <c r="G30" i="24"/>
  <c r="H30" i="24"/>
  <c r="I30" i="24"/>
  <c r="G31" i="24"/>
  <c r="H31" i="24"/>
  <c r="I31" i="24"/>
  <c r="G32" i="24"/>
  <c r="H32" i="24"/>
  <c r="I32" i="24"/>
  <c r="G33" i="24"/>
  <c r="H33" i="24"/>
  <c r="I33" i="24"/>
  <c r="G34" i="24"/>
  <c r="H34" i="24"/>
  <c r="I34" i="24"/>
  <c r="G35" i="24"/>
  <c r="H35" i="24"/>
  <c r="I35" i="24"/>
  <c r="G36" i="24"/>
  <c r="H36" i="24"/>
  <c r="I36" i="24"/>
  <c r="G37" i="24"/>
  <c r="H37" i="24"/>
  <c r="I37" i="24"/>
  <c r="G38" i="24"/>
  <c r="H38" i="24"/>
  <c r="I38" i="24"/>
  <c r="G39" i="24"/>
  <c r="H39" i="24"/>
  <c r="I39" i="24"/>
  <c r="G40" i="24"/>
  <c r="H40" i="24"/>
  <c r="I40" i="24"/>
  <c r="G41" i="24"/>
  <c r="H41" i="24"/>
  <c r="I41" i="24"/>
  <c r="G42" i="24"/>
  <c r="H42" i="24"/>
  <c r="I42" i="24"/>
  <c r="G43" i="24"/>
  <c r="H43" i="24"/>
  <c r="I43" i="24"/>
  <c r="G44" i="24"/>
  <c r="H44" i="24"/>
  <c r="I44" i="24"/>
  <c r="G45" i="24"/>
  <c r="H45" i="24"/>
  <c r="I45" i="24"/>
  <c r="G46" i="24"/>
  <c r="H46" i="24"/>
  <c r="I46" i="24"/>
  <c r="G47" i="24"/>
  <c r="H47" i="24"/>
  <c r="I47" i="24"/>
  <c r="G48" i="24"/>
  <c r="H48" i="24"/>
  <c r="I48" i="24"/>
  <c r="G49" i="24"/>
  <c r="H49" i="24"/>
  <c r="I49" i="24"/>
  <c r="G50" i="24"/>
  <c r="H50" i="24"/>
  <c r="I50" i="24"/>
  <c r="G51" i="24"/>
  <c r="H51" i="24"/>
  <c r="I51" i="24"/>
  <c r="G52" i="24"/>
  <c r="H52" i="24"/>
  <c r="I52" i="24"/>
  <c r="G53" i="24"/>
  <c r="H53" i="24"/>
  <c r="I53" i="24"/>
  <c r="G54" i="24"/>
  <c r="H54" i="24"/>
  <c r="I54" i="24"/>
  <c r="G55" i="24"/>
  <c r="H55" i="24"/>
  <c r="I55" i="24"/>
  <c r="G56" i="24"/>
  <c r="H56" i="24"/>
  <c r="I56" i="24"/>
  <c r="G57" i="24"/>
  <c r="H57" i="24"/>
  <c r="I57" i="24"/>
  <c r="G58" i="24"/>
  <c r="H58" i="24"/>
  <c r="I58" i="24"/>
  <c r="G59" i="24"/>
  <c r="H59" i="24"/>
  <c r="I59" i="24"/>
  <c r="G60" i="24"/>
  <c r="H60" i="24"/>
  <c r="I60" i="24"/>
  <c r="G61" i="24"/>
  <c r="H61" i="24"/>
  <c r="I61" i="24"/>
  <c r="G62" i="24"/>
  <c r="H62" i="24"/>
  <c r="I62" i="24"/>
  <c r="G63" i="24"/>
  <c r="H63" i="24"/>
  <c r="I63" i="24"/>
  <c r="G64" i="24"/>
  <c r="H64" i="24"/>
  <c r="I64" i="24"/>
  <c r="G65" i="24"/>
  <c r="H65" i="24"/>
  <c r="I65" i="24"/>
  <c r="G66" i="24"/>
  <c r="H66" i="24"/>
  <c r="I66" i="24"/>
  <c r="G67" i="24"/>
  <c r="H67" i="24"/>
  <c r="I67" i="24"/>
  <c r="G68" i="24"/>
  <c r="H68" i="24"/>
  <c r="I68" i="24"/>
  <c r="G69" i="24"/>
  <c r="H69" i="24"/>
  <c r="I69" i="24"/>
  <c r="G70" i="24"/>
  <c r="H70" i="24"/>
  <c r="I70" i="24"/>
  <c r="G71" i="24"/>
  <c r="H71" i="24"/>
  <c r="I71" i="24"/>
  <c r="G72" i="24"/>
  <c r="H72" i="24"/>
  <c r="I72" i="24"/>
  <c r="G73" i="24"/>
  <c r="H73" i="24"/>
  <c r="I73" i="24"/>
  <c r="G74" i="24"/>
  <c r="H74" i="24"/>
  <c r="I74" i="24"/>
  <c r="G75" i="24"/>
  <c r="H75" i="24"/>
  <c r="I75" i="24"/>
  <c r="G76" i="24"/>
  <c r="H76" i="24"/>
  <c r="I76" i="24"/>
  <c r="G77" i="24"/>
  <c r="H77" i="24"/>
  <c r="I77" i="24"/>
  <c r="G78" i="24"/>
  <c r="H78" i="24"/>
  <c r="I78" i="24"/>
  <c r="G79" i="24"/>
  <c r="H79" i="24"/>
  <c r="I79" i="24"/>
  <c r="G80" i="24"/>
  <c r="H80" i="24"/>
  <c r="I80" i="24"/>
  <c r="G81" i="24"/>
  <c r="H81" i="24"/>
  <c r="I81" i="24"/>
  <c r="G82" i="24"/>
  <c r="H82" i="24"/>
  <c r="I82" i="24"/>
  <c r="G83" i="24"/>
  <c r="H83" i="24"/>
  <c r="I83" i="24"/>
  <c r="G84" i="24"/>
  <c r="H84" i="24"/>
  <c r="I84" i="24"/>
  <c r="G85" i="24"/>
  <c r="H85" i="24"/>
  <c r="I85" i="24"/>
  <c r="G86" i="24"/>
  <c r="H86" i="24"/>
  <c r="I86" i="24"/>
  <c r="G87" i="24"/>
  <c r="H87" i="24"/>
  <c r="I87" i="24"/>
  <c r="G88" i="24"/>
  <c r="H88" i="24"/>
  <c r="I88" i="24"/>
  <c r="G89" i="24"/>
  <c r="H89" i="24"/>
  <c r="I89" i="24"/>
  <c r="G90" i="24"/>
  <c r="H90" i="24"/>
  <c r="I90" i="24"/>
  <c r="G91" i="24"/>
  <c r="H91" i="24"/>
  <c r="I91" i="24"/>
  <c r="G92" i="24"/>
  <c r="H92" i="24"/>
  <c r="I92" i="24"/>
  <c r="G93" i="24"/>
  <c r="H93" i="24"/>
  <c r="I93" i="24"/>
  <c r="G94" i="24"/>
  <c r="H94" i="24"/>
  <c r="I94" i="24"/>
  <c r="G95" i="24"/>
  <c r="H95" i="24"/>
  <c r="I95" i="24"/>
  <c r="G96" i="24"/>
  <c r="H96" i="24"/>
  <c r="I96" i="24"/>
  <c r="G97" i="24"/>
  <c r="H97" i="24"/>
  <c r="I97" i="24"/>
  <c r="G98" i="24"/>
  <c r="H98" i="24"/>
  <c r="I98" i="24"/>
  <c r="G99" i="24"/>
  <c r="H99" i="24"/>
  <c r="I99" i="24"/>
  <c r="G100" i="24"/>
  <c r="H100" i="24"/>
  <c r="I100" i="24"/>
  <c r="G101" i="24"/>
  <c r="H101" i="24"/>
  <c r="I101" i="24"/>
  <c r="G102" i="24"/>
  <c r="H102" i="24"/>
  <c r="I102" i="24"/>
  <c r="G103" i="24"/>
  <c r="H103" i="24"/>
  <c r="I103" i="24"/>
  <c r="G104" i="24"/>
  <c r="H104" i="24"/>
  <c r="I104" i="24"/>
  <c r="G105" i="24"/>
  <c r="H105" i="24"/>
  <c r="I105" i="24"/>
  <c r="G106" i="24"/>
  <c r="H106" i="24"/>
  <c r="I106" i="24"/>
  <c r="G107" i="24"/>
  <c r="H107" i="24"/>
  <c r="I107" i="24"/>
  <c r="G108" i="24"/>
  <c r="H108" i="24"/>
  <c r="I108" i="24"/>
  <c r="G109" i="24"/>
  <c r="H109" i="24"/>
  <c r="I109" i="24"/>
  <c r="G110" i="24"/>
  <c r="H110" i="24"/>
  <c r="I110" i="24"/>
  <c r="G111" i="24"/>
  <c r="H111" i="24"/>
  <c r="I111" i="24"/>
  <c r="G112" i="24"/>
  <c r="H112" i="24"/>
  <c r="I112" i="24"/>
  <c r="G113" i="24"/>
  <c r="H113" i="24"/>
  <c r="I113" i="24"/>
  <c r="G114" i="24"/>
  <c r="H114" i="24"/>
  <c r="I114" i="24"/>
  <c r="G115" i="24"/>
  <c r="H115" i="24"/>
  <c r="I115" i="24"/>
  <c r="G116" i="24"/>
  <c r="H116" i="24"/>
  <c r="I116" i="24"/>
  <c r="G117" i="24"/>
  <c r="H117" i="24"/>
  <c r="I117" i="24"/>
  <c r="G118" i="24"/>
  <c r="H118" i="24"/>
  <c r="I118" i="24"/>
  <c r="G119" i="24"/>
  <c r="H119" i="24"/>
  <c r="I119" i="24"/>
  <c r="G120" i="24"/>
  <c r="H120" i="24"/>
  <c r="I120" i="24"/>
  <c r="G121" i="24"/>
  <c r="H121" i="24"/>
  <c r="I121" i="24"/>
  <c r="G122" i="24"/>
  <c r="H122" i="24"/>
  <c r="I122" i="24"/>
  <c r="G123" i="24"/>
  <c r="H123" i="24"/>
  <c r="I123" i="24"/>
  <c r="G124" i="24"/>
  <c r="H124" i="24"/>
  <c r="I124" i="24"/>
  <c r="G125" i="24"/>
  <c r="H125" i="24"/>
  <c r="I125" i="24"/>
  <c r="G126" i="24"/>
  <c r="H126" i="24"/>
  <c r="I126" i="24"/>
  <c r="I6" i="24"/>
  <c r="H6" i="24"/>
  <c r="G6" i="24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42" i="10"/>
  <c r="I42" i="10"/>
  <c r="H43" i="10"/>
  <c r="I43" i="10"/>
  <c r="H44" i="10"/>
  <c r="I44" i="10"/>
  <c r="H46" i="10"/>
  <c r="I46" i="10"/>
  <c r="I7" i="10"/>
  <c r="H7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6" i="10"/>
  <c r="G37" i="10"/>
  <c r="G38" i="10"/>
  <c r="G39" i="10"/>
  <c r="G40" i="10"/>
  <c r="G41" i="10"/>
  <c r="G42" i="10"/>
  <c r="G43" i="10"/>
  <c r="G44" i="10"/>
  <c r="G46" i="10"/>
  <c r="G8" i="10"/>
  <c r="O7" i="10"/>
  <c r="Q7" i="10"/>
  <c r="R7" i="10"/>
  <c r="S7" i="10"/>
  <c r="T7" i="10"/>
  <c r="V7" i="10"/>
  <c r="W7" i="10"/>
  <c r="O14" i="10"/>
  <c r="Q14" i="10"/>
  <c r="R14" i="10"/>
  <c r="S14" i="10"/>
  <c r="T14" i="10"/>
  <c r="U14" i="10"/>
  <c r="V14" i="10"/>
  <c r="W14" i="10"/>
  <c r="O24" i="10"/>
  <c r="R24" i="10"/>
  <c r="S24" i="10"/>
  <c r="T24" i="10"/>
  <c r="U24" i="10"/>
  <c r="V24" i="10"/>
  <c r="W24" i="10"/>
  <c r="S43" i="10"/>
  <c r="F43" i="10" s="1"/>
  <c r="T44" i="10"/>
  <c r="T46" i="10" s="1"/>
  <c r="U44" i="10"/>
  <c r="V44" i="10"/>
  <c r="W44" i="10"/>
  <c r="S46" i="10"/>
  <c r="G7" i="10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C62" i="11"/>
  <c r="C63" i="11"/>
  <c r="C64" i="11"/>
  <c r="C65" i="11"/>
  <c r="C66" i="11"/>
  <c r="C67" i="11"/>
  <c r="C68" i="11"/>
  <c r="C69" i="11"/>
  <c r="C70" i="11"/>
  <c r="C71" i="11"/>
  <c r="C72" i="11"/>
  <c r="C61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C49" i="11"/>
  <c r="C50" i="11"/>
  <c r="C51" i="11"/>
  <c r="C52" i="11"/>
  <c r="C53" i="11"/>
  <c r="C54" i="11"/>
  <c r="C55" i="11"/>
  <c r="C56" i="11"/>
  <c r="C57" i="11"/>
  <c r="C58" i="11"/>
  <c r="C59" i="11"/>
  <c r="C48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C39" i="11"/>
  <c r="C40" i="11"/>
  <c r="C41" i="11"/>
  <c r="C42" i="11"/>
  <c r="C43" i="11"/>
  <c r="C44" i="11"/>
  <c r="C45" i="11"/>
  <c r="C46" i="11"/>
  <c r="C38" i="11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C14" i="25"/>
  <c r="C13" i="25"/>
  <c r="C12" i="25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C14" i="3"/>
  <c r="C13" i="3"/>
  <c r="C12" i="3"/>
  <c r="F22" i="19"/>
  <c r="G22" i="19"/>
  <c r="H22" i="19"/>
  <c r="F23" i="19"/>
  <c r="G23" i="19"/>
  <c r="H23" i="19"/>
  <c r="F21" i="19"/>
  <c r="G21" i="19"/>
  <c r="H21" i="19"/>
  <c r="F20" i="19"/>
  <c r="G20" i="19"/>
  <c r="H20" i="19"/>
  <c r="F17" i="19"/>
  <c r="G17" i="19"/>
  <c r="F16" i="19"/>
  <c r="G16" i="19"/>
  <c r="C16" i="19"/>
  <c r="F19" i="19"/>
  <c r="G19" i="19"/>
  <c r="H19" i="19"/>
  <c r="F18" i="19"/>
  <c r="G18" i="19"/>
  <c r="H18" i="19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C14" i="2"/>
  <c r="C13" i="2"/>
  <c r="C12" i="2"/>
  <c r="C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K14" i="2"/>
  <c r="K13" i="2"/>
  <c r="K12" i="2"/>
  <c r="D25" i="9"/>
  <c r="E25" i="9"/>
  <c r="F25" i="9"/>
  <c r="G25" i="9"/>
  <c r="D26" i="9"/>
  <c r="E26" i="9"/>
  <c r="F26" i="9"/>
  <c r="G26" i="9"/>
  <c r="D27" i="9"/>
  <c r="E27" i="9"/>
  <c r="F27" i="9"/>
  <c r="G27" i="9"/>
  <c r="C27" i="9"/>
  <c r="C26" i="9"/>
  <c r="C25" i="9"/>
  <c r="E46" i="9"/>
  <c r="G46" i="9" s="1"/>
  <c r="E47" i="9"/>
  <c r="G47" i="9" s="1"/>
  <c r="E49" i="9"/>
  <c r="G49" i="9" s="1"/>
  <c r="E50" i="9"/>
  <c r="G50" i="9" s="1"/>
  <c r="E51" i="9"/>
  <c r="G51" i="9" s="1"/>
  <c r="E52" i="9"/>
  <c r="G52" i="9" s="1"/>
  <c r="E53" i="9"/>
  <c r="G53" i="9" s="1"/>
  <c r="E54" i="9"/>
  <c r="G54" i="9" s="1"/>
  <c r="E55" i="9"/>
  <c r="G55" i="9" s="1"/>
  <c r="E56" i="9"/>
  <c r="G56" i="9" s="1"/>
  <c r="E57" i="9"/>
  <c r="G57" i="9" s="1"/>
  <c r="F45" i="22"/>
  <c r="Z24" i="21"/>
  <c r="Z23" i="21"/>
  <c r="Z20" i="21"/>
  <c r="Z17" i="21"/>
  <c r="Z14" i="21"/>
  <c r="Z11" i="21"/>
  <c r="Z8" i="21"/>
  <c r="Z48" i="22"/>
  <c r="Z47" i="22"/>
  <c r="Z44" i="22"/>
  <c r="Z41" i="22"/>
  <c r="Z38" i="22"/>
  <c r="Z35" i="22"/>
  <c r="Z32" i="22"/>
  <c r="Z29" i="22"/>
  <c r="Z26" i="22"/>
  <c r="Z23" i="22"/>
  <c r="Z20" i="22"/>
  <c r="Z17" i="22"/>
  <c r="Z14" i="22"/>
  <c r="Z11" i="22"/>
  <c r="Y8" i="22"/>
  <c r="Z8" i="22"/>
  <c r="Y49" i="24"/>
  <c r="Y116" i="24"/>
  <c r="Y111" i="24"/>
  <c r="Y105" i="24"/>
  <c r="Y95" i="24"/>
  <c r="Y89" i="24"/>
  <c r="Y84" i="24"/>
  <c r="Y24" i="10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D35" i="11"/>
  <c r="E35" i="11"/>
  <c r="F35" i="11"/>
  <c r="F36" i="11"/>
  <c r="G35" i="11"/>
  <c r="H35" i="11"/>
  <c r="I35" i="11"/>
  <c r="J35" i="11"/>
  <c r="K35" i="11"/>
  <c r="L35" i="11"/>
  <c r="M35" i="11"/>
  <c r="N35" i="11"/>
  <c r="N36" i="11"/>
  <c r="O35" i="11"/>
  <c r="P35" i="11"/>
  <c r="Q35" i="11"/>
  <c r="R35" i="11"/>
  <c r="S35" i="11"/>
  <c r="T35" i="11"/>
  <c r="U35" i="11"/>
  <c r="V35" i="11"/>
  <c r="V36" i="11"/>
  <c r="W35" i="11"/>
  <c r="X35" i="11"/>
  <c r="D36" i="11"/>
  <c r="E36" i="11"/>
  <c r="G36" i="11"/>
  <c r="H36" i="11"/>
  <c r="I36" i="11"/>
  <c r="J36" i="11"/>
  <c r="K36" i="11"/>
  <c r="L36" i="11"/>
  <c r="M36" i="11"/>
  <c r="O36" i="11"/>
  <c r="P36" i="11"/>
  <c r="Q36" i="11"/>
  <c r="R36" i="11"/>
  <c r="S36" i="11"/>
  <c r="T36" i="11"/>
  <c r="U36" i="11"/>
  <c r="W36" i="11"/>
  <c r="X36" i="11"/>
  <c r="C35" i="11"/>
  <c r="C36" i="11"/>
  <c r="C37" i="11"/>
  <c r="X48" i="22"/>
  <c r="X47" i="22"/>
  <c r="X44" i="22"/>
  <c r="X41" i="22"/>
  <c r="X38" i="22"/>
  <c r="X35" i="22"/>
  <c r="X32" i="22"/>
  <c r="X29" i="22"/>
  <c r="X26" i="22"/>
  <c r="X23" i="22"/>
  <c r="X20" i="22"/>
  <c r="X17" i="22"/>
  <c r="X14" i="22"/>
  <c r="X11" i="22"/>
  <c r="X8" i="22"/>
  <c r="X49" i="22"/>
  <c r="Y49" i="22"/>
  <c r="Z49" i="22"/>
  <c r="Y72" i="24"/>
  <c r="Y52" i="24"/>
  <c r="Y45" i="24"/>
  <c r="Y40" i="24"/>
  <c r="Y23" i="24"/>
  <c r="Y15" i="24"/>
  <c r="Y12" i="24"/>
  <c r="Y6" i="24"/>
  <c r="W116" i="24"/>
  <c r="W111" i="24"/>
  <c r="W105" i="24"/>
  <c r="W95" i="24"/>
  <c r="W89" i="24"/>
  <c r="W84" i="24"/>
  <c r="W72" i="24"/>
  <c r="W52" i="24"/>
  <c r="W49" i="24"/>
  <c r="W45" i="24"/>
  <c r="W40" i="24"/>
  <c r="W23" i="24"/>
  <c r="W15" i="24"/>
  <c r="W12" i="24"/>
  <c r="W6" i="24"/>
  <c r="Y44" i="10"/>
  <c r="Y14" i="10"/>
  <c r="Y7" i="10"/>
  <c r="X20" i="21"/>
  <c r="Y20" i="21"/>
  <c r="X17" i="21"/>
  <c r="Y17" i="21"/>
  <c r="X14" i="21"/>
  <c r="Y14" i="21"/>
  <c r="X11" i="21"/>
  <c r="Y11" i="21"/>
  <c r="X8" i="21"/>
  <c r="Y8" i="21"/>
  <c r="Y47" i="22"/>
  <c r="Y44" i="22"/>
  <c r="Y41" i="22"/>
  <c r="Y38" i="22"/>
  <c r="Y35" i="22"/>
  <c r="Y32" i="22"/>
  <c r="Y29" i="22"/>
  <c r="Y26" i="22"/>
  <c r="Y23" i="22"/>
  <c r="Y20" i="22"/>
  <c r="Y17" i="22"/>
  <c r="Y14" i="22"/>
  <c r="Y11" i="22"/>
  <c r="X95" i="24"/>
  <c r="X105" i="24"/>
  <c r="X23" i="24"/>
  <c r="X24" i="10"/>
  <c r="X14" i="10"/>
  <c r="X7" i="10"/>
  <c r="Y44" i="3"/>
  <c r="Y42" i="3"/>
  <c r="Y43" i="3"/>
  <c r="W8" i="21"/>
  <c r="Y48" i="22"/>
  <c r="V8" i="22"/>
  <c r="V11" i="22"/>
  <c r="V14" i="22"/>
  <c r="V17" i="22"/>
  <c r="V20" i="22"/>
  <c r="V23" i="22"/>
  <c r="V26" i="22"/>
  <c r="V29" i="22"/>
  <c r="V32" i="22"/>
  <c r="V35" i="22"/>
  <c r="V38" i="22"/>
  <c r="V41" i="22"/>
  <c r="V44" i="22"/>
  <c r="V47" i="22"/>
  <c r="V48" i="22"/>
  <c r="T12" i="24"/>
  <c r="T6" i="24"/>
  <c r="U29" i="11"/>
  <c r="R29" i="11"/>
  <c r="V24" i="21"/>
  <c r="W24" i="21"/>
  <c r="X24" i="21"/>
  <c r="Y24" i="21"/>
  <c r="V25" i="21"/>
  <c r="W25" i="21"/>
  <c r="X25" i="21"/>
  <c r="Y25" i="21"/>
  <c r="Z25" i="21"/>
  <c r="T24" i="21"/>
  <c r="U24" i="21"/>
  <c r="T25" i="21"/>
  <c r="U25" i="21"/>
  <c r="D27" i="11"/>
  <c r="E27" i="11"/>
  <c r="F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8" i="11"/>
  <c r="Y39" i="3"/>
  <c r="Y40" i="3"/>
  <c r="Y39" i="2"/>
  <c r="Y40" i="2"/>
  <c r="V23" i="21"/>
  <c r="W23" i="21"/>
  <c r="X23" i="21"/>
  <c r="Y23" i="21"/>
  <c r="V20" i="21"/>
  <c r="W20" i="21"/>
  <c r="V17" i="21"/>
  <c r="W17" i="21"/>
  <c r="V14" i="21"/>
  <c r="W14" i="21"/>
  <c r="V11" i="21"/>
  <c r="W11" i="21"/>
  <c r="V8" i="21"/>
  <c r="W14" i="22"/>
  <c r="W11" i="22"/>
  <c r="W8" i="22"/>
  <c r="W47" i="22"/>
  <c r="W44" i="22"/>
  <c r="W41" i="22"/>
  <c r="W38" i="22"/>
  <c r="W35" i="22"/>
  <c r="W32" i="22"/>
  <c r="W29" i="22"/>
  <c r="W26" i="22"/>
  <c r="W23" i="22"/>
  <c r="W20" i="22"/>
  <c r="W17" i="22"/>
  <c r="X44" i="10"/>
  <c r="Y41" i="3"/>
  <c r="H123" i="19"/>
  <c r="V49" i="22"/>
  <c r="V116" i="24"/>
  <c r="X116" i="24"/>
  <c r="V111" i="24"/>
  <c r="X111" i="24"/>
  <c r="V105" i="24"/>
  <c r="V95" i="24"/>
  <c r="V89" i="24"/>
  <c r="X89" i="24"/>
  <c r="V84" i="24"/>
  <c r="X84" i="24"/>
  <c r="V72" i="24"/>
  <c r="X72" i="24"/>
  <c r="V52" i="24"/>
  <c r="X52" i="24"/>
  <c r="V49" i="24"/>
  <c r="X49" i="24"/>
  <c r="V45" i="24"/>
  <c r="X45" i="24"/>
  <c r="V40" i="24"/>
  <c r="X40" i="24"/>
  <c r="V23" i="24"/>
  <c r="V15" i="24"/>
  <c r="X15" i="24"/>
  <c r="V12" i="24"/>
  <c r="X12" i="24"/>
  <c r="U6" i="24"/>
  <c r="V6" i="24"/>
  <c r="X6" i="24"/>
  <c r="U116" i="24"/>
  <c r="U111" i="24"/>
  <c r="U105" i="24"/>
  <c r="U95" i="24"/>
  <c r="U89" i="24"/>
  <c r="U84" i="24"/>
  <c r="U72" i="24"/>
  <c r="U52" i="24"/>
  <c r="U49" i="24"/>
  <c r="U45" i="24"/>
  <c r="U40" i="24"/>
  <c r="U23" i="24"/>
  <c r="U15" i="24"/>
  <c r="U12" i="24"/>
  <c r="Y42" i="2"/>
  <c r="Y43" i="2"/>
  <c r="W48" i="22"/>
  <c r="W49" i="22"/>
  <c r="S25" i="21"/>
  <c r="S24" i="21"/>
  <c r="S20" i="21"/>
  <c r="S46" i="22"/>
  <c r="S50" i="22"/>
  <c r="S44" i="22"/>
  <c r="S41" i="22"/>
  <c r="S38" i="22"/>
  <c r="S35" i="22"/>
  <c r="S32" i="22"/>
  <c r="S29" i="22"/>
  <c r="S26" i="22"/>
  <c r="S23" i="22"/>
  <c r="S20" i="22"/>
  <c r="S17" i="22"/>
  <c r="S14" i="22"/>
  <c r="S11" i="22"/>
  <c r="S8" i="22"/>
  <c r="R15" i="24"/>
  <c r="Y37" i="2"/>
  <c r="S116" i="24"/>
  <c r="C125" i="24"/>
  <c r="C43" i="10"/>
  <c r="X23" i="11"/>
  <c r="X24" i="11"/>
  <c r="X25" i="11"/>
  <c r="X26" i="11"/>
  <c r="X29" i="11"/>
  <c r="X30" i="11"/>
  <c r="X31" i="11"/>
  <c r="X32" i="11"/>
  <c r="W23" i="11"/>
  <c r="W24" i="11"/>
  <c r="W25" i="11"/>
  <c r="W26" i="11"/>
  <c r="W29" i="11"/>
  <c r="W30" i="11"/>
  <c r="W31" i="11"/>
  <c r="W32" i="11"/>
  <c r="V23" i="11"/>
  <c r="V24" i="11"/>
  <c r="V25" i="11"/>
  <c r="V26" i="11"/>
  <c r="V29" i="11"/>
  <c r="V30" i="11"/>
  <c r="V31" i="11"/>
  <c r="V32" i="11"/>
  <c r="U23" i="11"/>
  <c r="U24" i="11"/>
  <c r="U25" i="11"/>
  <c r="U26" i="11"/>
  <c r="U30" i="11"/>
  <c r="U31" i="11"/>
  <c r="U32" i="11"/>
  <c r="T23" i="11"/>
  <c r="T24" i="11"/>
  <c r="T25" i="11"/>
  <c r="T26" i="11"/>
  <c r="T29" i="11"/>
  <c r="T30" i="11"/>
  <c r="T31" i="11"/>
  <c r="T32" i="11"/>
  <c r="S23" i="11"/>
  <c r="S24" i="11"/>
  <c r="S25" i="11"/>
  <c r="S26" i="11"/>
  <c r="S29" i="11"/>
  <c r="S30" i="11"/>
  <c r="S31" i="11"/>
  <c r="S32" i="11"/>
  <c r="R23" i="11"/>
  <c r="R24" i="11"/>
  <c r="R25" i="11"/>
  <c r="R26" i="11"/>
  <c r="R30" i="11"/>
  <c r="R31" i="11"/>
  <c r="R32" i="11"/>
  <c r="Q23" i="11"/>
  <c r="Q24" i="11"/>
  <c r="Q25" i="11"/>
  <c r="Q26" i="11"/>
  <c r="Q29" i="11"/>
  <c r="Q30" i="11"/>
  <c r="Q31" i="11"/>
  <c r="Q32" i="11"/>
  <c r="P23" i="11"/>
  <c r="P24" i="11"/>
  <c r="P25" i="11"/>
  <c r="P26" i="11"/>
  <c r="P29" i="11"/>
  <c r="P30" i="11"/>
  <c r="P31" i="11"/>
  <c r="P32" i="11"/>
  <c r="O23" i="11"/>
  <c r="O24" i="11"/>
  <c r="O25" i="11"/>
  <c r="O26" i="11"/>
  <c r="O29" i="11"/>
  <c r="O30" i="11"/>
  <c r="O31" i="11"/>
  <c r="O32" i="11"/>
  <c r="N23" i="11"/>
  <c r="N24" i="11"/>
  <c r="N25" i="11"/>
  <c r="N26" i="11"/>
  <c r="N29" i="11"/>
  <c r="N30" i="11"/>
  <c r="N31" i="11"/>
  <c r="N32" i="11"/>
  <c r="M23" i="11"/>
  <c r="M24" i="11"/>
  <c r="M25" i="11"/>
  <c r="M26" i="11"/>
  <c r="M29" i="11"/>
  <c r="M30" i="11"/>
  <c r="M31" i="11"/>
  <c r="M32" i="11"/>
  <c r="L23" i="11"/>
  <c r="L24" i="11"/>
  <c r="L25" i="11"/>
  <c r="L26" i="11"/>
  <c r="L29" i="11"/>
  <c r="L30" i="11"/>
  <c r="L31" i="11"/>
  <c r="L32" i="11"/>
  <c r="K23" i="11"/>
  <c r="K24" i="11"/>
  <c r="K25" i="11"/>
  <c r="K26" i="11"/>
  <c r="K29" i="11"/>
  <c r="K30" i="11"/>
  <c r="K31" i="11"/>
  <c r="K32" i="11"/>
  <c r="J23" i="11"/>
  <c r="J24" i="11"/>
  <c r="J25" i="11"/>
  <c r="J26" i="11"/>
  <c r="J29" i="11"/>
  <c r="J30" i="11"/>
  <c r="J31" i="11"/>
  <c r="J32" i="11"/>
  <c r="I23" i="11"/>
  <c r="I24" i="11"/>
  <c r="I25" i="11"/>
  <c r="I26" i="11"/>
  <c r="I29" i="11"/>
  <c r="I30" i="11"/>
  <c r="I31" i="11"/>
  <c r="I32" i="11"/>
  <c r="H23" i="11"/>
  <c r="H24" i="11"/>
  <c r="H25" i="11"/>
  <c r="H26" i="11"/>
  <c r="H29" i="11"/>
  <c r="H30" i="11"/>
  <c r="H31" i="11"/>
  <c r="H32" i="11"/>
  <c r="G23" i="11"/>
  <c r="G24" i="11"/>
  <c r="G25" i="11"/>
  <c r="G26" i="11"/>
  <c r="G29" i="11"/>
  <c r="G30" i="11"/>
  <c r="G31" i="11"/>
  <c r="G32" i="11"/>
  <c r="F23" i="11"/>
  <c r="F24" i="11"/>
  <c r="F25" i="11"/>
  <c r="F26" i="11"/>
  <c r="F29" i="11"/>
  <c r="F30" i="11"/>
  <c r="F31" i="11"/>
  <c r="F32" i="11"/>
  <c r="E23" i="11"/>
  <c r="E24" i="11"/>
  <c r="E25" i="11"/>
  <c r="E29" i="11"/>
  <c r="E30" i="11"/>
  <c r="E31" i="11"/>
  <c r="E32" i="11"/>
  <c r="D23" i="11"/>
  <c r="D24" i="11"/>
  <c r="D25" i="11"/>
  <c r="D26" i="11"/>
  <c r="D29" i="11"/>
  <c r="D30" i="11"/>
  <c r="D31" i="11"/>
  <c r="D32" i="11"/>
  <c r="C23" i="11"/>
  <c r="C24" i="11"/>
  <c r="C25" i="11"/>
  <c r="C26" i="11"/>
  <c r="C27" i="11"/>
  <c r="C29" i="11"/>
  <c r="C30" i="11"/>
  <c r="C31" i="11"/>
  <c r="C32" i="11"/>
  <c r="C33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D22" i="11"/>
  <c r="C22" i="11"/>
  <c r="E35" i="9"/>
  <c r="G35" i="9" s="1"/>
  <c r="E36" i="9"/>
  <c r="G36" i="9" s="1"/>
  <c r="E37" i="9"/>
  <c r="G37" i="9" s="1"/>
  <c r="E38" i="9"/>
  <c r="G38" i="9" s="1"/>
  <c r="E39" i="9"/>
  <c r="G39" i="9" s="1"/>
  <c r="E40" i="9"/>
  <c r="G40" i="9" s="1"/>
  <c r="E41" i="9"/>
  <c r="G41" i="9" s="1"/>
  <c r="E42" i="9"/>
  <c r="E43" i="9"/>
  <c r="E44" i="9"/>
  <c r="G44" i="9" s="1"/>
  <c r="C9" i="11"/>
  <c r="Y9" i="11" s="1"/>
  <c r="C10" i="11"/>
  <c r="Y10" i="11" s="1"/>
  <c r="Y8" i="25"/>
  <c r="Y9" i="25"/>
  <c r="Y33" i="2"/>
  <c r="D46" i="22"/>
  <c r="E46" i="22"/>
  <c r="D45" i="22"/>
  <c r="E45" i="22"/>
  <c r="D50" i="22"/>
  <c r="E50" i="22"/>
  <c r="B7" i="10"/>
  <c r="B14" i="10"/>
  <c r="B24" i="10"/>
  <c r="Y37" i="3"/>
  <c r="Q20" i="21"/>
  <c r="S17" i="21"/>
  <c r="S14" i="21"/>
  <c r="S11" i="21"/>
  <c r="Q50" i="22"/>
  <c r="R50" i="22"/>
  <c r="T50" i="22"/>
  <c r="S45" i="22"/>
  <c r="H126" i="19"/>
  <c r="H127" i="19"/>
  <c r="H118" i="19"/>
  <c r="T46" i="22"/>
  <c r="T45" i="22"/>
  <c r="T44" i="22"/>
  <c r="T14" i="21"/>
  <c r="T41" i="22"/>
  <c r="T38" i="22"/>
  <c r="T35" i="22"/>
  <c r="T32" i="22"/>
  <c r="T29" i="22"/>
  <c r="T26" i="22"/>
  <c r="T23" i="22"/>
  <c r="T20" i="22"/>
  <c r="T17" i="22"/>
  <c r="T14" i="22"/>
  <c r="T11" i="22"/>
  <c r="T8" i="22"/>
  <c r="Y38" i="3"/>
  <c r="G38" i="25"/>
  <c r="G27" i="11" s="1"/>
  <c r="S111" i="24"/>
  <c r="S105" i="24"/>
  <c r="S95" i="24"/>
  <c r="S89" i="24"/>
  <c r="S84" i="24"/>
  <c r="S72" i="24"/>
  <c r="S52" i="24"/>
  <c r="S49" i="24"/>
  <c r="S45" i="24"/>
  <c r="S40" i="24"/>
  <c r="S23" i="24"/>
  <c r="S15" i="24"/>
  <c r="S12" i="24"/>
  <c r="S6" i="24"/>
  <c r="Y38" i="2"/>
  <c r="R46" i="22"/>
  <c r="Q46" i="22"/>
  <c r="R23" i="21"/>
  <c r="R24" i="21"/>
  <c r="R20" i="21"/>
  <c r="R25" i="21"/>
  <c r="R11" i="21"/>
  <c r="R14" i="21"/>
  <c r="Q116" i="24"/>
  <c r="O8" i="22"/>
  <c r="P8" i="22"/>
  <c r="R8" i="22"/>
  <c r="O11" i="22"/>
  <c r="P11" i="22"/>
  <c r="R11" i="22"/>
  <c r="O14" i="22"/>
  <c r="P14" i="22"/>
  <c r="R14" i="22"/>
  <c r="O17" i="22"/>
  <c r="P17" i="22"/>
  <c r="R17" i="22"/>
  <c r="O20" i="22"/>
  <c r="P20" i="22"/>
  <c r="R20" i="22"/>
  <c r="O23" i="22"/>
  <c r="P23" i="22"/>
  <c r="R23" i="22"/>
  <c r="O26" i="22"/>
  <c r="P26" i="22"/>
  <c r="R26" i="22"/>
  <c r="O29" i="22"/>
  <c r="P29" i="22"/>
  <c r="R29" i="22"/>
  <c r="O32" i="22"/>
  <c r="P32" i="22"/>
  <c r="R32" i="22"/>
  <c r="O35" i="22"/>
  <c r="P35" i="22"/>
  <c r="R35" i="22"/>
  <c r="O38" i="22"/>
  <c r="P38" i="22"/>
  <c r="R38" i="22"/>
  <c r="O41" i="22"/>
  <c r="P41" i="22"/>
  <c r="R41" i="22"/>
  <c r="O44" i="22"/>
  <c r="P44" i="22"/>
  <c r="R44" i="22"/>
  <c r="O50" i="22"/>
  <c r="O46" i="22"/>
  <c r="O47" i="22" s="1"/>
  <c r="Q52" i="24"/>
  <c r="Q6" i="24"/>
  <c r="Q111" i="24"/>
  <c r="Q105" i="24"/>
  <c r="Q95" i="24"/>
  <c r="Q89" i="24"/>
  <c r="Q84" i="24"/>
  <c r="Q72" i="24"/>
  <c r="Q49" i="24"/>
  <c r="Q40" i="24"/>
  <c r="Q23" i="24"/>
  <c r="Q15" i="24"/>
  <c r="Q12" i="24"/>
  <c r="Y36" i="2"/>
  <c r="F25" i="10"/>
  <c r="F26" i="10"/>
  <c r="R45" i="22"/>
  <c r="Y36" i="3"/>
  <c r="O126" i="24"/>
  <c r="O116" i="24"/>
  <c r="O111" i="24"/>
  <c r="O105" i="24"/>
  <c r="O95" i="24"/>
  <c r="O89" i="24"/>
  <c r="O84" i="24"/>
  <c r="O72" i="24"/>
  <c r="O52" i="24"/>
  <c r="O49" i="24"/>
  <c r="O45" i="24"/>
  <c r="O40" i="24"/>
  <c r="O23" i="24"/>
  <c r="O15" i="24"/>
  <c r="O12" i="24"/>
  <c r="O6" i="24"/>
  <c r="P25" i="21"/>
  <c r="P24" i="21"/>
  <c r="T23" i="21"/>
  <c r="P23" i="21"/>
  <c r="T20" i="21"/>
  <c r="P20" i="21"/>
  <c r="R17" i="21"/>
  <c r="T17" i="21"/>
  <c r="P17" i="21"/>
  <c r="P14" i="21"/>
  <c r="T11" i="21"/>
  <c r="P11" i="21"/>
  <c r="R8" i="21"/>
  <c r="T8" i="21"/>
  <c r="P8" i="21"/>
  <c r="P49" i="22"/>
  <c r="P46" i="22" s="1"/>
  <c r="P45" i="22"/>
  <c r="Y34" i="2"/>
  <c r="H103" i="19"/>
  <c r="H112" i="19"/>
  <c r="H113" i="19"/>
  <c r="H116" i="19"/>
  <c r="H117" i="19"/>
  <c r="H120" i="19"/>
  <c r="H121" i="19"/>
  <c r="H122" i="19"/>
  <c r="H119" i="19"/>
  <c r="H124" i="19"/>
  <c r="H125" i="19"/>
  <c r="H128" i="19"/>
  <c r="H129" i="19"/>
  <c r="H130" i="19"/>
  <c r="H131" i="19"/>
  <c r="H132" i="19"/>
  <c r="H133" i="19"/>
  <c r="F7" i="24"/>
  <c r="F8" i="24"/>
  <c r="F9" i="24"/>
  <c r="F10" i="24"/>
  <c r="F11" i="24"/>
  <c r="F13" i="24"/>
  <c r="F14" i="24"/>
  <c r="F16" i="24"/>
  <c r="F17" i="24"/>
  <c r="F18" i="24"/>
  <c r="F19" i="24"/>
  <c r="F20" i="24"/>
  <c r="F21" i="24"/>
  <c r="F22" i="24"/>
  <c r="F24" i="24"/>
  <c r="F25" i="24"/>
  <c r="F26" i="24"/>
  <c r="F27" i="24"/>
  <c r="F28" i="24"/>
  <c r="F30" i="24"/>
  <c r="F31" i="24"/>
  <c r="F32" i="24"/>
  <c r="F33" i="24"/>
  <c r="F34" i="24"/>
  <c r="F35" i="24"/>
  <c r="F36" i="24"/>
  <c r="F37" i="24"/>
  <c r="F38" i="24"/>
  <c r="F39" i="24"/>
  <c r="F41" i="24"/>
  <c r="F42" i="24"/>
  <c r="F43" i="24"/>
  <c r="F44" i="24"/>
  <c r="F46" i="24"/>
  <c r="F47" i="24"/>
  <c r="F48" i="24"/>
  <c r="F50" i="24"/>
  <c r="F51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3" i="24"/>
  <c r="F74" i="24"/>
  <c r="F75" i="24"/>
  <c r="F76" i="24"/>
  <c r="F77" i="24"/>
  <c r="F78" i="24"/>
  <c r="F79" i="24"/>
  <c r="F80" i="24"/>
  <c r="F81" i="24"/>
  <c r="F82" i="24"/>
  <c r="F83" i="24"/>
  <c r="F85" i="24"/>
  <c r="F86" i="24"/>
  <c r="F87" i="24"/>
  <c r="F88" i="24"/>
  <c r="F90" i="24"/>
  <c r="F91" i="24"/>
  <c r="F92" i="24"/>
  <c r="F93" i="24"/>
  <c r="F94" i="24"/>
  <c r="F96" i="24"/>
  <c r="F97" i="24"/>
  <c r="F98" i="24"/>
  <c r="F99" i="24"/>
  <c r="F100" i="24"/>
  <c r="F101" i="24"/>
  <c r="F102" i="24"/>
  <c r="F103" i="24"/>
  <c r="F104" i="24"/>
  <c r="F106" i="24"/>
  <c r="F107" i="24"/>
  <c r="F108" i="24"/>
  <c r="F109" i="24"/>
  <c r="F110" i="24"/>
  <c r="F112" i="24"/>
  <c r="F113" i="24"/>
  <c r="F114" i="24"/>
  <c r="F115" i="24"/>
  <c r="F117" i="24"/>
  <c r="F118" i="24"/>
  <c r="F119" i="24"/>
  <c r="F120" i="24"/>
  <c r="F121" i="24"/>
  <c r="F122" i="24"/>
  <c r="F123" i="24"/>
  <c r="F124" i="24"/>
  <c r="F8" i="10"/>
  <c r="F9" i="10"/>
  <c r="F10" i="10"/>
  <c r="F11" i="10"/>
  <c r="F12" i="10"/>
  <c r="F13" i="10"/>
  <c r="F15" i="10"/>
  <c r="F16" i="10"/>
  <c r="F17" i="10"/>
  <c r="F18" i="10"/>
  <c r="F19" i="10"/>
  <c r="F20" i="10"/>
  <c r="F21" i="10"/>
  <c r="F22" i="10"/>
  <c r="F23" i="10"/>
  <c r="F27" i="10"/>
  <c r="F28" i="10"/>
  <c r="F29" i="10"/>
  <c r="F30" i="10"/>
  <c r="F31" i="10"/>
  <c r="F36" i="10"/>
  <c r="F37" i="10"/>
  <c r="F38" i="10"/>
  <c r="F39" i="10"/>
  <c r="F40" i="10"/>
  <c r="F41" i="10"/>
  <c r="F42" i="10"/>
  <c r="D11" i="25"/>
  <c r="E11" i="25"/>
  <c r="F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C11" i="25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C11" i="3"/>
  <c r="K11" i="2"/>
  <c r="H108" i="19"/>
  <c r="H107" i="19"/>
  <c r="Y32" i="3"/>
  <c r="Y32" i="2"/>
  <c r="D45" i="9"/>
  <c r="C45" i="9"/>
  <c r="Y31" i="3"/>
  <c r="H106" i="19"/>
  <c r="Y31" i="2"/>
  <c r="C10" i="25"/>
  <c r="C11" i="11" s="1"/>
  <c r="D10" i="25"/>
  <c r="D11" i="11" s="1"/>
  <c r="E10" i="25"/>
  <c r="F10" i="25"/>
  <c r="F11" i="11" s="1"/>
  <c r="G10" i="25"/>
  <c r="G11" i="11" s="1"/>
  <c r="H10" i="25"/>
  <c r="H11" i="11" s="1"/>
  <c r="I10" i="25"/>
  <c r="I11" i="11" s="1"/>
  <c r="J10" i="25"/>
  <c r="J11" i="11" s="1"/>
  <c r="K10" i="25"/>
  <c r="K11" i="11" s="1"/>
  <c r="L10" i="25"/>
  <c r="L11" i="11" s="1"/>
  <c r="M10" i="25"/>
  <c r="M11" i="11" s="1"/>
  <c r="H100" i="19"/>
  <c r="H98" i="19"/>
  <c r="Y27" i="3"/>
  <c r="Y28" i="3"/>
  <c r="C14" i="19"/>
  <c r="Y26" i="3"/>
  <c r="H95" i="19"/>
  <c r="H96" i="19"/>
  <c r="Y26" i="2"/>
  <c r="Y25" i="3"/>
  <c r="H93" i="19"/>
  <c r="H94" i="19"/>
  <c r="Y25" i="2"/>
  <c r="Y24" i="3"/>
  <c r="H91" i="19"/>
  <c r="H92" i="19"/>
  <c r="Y24" i="2"/>
  <c r="H90" i="19"/>
  <c r="Y23" i="2"/>
  <c r="H89" i="19"/>
  <c r="Y23" i="3"/>
  <c r="Y22" i="3"/>
  <c r="H87" i="19"/>
  <c r="H88" i="19"/>
  <c r="Y22" i="2"/>
  <c r="D15" i="19"/>
  <c r="F15" i="19"/>
  <c r="G15" i="19"/>
  <c r="F14" i="19"/>
  <c r="G14" i="19"/>
  <c r="C15" i="19"/>
  <c r="N10" i="25"/>
  <c r="N11" i="11" s="1"/>
  <c r="O10" i="25"/>
  <c r="O11" i="11" s="1"/>
  <c r="P10" i="25"/>
  <c r="P11" i="11" s="1"/>
  <c r="Q10" i="25"/>
  <c r="Q11" i="11" s="1"/>
  <c r="R10" i="25"/>
  <c r="R11" i="11" s="1"/>
  <c r="S10" i="25"/>
  <c r="S11" i="11" s="1"/>
  <c r="T10" i="25"/>
  <c r="T11" i="11" s="1"/>
  <c r="U10" i="25"/>
  <c r="U11" i="11" s="1"/>
  <c r="V10" i="25"/>
  <c r="V11" i="11" s="1"/>
  <c r="W10" i="25"/>
  <c r="W11" i="11" s="1"/>
  <c r="X10" i="25"/>
  <c r="X11" i="11" s="1"/>
  <c r="H85" i="19"/>
  <c r="Y21" i="3"/>
  <c r="H86" i="19"/>
  <c r="Y21" i="2"/>
  <c r="E34" i="9"/>
  <c r="G34" i="9" s="1"/>
  <c r="D13" i="19"/>
  <c r="C13" i="19"/>
  <c r="D12" i="19"/>
  <c r="C12" i="19"/>
  <c r="H83" i="19"/>
  <c r="H82" i="19"/>
  <c r="F13" i="19"/>
  <c r="G13" i="19"/>
  <c r="F12" i="19"/>
  <c r="G12" i="19"/>
  <c r="H80" i="19"/>
  <c r="H81" i="19"/>
  <c r="H79" i="19"/>
  <c r="H78" i="19"/>
  <c r="H77" i="19"/>
  <c r="H76" i="19"/>
  <c r="H75" i="19"/>
  <c r="H74" i="19"/>
  <c r="H72" i="19"/>
  <c r="H73" i="19"/>
  <c r="H71" i="19"/>
  <c r="H70" i="19"/>
  <c r="H68" i="19"/>
  <c r="H69" i="19"/>
  <c r="H67" i="19"/>
  <c r="H66" i="19"/>
  <c r="H65" i="19"/>
  <c r="H64" i="19"/>
  <c r="C29" i="21"/>
  <c r="C46" i="22"/>
  <c r="C45" i="22"/>
  <c r="C29" i="22"/>
  <c r="C23" i="21"/>
  <c r="C20" i="21"/>
  <c r="C17" i="21"/>
  <c r="C14" i="21"/>
  <c r="C11" i="21"/>
  <c r="C8" i="21"/>
  <c r="C24" i="21"/>
  <c r="C25" i="21"/>
  <c r="B116" i="24"/>
  <c r="B111" i="24"/>
  <c r="B105" i="24"/>
  <c r="B95" i="24"/>
  <c r="B89" i="24"/>
  <c r="B84" i="24"/>
  <c r="B72" i="24"/>
  <c r="B52" i="24"/>
  <c r="B49" i="24"/>
  <c r="B45" i="24"/>
  <c r="B40" i="24"/>
  <c r="B23" i="24"/>
  <c r="B15" i="24"/>
  <c r="B12" i="24"/>
  <c r="B6" i="24"/>
  <c r="C50" i="22"/>
  <c r="C44" i="22"/>
  <c r="C41" i="22"/>
  <c r="C38" i="22"/>
  <c r="C35" i="22"/>
  <c r="C32" i="22"/>
  <c r="C26" i="22"/>
  <c r="C23" i="22"/>
  <c r="C20" i="22"/>
  <c r="C17" i="22"/>
  <c r="C14" i="22"/>
  <c r="C11" i="22"/>
  <c r="C8" i="22"/>
  <c r="O8" i="11"/>
  <c r="P8" i="11"/>
  <c r="Q8" i="11"/>
  <c r="R8" i="11"/>
  <c r="S8" i="11"/>
  <c r="T8" i="11"/>
  <c r="U8" i="11"/>
  <c r="V8" i="11"/>
  <c r="W8" i="11"/>
  <c r="X8" i="11"/>
  <c r="E8" i="11"/>
  <c r="F8" i="11"/>
  <c r="G8" i="11"/>
  <c r="H8" i="11"/>
  <c r="I8" i="11"/>
  <c r="J8" i="11"/>
  <c r="K8" i="11"/>
  <c r="L8" i="11"/>
  <c r="M8" i="11"/>
  <c r="N8" i="11"/>
  <c r="D8" i="11"/>
  <c r="C8" i="11"/>
  <c r="Y7" i="25"/>
  <c r="B44" i="10" s="1"/>
  <c r="B43" i="10" s="1"/>
  <c r="Y7" i="3"/>
  <c r="B33" i="10" s="1"/>
  <c r="B126" i="24"/>
  <c r="H62" i="19"/>
  <c r="H63" i="19"/>
  <c r="H60" i="19"/>
  <c r="H61" i="19"/>
  <c r="H55" i="19"/>
  <c r="H5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7" i="19"/>
  <c r="H58" i="19"/>
  <c r="D11" i="19"/>
  <c r="C11" i="19"/>
  <c r="D10" i="19"/>
  <c r="C10" i="19"/>
  <c r="H9" i="19"/>
  <c r="H36" i="19"/>
  <c r="H35" i="19"/>
  <c r="H114" i="19"/>
  <c r="AY29" i="21" l="1"/>
  <c r="BV33" i="10"/>
  <c r="BV46" i="10" s="1"/>
  <c r="Y26" i="21"/>
  <c r="CD50" i="22"/>
  <c r="CF26" i="21"/>
  <c r="Z50" i="22"/>
  <c r="BZ50" i="22"/>
  <c r="T47" i="22"/>
  <c r="U33" i="10"/>
  <c r="U46" i="10" s="1"/>
  <c r="CC50" i="22"/>
  <c r="CE26" i="21"/>
  <c r="BW26" i="21"/>
  <c r="V29" i="21"/>
  <c r="J23" i="24"/>
  <c r="BV126" i="24"/>
  <c r="H26" i="19"/>
  <c r="H27" i="19"/>
  <c r="BT29" i="21"/>
  <c r="BL29" i="21"/>
  <c r="BD29" i="21"/>
  <c r="AV29" i="21"/>
  <c r="AN29" i="21"/>
  <c r="X29" i="21"/>
  <c r="K95" i="24"/>
  <c r="Y16" i="25"/>
  <c r="BX50" i="22"/>
  <c r="W50" i="22"/>
  <c r="F84" i="24"/>
  <c r="R47" i="22"/>
  <c r="G26" i="22"/>
  <c r="T26" i="21"/>
  <c r="V50" i="22"/>
  <c r="F49" i="24"/>
  <c r="F52" i="24"/>
  <c r="F45" i="24"/>
  <c r="X50" i="22"/>
  <c r="F7" i="10"/>
  <c r="G20" i="21"/>
  <c r="G48" i="22"/>
  <c r="W26" i="21"/>
  <c r="Y33" i="10"/>
  <c r="BU125" i="24"/>
  <c r="BM125" i="24"/>
  <c r="BQ125" i="24"/>
  <c r="J15" i="24"/>
  <c r="J45" i="24"/>
  <c r="J49" i="24"/>
  <c r="BR125" i="24"/>
  <c r="BJ125" i="24"/>
  <c r="BN125" i="24"/>
  <c r="J95" i="24"/>
  <c r="BZ126" i="24"/>
  <c r="CD126" i="24"/>
  <c r="X126" i="24"/>
  <c r="V26" i="21"/>
  <c r="F105" i="24"/>
  <c r="BT125" i="24"/>
  <c r="J6" i="24"/>
  <c r="BP125" i="24"/>
  <c r="J40" i="24"/>
  <c r="CB50" i="22"/>
  <c r="F12" i="24"/>
  <c r="F116" i="24"/>
  <c r="CC26" i="21"/>
  <c r="AK29" i="21"/>
  <c r="S47" i="22"/>
  <c r="AG29" i="21"/>
  <c r="G32" i="22"/>
  <c r="BW50" i="22"/>
  <c r="C47" i="22"/>
  <c r="BQ29" i="21"/>
  <c r="BI29" i="21"/>
  <c r="BA29" i="21"/>
  <c r="AS29" i="21"/>
  <c r="AC29" i="21"/>
  <c r="U29" i="21"/>
  <c r="BS29" i="21"/>
  <c r="BC29" i="21"/>
  <c r="AM29" i="21"/>
  <c r="AE29" i="21"/>
  <c r="W29" i="21"/>
  <c r="L26" i="22"/>
  <c r="P29" i="21"/>
  <c r="BJ29" i="21"/>
  <c r="BB29" i="21"/>
  <c r="AT29" i="21"/>
  <c r="AL29" i="21"/>
  <c r="AD29" i="21"/>
  <c r="E47" i="22"/>
  <c r="BO29" i="21"/>
  <c r="BG29" i="21"/>
  <c r="AI29" i="21"/>
  <c r="AA29" i="21"/>
  <c r="S29" i="21"/>
  <c r="G41" i="22"/>
  <c r="Z26" i="21"/>
  <c r="D47" i="22"/>
  <c r="U126" i="24"/>
  <c r="V126" i="24"/>
  <c r="F40" i="24"/>
  <c r="W126" i="24"/>
  <c r="Y126" i="24"/>
  <c r="K50" i="22"/>
  <c r="BS125" i="24"/>
  <c r="J72" i="24"/>
  <c r="BO125" i="24"/>
  <c r="J89" i="24"/>
  <c r="J105" i="24"/>
  <c r="J111" i="24"/>
  <c r="J116" i="24"/>
  <c r="BX33" i="10"/>
  <c r="BX46" i="10" s="1"/>
  <c r="CB26" i="21"/>
  <c r="G24" i="21"/>
  <c r="G14" i="22"/>
  <c r="G45" i="22"/>
  <c r="G38" i="22"/>
  <c r="G29" i="22"/>
  <c r="X26" i="21"/>
  <c r="BL125" i="24"/>
  <c r="BY126" i="24"/>
  <c r="CC126" i="24"/>
  <c r="CA126" i="24"/>
  <c r="K52" i="24"/>
  <c r="K72" i="24"/>
  <c r="BX126" i="24"/>
  <c r="K84" i="24"/>
  <c r="L11" i="22"/>
  <c r="L17" i="22"/>
  <c r="L23" i="22"/>
  <c r="L35" i="22"/>
  <c r="L41" i="22"/>
  <c r="L47" i="22"/>
  <c r="BY50" i="22"/>
  <c r="F95" i="24"/>
  <c r="P12" i="11"/>
  <c r="G20" i="22"/>
  <c r="G8" i="22"/>
  <c r="S32" i="10"/>
  <c r="F32" i="10" s="1"/>
  <c r="CA33" i="10"/>
  <c r="CA46" i="10" s="1"/>
  <c r="K23" i="24"/>
  <c r="G23" i="22"/>
  <c r="Q125" i="24"/>
  <c r="F111" i="24"/>
  <c r="G44" i="22"/>
  <c r="G35" i="22"/>
  <c r="Y50" i="22"/>
  <c r="BU29" i="21"/>
  <c r="BM29" i="21"/>
  <c r="BE29" i="21"/>
  <c r="AW29" i="21"/>
  <c r="AO29" i="21"/>
  <c r="Y29" i="21"/>
  <c r="Q29" i="21"/>
  <c r="BW126" i="24"/>
  <c r="L8" i="22"/>
  <c r="L14" i="22"/>
  <c r="L38" i="22"/>
  <c r="L44" i="22"/>
  <c r="CA50" i="22"/>
  <c r="CE50" i="22"/>
  <c r="F89" i="24"/>
  <c r="G17" i="22"/>
  <c r="G11" i="22"/>
  <c r="S125" i="24"/>
  <c r="E45" i="9"/>
  <c r="G45" i="9" s="1"/>
  <c r="BR29" i="21"/>
  <c r="BX26" i="21"/>
  <c r="G25" i="21"/>
  <c r="U26" i="21"/>
  <c r="CB33" i="10"/>
  <c r="CB46" i="10" s="1"/>
  <c r="CD33" i="10"/>
  <c r="CD46" i="10" s="1"/>
  <c r="BZ33" i="10"/>
  <c r="BZ46" i="10" s="1"/>
  <c r="CC33" i="10"/>
  <c r="CC46" i="10" s="1"/>
  <c r="G17" i="21"/>
  <c r="CD26" i="21"/>
  <c r="L25" i="21"/>
  <c r="L11" i="21"/>
  <c r="L17" i="21"/>
  <c r="G8" i="21"/>
  <c r="J28" i="21"/>
  <c r="AH29" i="21"/>
  <c r="G28" i="21"/>
  <c r="BP29" i="21"/>
  <c r="BH29" i="21"/>
  <c r="AZ29" i="21"/>
  <c r="AR29" i="21"/>
  <c r="AJ29" i="21"/>
  <c r="T29" i="21"/>
  <c r="O29" i="21"/>
  <c r="G23" i="21"/>
  <c r="R26" i="21"/>
  <c r="G11" i="21"/>
  <c r="AU29" i="21"/>
  <c r="C26" i="21"/>
  <c r="P26" i="21"/>
  <c r="S26" i="21"/>
  <c r="G14" i="21"/>
  <c r="O125" i="24"/>
  <c r="H16" i="19"/>
  <c r="H13" i="19"/>
  <c r="H14" i="19"/>
  <c r="H17" i="19"/>
  <c r="H10" i="19"/>
  <c r="H15" i="19"/>
  <c r="H12" i="19"/>
  <c r="H11" i="19"/>
  <c r="R29" i="21"/>
  <c r="H28" i="21"/>
  <c r="BV29" i="21"/>
  <c r="BN29" i="21"/>
  <c r="BF29" i="21"/>
  <c r="AX29" i="21"/>
  <c r="AP29" i="21"/>
  <c r="Z29" i="21"/>
  <c r="K28" i="21"/>
  <c r="CA26" i="21"/>
  <c r="L8" i="21"/>
  <c r="L20" i="21"/>
  <c r="H27" i="21"/>
  <c r="I27" i="21"/>
  <c r="BK29" i="21"/>
  <c r="AB29" i="21"/>
  <c r="L28" i="21"/>
  <c r="G27" i="21"/>
  <c r="J27" i="21"/>
  <c r="L27" i="21"/>
  <c r="K27" i="21"/>
  <c r="P50" i="22"/>
  <c r="G49" i="22"/>
  <c r="I28" i="21"/>
  <c r="AF29" i="21"/>
  <c r="L29" i="22"/>
  <c r="K40" i="24"/>
  <c r="J84" i="24"/>
  <c r="J12" i="24"/>
  <c r="CB126" i="24"/>
  <c r="K45" i="24"/>
  <c r="K111" i="24"/>
  <c r="F72" i="24"/>
  <c r="F23" i="24"/>
  <c r="F15" i="24"/>
  <c r="F6" i="24"/>
  <c r="BK125" i="24"/>
  <c r="B125" i="24"/>
  <c r="CF126" i="24"/>
  <c r="K12" i="24"/>
  <c r="W33" i="10"/>
  <c r="W46" i="10" s="1"/>
  <c r="F44" i="10"/>
  <c r="Y46" i="10"/>
  <c r="X33" i="10"/>
  <c r="X46" i="10" s="1"/>
  <c r="BY33" i="10"/>
  <c r="BY46" i="10" s="1"/>
  <c r="K44" i="10"/>
  <c r="BW33" i="10"/>
  <c r="BW46" i="10" s="1"/>
  <c r="K14" i="10"/>
  <c r="F14" i="10"/>
  <c r="F24" i="10"/>
  <c r="V33" i="10"/>
  <c r="K7" i="10"/>
  <c r="CG33" i="10"/>
  <c r="CG46" i="10" s="1"/>
  <c r="K24" i="10"/>
  <c r="Y10" i="25"/>
  <c r="E11" i="11"/>
  <c r="Y11" i="11" s="1"/>
  <c r="G11" i="25"/>
  <c r="B46" i="10"/>
  <c r="Y11" i="25"/>
  <c r="C16" i="11"/>
  <c r="X15" i="11"/>
  <c r="V14" i="11"/>
  <c r="V16" i="11"/>
  <c r="N16" i="11"/>
  <c r="F16" i="11"/>
  <c r="S16" i="11"/>
  <c r="K16" i="11"/>
  <c r="P16" i="11"/>
  <c r="H16" i="11"/>
  <c r="U16" i="11"/>
  <c r="M16" i="11"/>
  <c r="E16" i="11"/>
  <c r="Y94" i="11"/>
  <c r="J17" i="11"/>
  <c r="T17" i="11"/>
  <c r="L17" i="11"/>
  <c r="D17" i="11"/>
  <c r="Y89" i="11"/>
  <c r="J14" i="11"/>
  <c r="C17" i="11"/>
  <c r="Y25" i="11"/>
  <c r="Y24" i="11"/>
  <c r="N12" i="11"/>
  <c r="D15" i="11"/>
  <c r="X13" i="11"/>
  <c r="D13" i="11"/>
  <c r="D14" i="11"/>
  <c r="X14" i="11"/>
  <c r="H14" i="11"/>
  <c r="N14" i="11"/>
  <c r="F14" i="11"/>
  <c r="P15" i="11"/>
  <c r="H15" i="11"/>
  <c r="N15" i="11"/>
  <c r="T15" i="11"/>
  <c r="L15" i="11"/>
  <c r="R15" i="11"/>
  <c r="J15" i="11"/>
  <c r="R14" i="11"/>
  <c r="F15" i="11"/>
  <c r="K12" i="11"/>
  <c r="L14" i="11"/>
  <c r="T13" i="11"/>
  <c r="T14" i="11"/>
  <c r="Y87" i="11"/>
  <c r="R13" i="11"/>
  <c r="I13" i="11"/>
  <c r="V13" i="11"/>
  <c r="N13" i="11"/>
  <c r="G13" i="11"/>
  <c r="Y33" i="11"/>
  <c r="P14" i="11"/>
  <c r="V15" i="11"/>
  <c r="X16" i="11"/>
  <c r="Y23" i="11"/>
  <c r="Y11" i="3"/>
  <c r="P13" i="11"/>
  <c r="F13" i="11"/>
  <c r="C12" i="11"/>
  <c r="Y31" i="11"/>
  <c r="Y32" i="11"/>
  <c r="Y28" i="11"/>
  <c r="G14" i="11"/>
  <c r="U14" i="11"/>
  <c r="C15" i="11"/>
  <c r="U15" i="11"/>
  <c r="K15" i="11"/>
  <c r="O16" i="11"/>
  <c r="I17" i="11"/>
  <c r="J13" i="11"/>
  <c r="H13" i="11"/>
  <c r="I16" i="11"/>
  <c r="U13" i="11"/>
  <c r="R16" i="11"/>
  <c r="L16" i="11"/>
  <c r="W12" i="11"/>
  <c r="O12" i="11"/>
  <c r="G12" i="11"/>
  <c r="Y30" i="11"/>
  <c r="E12" i="11"/>
  <c r="F12" i="11"/>
  <c r="H12" i="11"/>
  <c r="I12" i="11"/>
  <c r="J12" i="11"/>
  <c r="M12" i="11"/>
  <c r="Q12" i="11"/>
  <c r="Y26" i="11"/>
  <c r="S12" i="11"/>
  <c r="T12" i="11"/>
  <c r="U12" i="11"/>
  <c r="V12" i="11"/>
  <c r="X12" i="11"/>
  <c r="L12" i="11"/>
  <c r="C13" i="11"/>
  <c r="Y36" i="11"/>
  <c r="M13" i="11"/>
  <c r="W16" i="11"/>
  <c r="Y16" i="11"/>
  <c r="Y95" i="11"/>
  <c r="Y27" i="11"/>
  <c r="S13" i="11"/>
  <c r="L13" i="11"/>
  <c r="J16" i="11"/>
  <c r="Q16" i="11"/>
  <c r="W13" i="11"/>
  <c r="Q13" i="11"/>
  <c r="O13" i="11"/>
  <c r="E13" i="11"/>
  <c r="K13" i="11"/>
  <c r="C14" i="11"/>
  <c r="M14" i="11"/>
  <c r="E14" i="11"/>
  <c r="S14" i="11"/>
  <c r="K14" i="11"/>
  <c r="Y14" i="11"/>
  <c r="Q14" i="11"/>
  <c r="I14" i="11"/>
  <c r="W14" i="11"/>
  <c r="O14" i="11"/>
  <c r="Y15" i="11"/>
  <c r="Q15" i="11"/>
  <c r="I15" i="11"/>
  <c r="W15" i="11"/>
  <c r="O15" i="11"/>
  <c r="G15" i="11"/>
  <c r="M15" i="11"/>
  <c r="E15" i="11"/>
  <c r="S15" i="11"/>
  <c r="D16" i="11"/>
  <c r="T16" i="11"/>
  <c r="Y8" i="11"/>
  <c r="Y22" i="11"/>
  <c r="G16" i="11"/>
  <c r="B32" i="10"/>
  <c r="R12" i="11"/>
  <c r="Y35" i="11"/>
  <c r="Y93" i="11"/>
  <c r="D12" i="11"/>
  <c r="Y29" i="11"/>
  <c r="V17" i="11"/>
  <c r="Y98" i="11"/>
  <c r="K17" i="11"/>
  <c r="Y88" i="11"/>
  <c r="Y90" i="11"/>
  <c r="Y92" i="11"/>
  <c r="E29" i="9"/>
  <c r="G28" i="9"/>
  <c r="G111" i="9"/>
  <c r="G29" i="9" s="1"/>
  <c r="E28" i="9"/>
  <c r="Y11" i="2"/>
  <c r="Y91" i="11"/>
  <c r="Y16" i="2"/>
  <c r="P17" i="11"/>
  <c r="H17" i="11"/>
  <c r="F17" i="11"/>
  <c r="U17" i="11"/>
  <c r="M17" i="11"/>
  <c r="E17" i="11"/>
  <c r="W17" i="11"/>
  <c r="O17" i="11"/>
  <c r="G17" i="11"/>
  <c r="Q17" i="11"/>
  <c r="N17" i="11"/>
  <c r="Y16" i="3"/>
  <c r="S17" i="11"/>
  <c r="R17" i="11"/>
  <c r="X17" i="11"/>
  <c r="Y97" i="11"/>
  <c r="Y96" i="11"/>
  <c r="L14" i="21"/>
  <c r="CG26" i="21"/>
  <c r="L24" i="21"/>
  <c r="CH26" i="21"/>
  <c r="L32" i="22"/>
  <c r="L20" i="22"/>
  <c r="L49" i="22"/>
  <c r="CH50" i="22"/>
  <c r="CG50" i="22"/>
  <c r="CF50" i="22"/>
  <c r="L48" i="22"/>
  <c r="CF33" i="10"/>
  <c r="CF46" i="10" s="1"/>
  <c r="CE33" i="10"/>
  <c r="CE46" i="10" s="1"/>
  <c r="K116" i="24"/>
  <c r="K105" i="24"/>
  <c r="K89" i="24"/>
  <c r="K49" i="24"/>
  <c r="CE126" i="24"/>
  <c r="K15" i="24"/>
  <c r="CG126" i="24"/>
  <c r="K6" i="24"/>
  <c r="P47" i="22"/>
  <c r="G46" i="22"/>
  <c r="G47" i="22" l="1"/>
  <c r="F125" i="24"/>
  <c r="F126" i="24"/>
  <c r="J125" i="24"/>
  <c r="I29" i="21"/>
  <c r="G50" i="22"/>
  <c r="L29" i="21"/>
  <c r="G26" i="21"/>
  <c r="J29" i="21"/>
  <c r="G29" i="21"/>
  <c r="K29" i="21"/>
  <c r="H29" i="21"/>
  <c r="F33" i="10"/>
  <c r="V46" i="10"/>
  <c r="F46" i="10" s="1"/>
  <c r="K46" i="10"/>
  <c r="Y13" i="11"/>
  <c r="Y12" i="11"/>
  <c r="Y17" i="11"/>
  <c r="L26" i="21"/>
  <c r="L50" i="22"/>
  <c r="K33" i="10"/>
  <c r="K12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8" authorId="0" shapeId="0" xr:uid="{901B76D0-D4A4-41A9-8925-B6769AECA71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[03023200]</t>
        </r>
      </text>
    </comment>
    <comment ref="A9" authorId="0" shapeId="0" xr:uid="{8174D34B-AAB5-4042-9237-D2DAE803EDE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[03023400]</t>
        </r>
      </text>
    </comment>
    <comment ref="A10" authorId="0" shapeId="0" xr:uid="{B113E30D-68DF-4FE5-8F52-1CCC9290B9F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[rest of 0301,0302, 0304, 0305]</t>
        </r>
      </text>
    </comment>
    <comment ref="A11" authorId="0" shapeId="0" xr:uid="{055B8064-4AB8-4E35-AC79-03214EE963E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[ALL 0306, 0307]</t>
        </r>
      </text>
    </comment>
    <comment ref="A12" authorId="0" shapeId="0" xr:uid="{D762A0E7-9E4F-4614-BEE1-63D60826727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[ALL 0508]</t>
        </r>
      </text>
    </comment>
    <comment ref="A13" authorId="0" shapeId="0" xr:uid="{F237515F-2410-4E34-A1FE-F9CFE77248A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[07099300]</t>
        </r>
      </text>
    </comment>
    <comment ref="A15" authorId="0" shapeId="0" xr:uid="{84A9A92B-B772-49E9-BB8D-3D27792CE01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[07141000]</t>
        </r>
      </text>
    </comment>
    <comment ref="A16" authorId="0" shapeId="0" xr:uid="{2DBF3EC4-F80C-4911-B324-92C4CD265E9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[07144010, 07144020, 07144030, 07144090]</t>
        </r>
      </text>
    </comment>
    <comment ref="A17" authorId="0" shapeId="0" xr:uid="{A2F4FFB5-777D-4F91-BA5C-E0ADE204EAA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[07143000]</t>
        </r>
      </text>
    </comment>
    <comment ref="A18" authorId="0" shapeId="0" xr:uid="{E324BA65-463D-4AD9-ABF4-4B9F3345634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[07142000 , 07149000]</t>
        </r>
      </text>
    </comment>
    <comment ref="A19" authorId="0" shapeId="0" xr:uid="{F19C5624-1C8E-4A76-BB77-ED959443D43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[08011200, 08011910, 08011990]</t>
        </r>
      </text>
    </comment>
    <comment ref="A20" authorId="0" shapeId="0" xr:uid="{F4177BF8-5503-4A55-A6B8-AC56A91CCD7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[12119030]</t>
        </r>
      </text>
    </comment>
    <comment ref="A21" authorId="0" shapeId="0" xr:uid="{02542769-9364-4175-9EBE-8C30D8D2F6D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[12119011 , 12119019]</t>
        </r>
      </text>
    </comment>
    <comment ref="E2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Kings coronation</t>
        </r>
      </text>
    </comment>
    <comment ref="A22" authorId="0" shapeId="0" xr:uid="{9FB7BF27-1B2D-4E0E-8F1D-3D53B6492E7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[12122100 &amp; 12122900]</t>
        </r>
      </text>
    </comment>
    <comment ref="A23" authorId="0" shapeId="0" xr:uid="{DE1AE2EC-2231-4C3A-9613-3BF111B136D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[20098000 , 20099000]</t>
        </r>
      </text>
    </comment>
    <comment ref="A24" authorId="0" shapeId="0" xr:uid="{70CBE8F3-9BD3-4265-A7A4-9C414E146A2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24]</t>
        </r>
      </text>
    </comment>
    <comment ref="A25" authorId="0" shapeId="0" xr:uid="{4FF362E5-F845-4EE1-B725-0E155400FAB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(2401 ALL) </t>
        </r>
      </text>
    </comment>
    <comment ref="A26" authorId="0" shapeId="0" xr:uid="{757B9429-15A7-441F-A9B4-C3EAA5F0581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(2402 ALL)</t>
        </r>
      </text>
    </comment>
    <comment ref="A27" authorId="0" shapeId="0" xr:uid="{B9C81B44-0962-403B-B8A5-57811C866DD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[27109100, 27109900]</t>
        </r>
      </text>
    </comment>
    <comment ref="A28" authorId="0" shapeId="0" xr:uid="{13A22320-A1B8-4144-90F7-AB8599A05A0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[3208, 3210 ALL]</t>
        </r>
      </text>
    </comment>
    <comment ref="A29" authorId="0" shapeId="0" xr:uid="{D95BF4BC-6F98-45DA-86C0-63328EAB757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[4601 ALL]</t>
        </r>
      </text>
    </comment>
    <comment ref="A30" authorId="0" shapeId="0" xr:uid="{2F82DDB2-5AE7-4A10-992F-BC49E77C1DF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[4602 ALL]</t>
        </r>
      </text>
    </comment>
    <comment ref="A31" authorId="0" shapeId="0" xr:uid="{5EB5AFF1-1928-4353-A2DE-68F8F1F26D3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[7112 or 71129, 7204 , 8548]</t>
        </r>
      </text>
    </comment>
    <comment ref="A36" authorId="0" shapeId="0" xr:uid="{556E6F52-90D3-47F3-9B0E-5DD7C0A22F4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(chpt 27)</t>
        </r>
      </text>
    </comment>
    <comment ref="A37" authorId="0" shapeId="0" xr:uid="{B361CFE1-1B6B-4DDB-A543-884F54EADA8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84]</t>
        </r>
      </text>
    </comment>
    <comment ref="A38" authorId="0" shapeId="0" xr:uid="{27033446-1A14-4CDD-910B-C7AB4483234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 chpt 85]</t>
        </r>
      </text>
    </comment>
    <comment ref="A39" authorId="0" shapeId="0" xr:uid="{14738967-AF70-483E-8B1E-31BC8D7C114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86 &amp; 87]</t>
        </r>
      </text>
    </comment>
    <comment ref="A40" authorId="0" shapeId="0" xr:uid="{1CD25AD4-C119-4AC0-B03B-817686A354A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 chpt 88 &amp; 89]</t>
        </r>
      </text>
    </comment>
    <comment ref="A41" authorId="0" shapeId="0" xr:uid="{421FAEC0-03C2-4F65-B077-4C59A4B50ED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 chpt 90- 92]</t>
        </r>
      </text>
    </comment>
    <comment ref="A42" authorId="0" shapeId="0" xr:uid="{489736B7-5323-4D31-86EE-7243D95679C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[chpt 93]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7" authorId="0" shapeId="0" xr:uid="{2B8B22DC-F858-4C67-8575-951D36941CA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(0201,0202 ALL)</t>
        </r>
      </text>
    </comment>
    <comment ref="A8" authorId="0" shapeId="0" xr:uid="{11AE7944-B04F-48DF-821E-9AB37696B6F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(0203 ALL)</t>
        </r>
      </text>
    </comment>
    <comment ref="A9" authorId="0" shapeId="0" xr:uid="{FBCFD0B0-F6C0-4690-A9B2-40C06125E20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(0204 ALL)</t>
        </r>
      </text>
    </comment>
    <comment ref="A10" authorId="0" shapeId="0" xr:uid="{5334576F-83B4-4B4C-A29E-866232DBE79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(02071100 - 02071400, 02072400 - 02072700, 02074100 - 02074500)</t>
        </r>
      </text>
    </comment>
    <comment ref="A11" authorId="0" shapeId="0" xr:uid="{185155F0-6C2B-4FE4-8B9E-F08AA033DA2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(0205, 02068000 - 02069000, 02075100 - 02076000)</t>
        </r>
      </text>
    </comment>
    <comment ref="A13" authorId="0" shapeId="0" xr:uid="{3908DB1F-0A5A-4EB4-8F15-48E37C91F40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(0401 ALL)</t>
        </r>
      </text>
    </comment>
    <comment ref="A14" authorId="0" shapeId="0" xr:uid="{DD395F00-0C1D-4E09-A181-CB15BAEAE44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(0402 ALL)</t>
        </r>
      </text>
    </comment>
    <comment ref="A16" authorId="0" shapeId="0" xr:uid="{C18DB49B-6D4F-4839-AF10-35ACCDF8820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(0403 ALL)</t>
        </r>
      </text>
    </comment>
    <comment ref="A17" authorId="0" shapeId="0" xr:uid="{090653A7-088E-4B64-B0F7-A05022472D9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(0404, 0405 ALL)</t>
        </r>
      </text>
    </comment>
    <comment ref="A18" authorId="0" shapeId="0" xr:uid="{55829D0C-627C-4ECD-924D-868C87D47DE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(0406 ALL)</t>
        </r>
      </text>
    </comment>
    <comment ref="A19" authorId="0" shapeId="0" xr:uid="{291BD0B8-D1A0-45DD-9E1F-F9995212483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(0703 ALL)</t>
        </r>
      </text>
    </comment>
    <comment ref="A20" authorId="0" shapeId="0" xr:uid="{96CC97D9-F865-4F4A-A965-8AADE8E9247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(1006 ALL)</t>
        </r>
      </text>
    </comment>
    <comment ref="A21" authorId="0" shapeId="0" xr:uid="{1A1F5169-E4DF-494C-AB7A-19B8146C6C2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(11010000)</t>
        </r>
      </text>
    </comment>
    <comment ref="A23" authorId="0" shapeId="0" xr:uid="{B2E0C00C-C07F-4D27-A07E-E2985ABD5D9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(1507, 1509 1511, 1516 ALL)</t>
        </r>
      </text>
    </comment>
    <comment ref="A24" authorId="0" shapeId="0" xr:uid="{362C6E2B-31EE-4C9D-88D7-A5F8470633C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(1601 ALL)</t>
        </r>
      </text>
    </comment>
    <comment ref="A25" authorId="0" shapeId="0" xr:uid="{F1D70FC8-6483-47FB-A194-96256B491D7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(16025000)</t>
        </r>
      </text>
    </comment>
    <comment ref="A26" authorId="0" shapeId="0" xr:uid="{8F7FD521-F20C-4276-AA2E-7383615252E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(REST OF 1602)</t>
        </r>
      </text>
    </comment>
    <comment ref="A27" authorId="0" shapeId="0" xr:uid="{AF37A530-7900-486F-922F-BD893409ED0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(16041400, 16041500)</t>
        </r>
      </text>
    </comment>
    <comment ref="A28" authorId="0" shapeId="0" xr:uid="{AB61AEED-ED3D-443D-BB2A-06DAB13EE01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(REST OF 1604)</t>
        </r>
      </text>
    </comment>
    <comment ref="A29" authorId="0" shapeId="0" xr:uid="{0B6E2DE2-1E3A-4250-A919-293937D28D1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(1701 ALL)</t>
        </r>
      </text>
    </comment>
    <comment ref="A30" authorId="0" shapeId="0" xr:uid="{109C85F9-69E7-4411-874F-6C885242154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(17041000, 17049000)</t>
        </r>
      </text>
    </comment>
    <comment ref="A31" authorId="0" shapeId="0" xr:uid="{92A564B8-1E32-4158-B376-F576D6914E3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(19011000)</t>
        </r>
      </text>
    </comment>
    <comment ref="A32" authorId="0" shapeId="0" xr:uid="{DE276A83-B433-4C12-A113-51089788988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(1902 ALL)</t>
        </r>
      </text>
    </comment>
    <comment ref="A33" authorId="0" shapeId="0" xr:uid="{8A9ED801-76F6-4653-A6B5-8D221739131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(19030000)</t>
        </r>
      </text>
    </comment>
    <comment ref="A34" authorId="0" shapeId="0" xr:uid="{9B3B31DC-9E37-4D19-9593-8B1B96A73C3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(1904 ALL)</t>
        </r>
      </text>
    </comment>
    <comment ref="A35" authorId="0" shapeId="0" xr:uid="{3701CF64-0068-4A37-8956-4C022B6C42D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(1905 ALL)</t>
        </r>
      </text>
    </comment>
    <comment ref="A36" authorId="0" shapeId="0" xr:uid="{228EAD69-0E55-4EE6-91D3-88E9FC2CF1E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(2009 ALL)</t>
        </r>
      </text>
    </comment>
    <comment ref="A37" authorId="0" shapeId="0" xr:uid="{4D964589-FE31-4F0C-9D09-DE05271506E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(21031000, 21032000, 21033000-21039000)</t>
        </r>
      </text>
    </comment>
    <comment ref="A38" authorId="0" shapeId="0" xr:uid="{BB612DE2-0A10-49E1-A2A3-BC50BD95C63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(2105 ALL)</t>
        </r>
      </text>
    </comment>
    <comment ref="A39" authorId="0" shapeId="0" xr:uid="{CA000A70-B717-45FE-BCAA-82A4FA2375A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(2106 ALL)</t>
        </r>
      </text>
    </comment>
    <comment ref="A41" authorId="0" shapeId="0" xr:uid="{B6DE3C76-F343-43CA-93E9-4A54067CBCD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(2201 ALL)</t>
        </r>
      </text>
    </comment>
    <comment ref="A42" authorId="0" shapeId="0" xr:uid="{3BCF4F90-4D85-4A80-B7FB-E820C5FE8E8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(2202 ALL)</t>
        </r>
      </text>
    </comment>
    <comment ref="A43" authorId="0" shapeId="0" xr:uid="{48EA919E-55E6-418E-9FB7-29C90F90688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(2203 ALL)</t>
        </r>
      </text>
    </comment>
    <comment ref="A44" authorId="0" shapeId="0" xr:uid="{37A5F9FA-6B71-4A84-9FAC-47EBE1A1107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(23099010, 23099020, 23091000 &amp; 24099090, 23090000)</t>
        </r>
      </text>
    </comment>
    <comment ref="A46" authorId="0" shapeId="0" xr:uid="{CD7E0E51-11DC-4A93-9F99-2E97C74840C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(2401 ALL)</t>
        </r>
      </text>
    </comment>
    <comment ref="A47" authorId="0" shapeId="0" xr:uid="{C9A89E3B-C9DC-4D58-8AAB-8D34D58757F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(24022010 &amp; 24022090)</t>
        </r>
      </text>
    </comment>
    <comment ref="A48" authorId="0" shapeId="0" xr:uid="{47507429-FE7A-40E6-8DC4-A0EA5D74674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(REST OF 24)</t>
        </r>
      </text>
    </comment>
    <comment ref="A50" authorId="0" shapeId="0" xr:uid="{48D9035A-A347-440B-9DAE-4A72D109C22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(25231000)</t>
        </r>
      </text>
    </comment>
    <comment ref="A51" authorId="0" shapeId="0" xr:uid="{55010AD5-CDE7-41F5-A09E-706AAEF5577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(REST OF 2523)</t>
        </r>
      </text>
    </comment>
    <comment ref="A53" authorId="0" shapeId="0" xr:uid="{AE4672AE-5CD3-4AFF-8AFF-DC13FB595B7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(27101211)</t>
        </r>
      </text>
    </comment>
    <comment ref="A54" authorId="0" shapeId="0" xr:uid="{27E32218-D052-4678-8764-40422D051A1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(27101230)</t>
        </r>
      </text>
    </comment>
    <comment ref="A55" authorId="0" shapeId="0" xr:uid="{18D2EA2F-21B5-4BC9-872A-184F9B0BF27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(27101240)</t>
        </r>
      </text>
    </comment>
    <comment ref="A56" authorId="0" shapeId="0" xr:uid="{CF65E2F6-A2AE-42C4-A535-3135DD04ED5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 (27101214)</t>
        </r>
      </text>
    </comment>
    <comment ref="A57" authorId="0" shapeId="0" xr:uid="{1D5FECC4-842F-4160-ABF2-6225055ED68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(27101212)</t>
        </r>
      </text>
    </comment>
    <comment ref="A58" authorId="0" shapeId="0" xr:uid="{ADDC4475-2F38-4C2A-97FE-64855CE33A6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(27101213)</t>
        </r>
      </text>
    </comment>
    <comment ref="A59" authorId="0" shapeId="0" xr:uid="{DA2AC70F-C8D6-49FE-8977-7F27E1BABD4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(27102000 &amp; 27109900)</t>
        </r>
      </text>
    </comment>
    <comment ref="A60" authorId="0" shapeId="0" xr:uid="{1C5A8282-531A-455A-85CB-F4C966F1EC5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(27111900  &amp; 27112900)</t>
        </r>
      </text>
    </comment>
    <comment ref="A61" authorId="0" shapeId="0" xr:uid="{F85CB154-7A50-4082-9D30-8A13C83039B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(2714 ALL)</t>
        </r>
      </text>
    </comment>
    <comment ref="A62" authorId="0" shapeId="0" xr:uid="{042160E4-C424-4F06-A6CD-BDBD694ED82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(3003 &amp; 3004 ALL)</t>
        </r>
      </text>
    </comment>
    <comment ref="A63" authorId="0" shapeId="0" xr:uid="{97984860-21E7-4DF3-B4C2-8AB4DC6C713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(3208, 3209, 3210 ALL)</t>
        </r>
      </text>
    </comment>
    <comment ref="A64" authorId="0" shapeId="0" xr:uid="{16E1C466-FC6F-4B0C-8587-96B91EFA79E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(3005 ALL)</t>
        </r>
      </text>
    </comment>
    <comment ref="A65" authorId="0" shapeId="0" xr:uid="{6AB46356-AD87-4B27-ABB6-4507898B737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(3006 ALL)</t>
        </r>
      </text>
    </comment>
    <comment ref="A66" authorId="0" shapeId="0" xr:uid="{A5DDA205-4217-4EF7-8437-F84EC4EF555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(3402 ALL)</t>
        </r>
      </text>
    </comment>
    <comment ref="A67" authorId="0" shapeId="0" xr:uid="{F37424AE-B2A1-4BFE-87AE-9C6972B4429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(3808 ALL)</t>
        </r>
      </text>
    </comment>
    <comment ref="A68" authorId="0" shapeId="0" xr:uid="{D2F53982-F44A-4C55-8CA1-C2A6E60D1F5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(3917 ALL)</t>
        </r>
      </text>
    </comment>
    <comment ref="A69" authorId="0" shapeId="0" xr:uid="{8FF4863A-E857-4349-A16B-AD3116B5D15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(3923 ALL)</t>
        </r>
      </text>
    </comment>
    <comment ref="A70" authorId="0" shapeId="0" xr:uid="{AB6F5C7C-251A-4E2C-8586-4EA3316B097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(3924 ALL)</t>
        </r>
      </text>
    </comment>
    <comment ref="A71" authorId="0" shapeId="0" xr:uid="{0A5B0A83-09B9-40E6-95DE-92952605987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(4012 ALL)</t>
        </r>
      </text>
    </comment>
    <comment ref="A73" authorId="0" shapeId="0" xr:uid="{362CD682-97A1-48DD-A8A2-2ABABD08305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(4403 ALL)</t>
        </r>
      </text>
    </comment>
    <comment ref="A74" authorId="0" shapeId="0" xr:uid="{B9ED4FE3-EEE2-4DA5-AF79-279AEC109B9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(4407 ALL)</t>
        </r>
      </text>
    </comment>
    <comment ref="A75" authorId="0" shapeId="0" xr:uid="{839ACEDA-795B-4761-9F26-1AB4CC4CD39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(4412 ALL)</t>
        </r>
      </text>
    </comment>
    <comment ref="A76" authorId="0" shapeId="0" xr:uid="{FBC7B167-A077-4DC6-9E9B-5D096F65FD1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(4802 ALL)</t>
        </r>
      </text>
    </comment>
    <comment ref="A77" authorId="0" shapeId="0" xr:uid="{9D8D0C08-4306-4DAF-B461-C4B82992297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(48182000, 48183000, 48185000, 48189000)</t>
        </r>
      </text>
    </comment>
    <comment ref="A78" authorId="0" shapeId="0" xr:uid="{5B062581-E06D-4859-AB95-268920AC29D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(96190010, 96190020)</t>
        </r>
      </text>
    </comment>
    <comment ref="A79" authorId="0" shapeId="0" xr:uid="{5C30ADFC-3C6D-4559-AE16-5645A976ABA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(48201000, 48202010, 48202090)</t>
        </r>
      </text>
    </comment>
    <comment ref="A80" authorId="0" shapeId="0" xr:uid="{1D9EE798-77F8-467A-AC3D-75F5CFE3EFB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(4901 ALL)</t>
        </r>
      </text>
    </comment>
    <comment ref="A81" authorId="0" shapeId="0" xr:uid="{3E37C8F9-92FC-4489-BA66-9D336BAA7FE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(CHAPTER 57)</t>
        </r>
      </text>
    </comment>
    <comment ref="A82" authorId="0" shapeId="0" xr:uid="{37726F65-5507-4225-BA86-8F5A1746EAD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(61; 62; 6309)</t>
        </r>
      </text>
    </comment>
    <comment ref="A83" authorId="0" shapeId="0" xr:uid="{9AA07F08-54EF-4DF5-AE06-C407B5FA830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(6401 - 6404 ALL)</t>
        </r>
      </text>
    </comment>
    <comment ref="A85" authorId="0" shapeId="0" xr:uid="{1767B178-545A-400C-8D7E-C7696426A49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(7201 - 7205)</t>
        </r>
      </text>
    </comment>
    <comment ref="A86" authorId="0" shapeId="0" xr:uid="{3FBC6400-E6AC-43EC-A06D-3B581463892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(7206 - 7217)</t>
        </r>
      </text>
    </comment>
    <comment ref="A87" authorId="0" shapeId="0" xr:uid="{DCF01928-CB2D-4089-BA66-ECC3CE4225E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(7218 - 7223)</t>
        </r>
      </text>
    </comment>
    <comment ref="A88" authorId="0" shapeId="0" xr:uid="{B666876C-004A-4B0B-AB25-34FCF136856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(7224 - 7229)</t>
        </r>
      </text>
    </comment>
    <comment ref="A90" authorId="0" shapeId="0" xr:uid="{9BD5761D-074E-4FD5-B2B8-C043F33DB4B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(73083000)</t>
        </r>
      </text>
    </comment>
    <comment ref="A91" authorId="0" shapeId="0" xr:uid="{7455CB19-9338-4C61-A00E-4D5F0850D53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(73089010)</t>
        </r>
      </text>
    </comment>
    <comment ref="A92" authorId="0" shapeId="0" xr:uid="{8600BF8C-9964-4431-8561-A32023BA5FD7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(REST OF 7308)</t>
        </r>
      </text>
    </comment>
    <comment ref="A93" authorId="0" shapeId="0" xr:uid="{85AFAE33-3B24-4B8E-8276-B3BD6F34A7B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(7314 ALL)</t>
        </r>
      </text>
    </comment>
    <comment ref="A94" authorId="0" shapeId="0" xr:uid="{023FD43B-AACF-4CE6-BBFB-93278017034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(7607 ALL)</t>
        </r>
      </text>
    </comment>
    <comment ref="A96" authorId="0" shapeId="0" xr:uid="{EAB01CF7-F12C-47C6-AE43-B5312182EA5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(76101000)</t>
        </r>
      </text>
    </comment>
    <comment ref="A97" authorId="0" shapeId="0" xr:uid="{C4462FC3-3880-463C-8BBB-AEF0AB2C0E5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(76109010)</t>
        </r>
      </text>
    </comment>
    <comment ref="A98" authorId="0" shapeId="0" xr:uid="{B453C892-E201-428D-8D7C-B0642B6901E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(76109090)</t>
        </r>
      </text>
    </comment>
    <comment ref="A99" authorId="0" shapeId="0" xr:uid="{170EC117-D138-4ADE-9EC3-97B6B625C59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(8407 ALL)</t>
        </r>
      </text>
    </comment>
    <comment ref="A100" authorId="0" shapeId="0" xr:uid="{DC63FA7E-64D2-4232-8BEF-393B4024BA4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(8408 ALL)</t>
        </r>
      </text>
    </comment>
    <comment ref="A101" authorId="0" shapeId="0" xr:uid="{95E5E71C-D9D1-45A9-8152-FAC5069ECDC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(84099110, 84099990)</t>
        </r>
      </text>
    </comment>
    <comment ref="A102" authorId="0" shapeId="0" xr:uid="{55B91A7F-083A-4133-AA45-561E13B84CB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(8413 ALL)</t>
        </r>
      </text>
    </comment>
    <comment ref="A103" authorId="0" shapeId="0" xr:uid="{5A54197E-A2DE-448C-A614-F6939371F0C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(8415 ALL)</t>
        </r>
      </text>
    </comment>
    <comment ref="A104" authorId="0" shapeId="0" xr:uid="{5997C2EA-EDCD-4DFB-B7DB-5FE430FE493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(8443 ALL)</t>
        </r>
      </text>
    </comment>
    <comment ref="A106" authorId="0" shapeId="0" xr:uid="{0618FC44-FA59-4B1E-B802-2ABFF249A27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(8471 ALL)</t>
        </r>
      </text>
    </comment>
    <comment ref="A107" authorId="0" shapeId="0" xr:uid="{F1C9F223-4B75-4BF0-AA82-3C72D7C3E01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(84733000)</t>
        </r>
      </text>
    </comment>
    <comment ref="A108" authorId="0" shapeId="0" xr:uid="{CC9AE376-5263-410A-8F79-2683323BB96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(8501, 8502, 8503 ALL)</t>
        </r>
      </text>
    </comment>
    <comment ref="A109" authorId="0" shapeId="0" xr:uid="{F488244E-CB82-4099-AC80-AF599F06AE6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(8504 ALL)</t>
        </r>
      </text>
    </comment>
    <comment ref="A110" authorId="0" shapeId="0" xr:uid="{D87B82A0-F9FD-4A32-9CAA-E3AB8BC0A2E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(8507 ALL)</t>
        </r>
      </text>
    </comment>
    <comment ref="A112" authorId="0" shapeId="0" xr:uid="{E63ED1A7-6A59-40D9-8931-0998C0A58609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(85171100 - 85171200)</t>
        </r>
      </text>
    </comment>
    <comment ref="A113" authorId="0" shapeId="0" xr:uid="{9D130F49-82D7-45CA-A111-E6FD751E2E0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(85171800 - 85177000)</t>
        </r>
      </text>
    </comment>
    <comment ref="A114" authorId="0" shapeId="0" xr:uid="{515DF0BC-AB32-45A2-A110-445425384C2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(85286900 - 85287300)</t>
        </r>
      </text>
    </comment>
    <comment ref="A115" authorId="0" shapeId="0" xr:uid="{33607466-5492-4715-ABB5-C93401D9C7D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(85441100 - 85442000, 85443010 - 85443090, 85444200 - 85447000)</t>
        </r>
      </text>
    </comment>
    <comment ref="A117" authorId="0" shapeId="0" xr:uid="{1A09E6EE-BD96-4D91-B614-F029F797EF8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(8701 ALL)</t>
        </r>
      </text>
    </comment>
    <comment ref="A118" authorId="0" shapeId="0" xr:uid="{923B8BAE-FC76-4AA4-88DC-4B2EF21E996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(8702 ALL)</t>
        </r>
      </text>
    </comment>
    <comment ref="A119" authorId="0" shapeId="0" xr:uid="{49335F41-52C6-4E34-B7A0-87A104B39F6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(8703 ALL)</t>
        </r>
      </text>
    </comment>
    <comment ref="A120" authorId="0" shapeId="0" xr:uid="{11FF9DA3-13C8-43B1-ABA9-88E883AA0E6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(8704 ALL)</t>
        </r>
      </text>
    </comment>
    <comment ref="A121" authorId="0" shapeId="0" xr:uid="{48D5017D-6D24-4001-954C-38FD01EE208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(8705 ALL)</t>
        </r>
      </text>
    </comment>
    <comment ref="A122" authorId="0" shapeId="0" xr:uid="{3888142F-0D4B-4BD6-B3E7-00C511B2D60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 (9401 ALL)</t>
        </r>
      </text>
    </comment>
    <comment ref="A123" authorId="0" shapeId="0" xr:uid="{FC2F52FF-095E-4D48-8F6E-1A924C51BE7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(9405 ALL)</t>
        </r>
      </text>
    </comment>
    <comment ref="A124" authorId="0" shapeId="0" xr:uid="{36706BCF-97E6-4756-BDCE-6A2BADB4284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(9808 ALL)</t>
        </r>
      </text>
    </comment>
  </commentList>
</comments>
</file>

<file path=xl/sharedStrings.xml><?xml version="1.0" encoding="utf-8"?>
<sst xmlns="http://schemas.openxmlformats.org/spreadsheetml/2006/main" count="2088" uniqueCount="396">
  <si>
    <t>Table 1</t>
  </si>
  <si>
    <t>BALANCE OF TRADE - ALL  ITEMS</t>
  </si>
  <si>
    <t>[TOP]</t>
  </si>
  <si>
    <t>Exports FOB</t>
  </si>
  <si>
    <t xml:space="preserve">Imports CIF </t>
  </si>
  <si>
    <t>Trade Balance</t>
  </si>
  <si>
    <t>Period</t>
  </si>
  <si>
    <t>Domestic</t>
  </si>
  <si>
    <t>Re-exports</t>
  </si>
  <si>
    <t>Total</t>
  </si>
  <si>
    <t>Surplus(+) /   Deficit(-)</t>
  </si>
  <si>
    <t>Annually</t>
  </si>
  <si>
    <t>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</si>
  <si>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</si>
  <si>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</si>
  <si>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</si>
  <si>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</si>
  <si>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</si>
  <si>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</si>
  <si>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</si>
  <si>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</si>
  <si>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</si>
  <si>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</si>
  <si>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</si>
  <si>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</si>
  <si>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</t>
  </si>
  <si>
    <t>Customs and Enterprises</t>
  </si>
  <si>
    <t xml:space="preserve">Note: </t>
  </si>
  <si>
    <t>Fuel sold to visiting ships and aircraft are included from January 2013 as re-exports</t>
  </si>
  <si>
    <t>P  - provisional</t>
  </si>
  <si>
    <t>Table 2</t>
  </si>
  <si>
    <t>IMPORTS BY HS</t>
  </si>
  <si>
    <t>HS Sections®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</si>
  <si>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</si>
  <si>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</si>
  <si>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</si>
  <si>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</si>
  <si>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</si>
  <si>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</si>
  <si>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</si>
  <si>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</si>
  <si>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</si>
  <si>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</si>
  <si>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</si>
  <si>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</si>
  <si>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</si>
  <si>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</si>
  <si>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</si>
  <si>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</si>
  <si>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</si>
  <si>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</si>
  <si>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</si>
  <si>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</si>
  <si>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</si>
  <si>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</si>
  <si>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Live animals: animal products</t>
  </si>
  <si>
    <t>Vegetable products</t>
  </si>
  <si>
    <t>Animal or vegetable oils &amp; fats</t>
  </si>
  <si>
    <t>Prepared foodstuffs, beverages, spirits &amp; tobacco</t>
  </si>
  <si>
    <t>Mineral products</t>
  </si>
  <si>
    <t>Chemicals and allied products</t>
  </si>
  <si>
    <t>Plastic, rubber &amp; articles thereof</t>
  </si>
  <si>
    <t>Raw hides, skins, leather articles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</si>
  <si>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</si>
  <si>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</si>
  <si>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</si>
  <si>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</si>
  <si>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</si>
  <si>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</si>
  <si>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</si>
  <si>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</si>
  <si>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</si>
  <si>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</si>
  <si>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</si>
  <si>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</si>
  <si>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</si>
  <si>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</si>
  <si>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t xml:space="preserve">Periods 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</si>
  <si>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</si>
  <si>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</si>
  <si>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</si>
  <si>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</si>
  <si>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</si>
  <si>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</si>
  <si>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</si>
  <si>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</si>
  <si>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</si>
  <si>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</si>
  <si>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</si>
  <si>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</si>
  <si>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</si>
  <si>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</si>
  <si>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</si>
  <si>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</si>
  <si>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</si>
  <si>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</si>
  <si>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</si>
  <si>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</si>
  <si>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</si>
  <si>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98</t>
  </si>
  <si>
    <t xml:space="preserve"> </t>
  </si>
  <si>
    <t>2017</t>
  </si>
  <si>
    <t>2018</t>
  </si>
  <si>
    <t>2019</t>
  </si>
  <si>
    <t>2021 P</t>
  </si>
  <si>
    <t>Table 3</t>
  </si>
  <si>
    <t xml:space="preserve"> DOMESTIC EXPORTS BY HS</t>
  </si>
  <si>
    <t>Raw hides, skins, leather articles thereof &amp; travel goods</t>
  </si>
  <si>
    <t>Periods¯</t>
  </si>
  <si>
    <t>2022 P</t>
  </si>
  <si>
    <t>2023 P</t>
  </si>
  <si>
    <t>Table 4</t>
  </si>
  <si>
    <t>RE-EXPORTS BY HS</t>
  </si>
  <si>
    <t>Table 5</t>
  </si>
  <si>
    <t>TOTAL EXPORTS BY HS</t>
  </si>
  <si>
    <t>Includes domestic and re-exports</t>
  </si>
  <si>
    <t>Table 6</t>
  </si>
  <si>
    <t>PRINCIPAL EXPORTS</t>
  </si>
  <si>
    <t>Commodity</t>
  </si>
  <si>
    <t>ANNUALLY</t>
  </si>
  <si>
    <t>MONTHLY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</si>
  <si>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</si>
  <si>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</si>
  <si>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</si>
  <si>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</si>
  <si>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</si>
  <si>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</si>
  <si>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</si>
  <si>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</si>
  <si>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</si>
  <si>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</si>
  <si>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</si>
  <si>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DOMESTIC EXPORTS</t>
  </si>
  <si>
    <t>Fish</t>
  </si>
  <si>
    <t>Root Crops</t>
  </si>
  <si>
    <t xml:space="preserve">Other Domestic Exports  </t>
  </si>
  <si>
    <t>TOTAL DOMESTIC EXPORTS</t>
  </si>
  <si>
    <t>RE-EXPORTS</t>
  </si>
  <si>
    <t xml:space="preserve">Other Re-exports  </t>
  </si>
  <si>
    <t>TOTAL RE-EXPORTS</t>
  </si>
  <si>
    <t>TOTAL EXPORTS (DOMESTIC + RE-EXPORTS)</t>
  </si>
  <si>
    <t>Source:  Customs and Enterprises</t>
  </si>
  <si>
    <t>Note:  P  - provisional</t>
  </si>
  <si>
    <t>Table 7</t>
  </si>
  <si>
    <t>PRINCIPAL IMPORTS</t>
  </si>
  <si>
    <t>Meat and edible offal; fresh, chilled or frozen</t>
  </si>
  <si>
    <t>Milk</t>
  </si>
  <si>
    <t xml:space="preserve">Dairy produce (excluding milk) </t>
  </si>
  <si>
    <t>Preparation of meat and fish</t>
  </si>
  <si>
    <t>Water including natural or artificial mineral waters and aerated waters</t>
  </si>
  <si>
    <t>Tobacco and manufactured tobacco substitutes</t>
  </si>
  <si>
    <t>Cement</t>
  </si>
  <si>
    <t>Petroleum oils and oils obtained from bituminous minerals; other than crude</t>
  </si>
  <si>
    <t>Wood</t>
  </si>
  <si>
    <t>Iron and Steel</t>
  </si>
  <si>
    <t>Iron or Steel structures and parts of structures</t>
  </si>
  <si>
    <t>Alminium structures and parts of structures</t>
  </si>
  <si>
    <t>Computers</t>
  </si>
  <si>
    <t>Telephone sets and other apparatus for transmission and reception of voice, images and data</t>
  </si>
  <si>
    <t>Vehicles (new and used)</t>
  </si>
  <si>
    <t>0</t>
  </si>
  <si>
    <t>Other Imports</t>
  </si>
  <si>
    <t>TOTAL IMPORTS</t>
  </si>
  <si>
    <t>Table 8</t>
  </si>
  <si>
    <t>BALANCE OF TRADE BY MAJOR PARTNER COUNTRIES</t>
  </si>
  <si>
    <t>COUNTRY</t>
  </si>
  <si>
    <t>Australia</t>
  </si>
  <si>
    <t>Exports</t>
  </si>
  <si>
    <t>Imports</t>
  </si>
  <si>
    <t>Balance</t>
  </si>
  <si>
    <t xml:space="preserve">China, Peoples Republic of </t>
  </si>
  <si>
    <t>Fiji</t>
  </si>
  <si>
    <t>Hong Kong</t>
  </si>
  <si>
    <t>Indonesia</t>
  </si>
  <si>
    <t>Japan</t>
  </si>
  <si>
    <t>Korea</t>
  </si>
  <si>
    <t>Malaysia</t>
  </si>
  <si>
    <t>New Zealand</t>
  </si>
  <si>
    <t>Singapore</t>
  </si>
  <si>
    <t>Taiwan</t>
  </si>
  <si>
    <t>Thailand</t>
  </si>
  <si>
    <t>United States of America</t>
  </si>
  <si>
    <t xml:space="preserve">TOTAL </t>
  </si>
  <si>
    <t>Table 9</t>
  </si>
  <si>
    <t>TRADE BY REGION</t>
  </si>
  <si>
    <t>REGION</t>
  </si>
  <si>
    <t>Africa</t>
  </si>
  <si>
    <t>The Americas</t>
  </si>
  <si>
    <t>Asia</t>
  </si>
  <si>
    <t>Europe</t>
  </si>
  <si>
    <t>Oceania</t>
  </si>
  <si>
    <t>of which the PICTs</t>
  </si>
  <si>
    <t>Table 10</t>
  </si>
  <si>
    <t xml:space="preserve"> TRADE BY MODE OF TRANSPORT</t>
  </si>
  <si>
    <t>Category ®</t>
  </si>
  <si>
    <t>Air</t>
  </si>
  <si>
    <t>Water</t>
  </si>
  <si>
    <t>Land</t>
  </si>
  <si>
    <t>Not elsewhere classified</t>
  </si>
  <si>
    <t>Period ¯</t>
  </si>
  <si>
    <t>Sea</t>
  </si>
  <si>
    <t>Road</t>
  </si>
  <si>
    <t>Postal consignments, mail or courier shipments</t>
  </si>
  <si>
    <t xml:space="preserve">Total </t>
  </si>
  <si>
    <t xml:space="preserve">Septemb </t>
  </si>
  <si>
    <t>Novemb</t>
  </si>
  <si>
    <t>Decemb</t>
  </si>
  <si>
    <t>2014</t>
  </si>
  <si>
    <t>Re-exports for June to September 2022 and August 2023 are under query.</t>
  </si>
  <si>
    <t xml:space="preserve">   of which: Yellowfin tunas (fresh or chilled)</t>
  </si>
  <si>
    <t xml:space="preserve">                   Bigeye tuna (fresh or chilled) </t>
  </si>
  <si>
    <t xml:space="preserve">                  Other fish fresh or chilled </t>
  </si>
  <si>
    <t xml:space="preserve">Crustaceans and Molluscs and other Aquatic invertebrates; whether in shell or not; fit for human consumption </t>
  </si>
  <si>
    <t>Coral and similar materials; Unworked</t>
  </si>
  <si>
    <t xml:space="preserve">Squash Pumpkins </t>
  </si>
  <si>
    <t xml:space="preserve">    of which: Manioc (cassava) </t>
  </si>
  <si>
    <t xml:space="preserve">                   Taro-all types </t>
  </si>
  <si>
    <t xml:space="preserve">                   Yams</t>
  </si>
  <si>
    <t xml:space="preserve">                   Other root crops </t>
  </si>
  <si>
    <t xml:space="preserve">Fresh green &amp;  brown coconuts </t>
  </si>
  <si>
    <t>Sandalwood</t>
  </si>
  <si>
    <t xml:space="preserve">Kava </t>
  </si>
  <si>
    <t xml:space="preserve">Seaweeds and other algae </t>
  </si>
  <si>
    <t xml:space="preserve">Tobacco and tobacco substitutes </t>
  </si>
  <si>
    <t xml:space="preserve">     of which: Unmanufactured tobacco </t>
  </si>
  <si>
    <t xml:space="preserve">                     Locally manufactured cigarettes </t>
  </si>
  <si>
    <t xml:space="preserve">Waste oils </t>
  </si>
  <si>
    <t xml:space="preserve">Tongan mats &amp; Tapa Cloth (Ngatu) </t>
  </si>
  <si>
    <t xml:space="preserve">Tongan Handrafts </t>
  </si>
  <si>
    <t>Waste and Scrap</t>
  </si>
  <si>
    <t xml:space="preserve">Petroleum oils </t>
  </si>
  <si>
    <t xml:space="preserve">Vehicles; parts and accessories thereof </t>
  </si>
  <si>
    <t xml:space="preserve">Aircraft and parts thereof </t>
  </si>
  <si>
    <t xml:space="preserve">Optical, photographic, cinematographic,  measuring, checking, precision, medical or surgical  instruments and apparatus; parts and accessories thereof </t>
  </si>
  <si>
    <t xml:space="preserve">Arms and ammunition; parts and accessories thereof </t>
  </si>
  <si>
    <r>
      <t>Fruit Juices</t>
    </r>
    <r>
      <rPr>
        <i/>
        <sz val="10"/>
        <color rgb="FFFF0000"/>
        <rFont val="Calibri"/>
        <family val="2"/>
        <scheme val="minor"/>
      </rPr>
      <t xml:space="preserve"> </t>
    </r>
  </si>
  <si>
    <r>
      <t>Paints and varnishes based on synthetic polymers, dissolved in non-aqueous medium</t>
    </r>
    <r>
      <rPr>
        <i/>
        <sz val="10"/>
        <color rgb="FFFF0000"/>
        <rFont val="Calibri"/>
        <family val="2"/>
        <scheme val="minor"/>
      </rPr>
      <t xml:space="preserve"> </t>
    </r>
  </si>
  <si>
    <r>
      <t>Machinery and Mechanical appliances; parts thereof</t>
    </r>
    <r>
      <rPr>
        <sz val="10"/>
        <color rgb="FFFF0000"/>
        <rFont val="Calibri"/>
        <family val="2"/>
        <scheme val="minor"/>
      </rPr>
      <t xml:space="preserve"> </t>
    </r>
  </si>
  <si>
    <r>
      <t>Electrical Machinery &amp; Equipment, sound &amp; television recorder and reproducers; parts and accessories thereof</t>
    </r>
    <r>
      <rPr>
        <sz val="10"/>
        <color rgb="FFFF0000"/>
        <rFont val="Calibri"/>
        <family val="2"/>
        <scheme val="minor"/>
      </rPr>
      <t xml:space="preserve"> </t>
    </r>
  </si>
  <si>
    <t xml:space="preserve">     of which: Of bovine animals </t>
  </si>
  <si>
    <t xml:space="preserve">                     Of swine </t>
  </si>
  <si>
    <t xml:space="preserve">                 Of sheep (including lamb carcasses)</t>
  </si>
  <si>
    <t xml:space="preserve">                    Of Poultry (including Chicken, Turkey, Ducks) </t>
  </si>
  <si>
    <t xml:space="preserve">                    Other meat and edible offal </t>
  </si>
  <si>
    <t xml:space="preserve">   of which: in liquid form not containign added sugar </t>
  </si>
  <si>
    <t xml:space="preserve">                   in powder or other forms, containing added sugar </t>
  </si>
  <si>
    <t xml:space="preserve">    of which: Yogurt and other buttermilk, curdled milk and cream</t>
  </si>
  <si>
    <t xml:space="preserve">                   Cheese and curd</t>
  </si>
  <si>
    <t xml:space="preserve">Onions, shallots, garlic and other alliaceous vegetables </t>
  </si>
  <si>
    <t>Rice: All types</t>
  </si>
  <si>
    <t xml:space="preserve">Wheat or meslin flour </t>
  </si>
  <si>
    <t xml:space="preserve">Cooking oil </t>
  </si>
  <si>
    <t xml:space="preserve">     of which: Sausages and similar products </t>
  </si>
  <si>
    <t xml:space="preserve">                    Bovine animals (prepared and preserved) </t>
  </si>
  <si>
    <t xml:space="preserve">                    Other prepared and preserved meat </t>
  </si>
  <si>
    <t xml:space="preserve">                    Mackerel and Tunas</t>
  </si>
  <si>
    <t xml:space="preserve">                   Other prepared and preserved fish </t>
  </si>
  <si>
    <t xml:space="preserve">Raw Sugar and other chemically pure surcose </t>
  </si>
  <si>
    <t>Sugar confectionary not containing cocoa</t>
  </si>
  <si>
    <t xml:space="preserve">Preparations for infant use from dairy products </t>
  </si>
  <si>
    <t>Pasta (such as spaghetti, macroni, noodles)</t>
  </si>
  <si>
    <t>Tabioca and substitutes prepared from startch</t>
  </si>
  <si>
    <t xml:space="preserve">Prepared foods obtained by the swelling of cereals or cereal products </t>
  </si>
  <si>
    <t>Bread, pastry, cakes, biscuits and other baker's wares</t>
  </si>
  <si>
    <t xml:space="preserve">Fruit Juices </t>
  </si>
  <si>
    <t xml:space="preserve">Sauces and preparations therefor </t>
  </si>
  <si>
    <t xml:space="preserve">Ice cream and other edible ice </t>
  </si>
  <si>
    <t xml:space="preserve">     of which: Not containing added sugar or other sweetening matter</t>
  </si>
  <si>
    <t xml:space="preserve">     Containing added sugar or other sweetening matters or flavours and other non-alcoholic beverages</t>
  </si>
  <si>
    <t xml:space="preserve">Beer made from malt </t>
  </si>
  <si>
    <t xml:space="preserve">Animal feeds </t>
  </si>
  <si>
    <t xml:space="preserve">    of which: Unmanufactured tobacco </t>
  </si>
  <si>
    <t xml:space="preserve">                   Cigarettes containning tobacco</t>
  </si>
  <si>
    <t xml:space="preserve">                   Other tobacco and tobacco substitutes </t>
  </si>
  <si>
    <t xml:space="preserve">   of which: Cement clinkers </t>
  </si>
  <si>
    <t xml:space="preserve">                   Portland cement </t>
  </si>
  <si>
    <t xml:space="preserve">of which: Light oils &amp; Preparations (Gasoline and other motor spirits and light oils)      </t>
  </si>
  <si>
    <t xml:space="preserve">                  Jet fuel and kerosene for use as fuel in aircraft     </t>
  </si>
  <si>
    <t xml:space="preserve">                  Other kerosene and other white spirit  </t>
  </si>
  <si>
    <t xml:space="preserve">                  Residual fuel oils                                  </t>
  </si>
  <si>
    <t xml:space="preserve">                  Unleaded petrol        </t>
  </si>
  <si>
    <t xml:space="preserve">                  Waste oils </t>
  </si>
  <si>
    <t xml:space="preserve">Other petroleum gases   </t>
  </si>
  <si>
    <t xml:space="preserve">Bitumen and asphalt; natural   </t>
  </si>
  <si>
    <t>Medicaments</t>
  </si>
  <si>
    <t xml:space="preserve">Paints and varnishes </t>
  </si>
  <si>
    <t xml:space="preserve">Preparations for use on hair </t>
  </si>
  <si>
    <t xml:space="preserve">Preparations for oral or dental hygiene </t>
  </si>
  <si>
    <t xml:space="preserve">Organic surface-active agents (other than soap) such as washing and cleaning preparations </t>
  </si>
  <si>
    <t>Insecticides, rodenticides, fungicides and similar items</t>
  </si>
  <si>
    <t xml:space="preserve">Plastic tubes, pipes, hoses and fittings </t>
  </si>
  <si>
    <t xml:space="preserve">Plastic articles conveyance for packing of goods </t>
  </si>
  <si>
    <t xml:space="preserve">Plastic Tableware &amp; kitchenware and other household articles </t>
  </si>
  <si>
    <t xml:space="preserve">Retreaded or used pneumatic tyres of rubber </t>
  </si>
  <si>
    <t xml:space="preserve">    of which: Wood in the rough</t>
  </si>
  <si>
    <t xml:space="preserve">                 : Wood sawn or chipped lengthwise </t>
  </si>
  <si>
    <t xml:space="preserve">Plywood, veneered panels &amp; similar laminated wood </t>
  </si>
  <si>
    <t xml:space="preserve">Uncoated paper and paperboard, of a kind used for writing, printing and other graphic purposes </t>
  </si>
  <si>
    <t xml:space="preserve">Toilet paper and similar papers </t>
  </si>
  <si>
    <t xml:space="preserve">Diapers: All types </t>
  </si>
  <si>
    <t xml:space="preserve">Exercise Books - All types </t>
  </si>
  <si>
    <t xml:space="preserve">Printed Books and similar printed matter </t>
  </si>
  <si>
    <t xml:space="preserve">Carpets and other textile floor coverings </t>
  </si>
  <si>
    <t xml:space="preserve">Articles of apparel and Clothing accessories </t>
  </si>
  <si>
    <t>Footwear - All types</t>
  </si>
  <si>
    <t xml:space="preserve">    of which: Primary Materials </t>
  </si>
  <si>
    <t xml:space="preserve">                    Iron and non-alloy steel </t>
  </si>
  <si>
    <t xml:space="preserve">                    Stainless steel</t>
  </si>
  <si>
    <t xml:space="preserve">                    Other alloy stee; hollow drill bars and rods, of alloy or non-alloy steel</t>
  </si>
  <si>
    <t xml:space="preserve">    of which: Doors, windows and their frames and tresholds</t>
  </si>
  <si>
    <t xml:space="preserve">                    Guttering, roofing and ridging </t>
  </si>
  <si>
    <t xml:space="preserve">                    Other structures</t>
  </si>
  <si>
    <t xml:space="preserve">Cultural and educational articles </t>
  </si>
  <si>
    <t xml:space="preserve">Electric Lamps and lighting fittings </t>
  </si>
  <si>
    <t>Seats whether or not convertible into beds; and parts thereof</t>
  </si>
  <si>
    <t xml:space="preserve">                   Special purpose vehicles </t>
  </si>
  <si>
    <t xml:space="preserve">                   Transport of goods </t>
  </si>
  <si>
    <t xml:space="preserve">                   Transport of persons </t>
  </si>
  <si>
    <t xml:space="preserve">                   Transport of ten or more persons </t>
  </si>
  <si>
    <t xml:space="preserve">     of which: Tractors </t>
  </si>
  <si>
    <t xml:space="preserve">Insulated wire, cable and other insulated electric conductors - All types </t>
  </si>
  <si>
    <t xml:space="preserve">Reception apparatus for television </t>
  </si>
  <si>
    <t xml:space="preserve">                 : Other apparatus for transmission, and communication (and parts) </t>
  </si>
  <si>
    <t xml:space="preserve">    of which: Telephone sets; videophones (including cellular &amp;  wireless) </t>
  </si>
  <si>
    <t xml:space="preserve">Electric Accumulaters </t>
  </si>
  <si>
    <t xml:space="preserve">Electrical transformers, static converters and inductors </t>
  </si>
  <si>
    <t xml:space="preserve">Articles of Iron steel; Cloth, grill, netting and fencing of iron or steel wire </t>
  </si>
  <si>
    <t xml:space="preserve">Alminium foils </t>
  </si>
  <si>
    <t xml:space="preserve">    of which: Doors, windows and their frames and tresholds </t>
  </si>
  <si>
    <t xml:space="preserve">                    Guttering, roofing and ridging</t>
  </si>
  <si>
    <t xml:space="preserve">                   Other structures</t>
  </si>
  <si>
    <t xml:space="preserve">Spark-ignition reciprocating or ratary internal combustion piston engines </t>
  </si>
  <si>
    <t xml:space="preserve">Compression-ignition internal combustion piston engines </t>
  </si>
  <si>
    <t>Parts suitable for use on combustion piston engines</t>
  </si>
  <si>
    <t>Pumps for liquids</t>
  </si>
  <si>
    <t xml:space="preserve">Air condition machines </t>
  </si>
  <si>
    <t xml:space="preserve">Printing machinery </t>
  </si>
  <si>
    <t xml:space="preserve">    of which: Automatic data processing machines and units thereof </t>
  </si>
  <si>
    <t xml:space="preserve">                    Parts and accessories </t>
  </si>
  <si>
    <t>Electric motors and generators</t>
  </si>
  <si>
    <t xml:space="preserve">Food preparations not elsewhere specified </t>
  </si>
  <si>
    <t xml:space="preserve">                   Butter and other fats (including whey) </t>
  </si>
  <si>
    <r>
      <t xml:space="preserve">                  Other (including Distillate fuel oils) </t>
    </r>
    <r>
      <rPr>
        <sz val="10"/>
        <color rgb="FFFF0000"/>
        <rFont val="Calibri"/>
        <family val="2"/>
        <scheme val="minor"/>
      </rPr>
      <t xml:space="preserve"> </t>
    </r>
  </si>
  <si>
    <t>Table 14</t>
  </si>
  <si>
    <t>Economic Category</t>
  </si>
  <si>
    <t>RETAINED IMPORTS CLASSIFIED BY BEC</t>
  </si>
  <si>
    <t>1*</t>
  </si>
  <si>
    <t>Food and Beverage</t>
  </si>
  <si>
    <t>11*  Primary</t>
  </si>
  <si>
    <t xml:space="preserve">      111*  Mainly for industry</t>
  </si>
  <si>
    <t xml:space="preserve">      112*  Mainly for household consumption</t>
  </si>
  <si>
    <t>12*  Processed</t>
  </si>
  <si>
    <t xml:space="preserve">      121*  Mainly for industry</t>
  </si>
  <si>
    <t xml:space="preserve">      122*  Mainly for household consumption</t>
  </si>
  <si>
    <t>2*</t>
  </si>
  <si>
    <t>Industrial Supplies Not Elsewhere specified</t>
  </si>
  <si>
    <t>21*  Primary</t>
  </si>
  <si>
    <t>22*  Processed</t>
  </si>
  <si>
    <t>3*</t>
  </si>
  <si>
    <t>Fuels and Lubricants</t>
  </si>
  <si>
    <t>31*  Primary</t>
  </si>
  <si>
    <t>32*  Processed</t>
  </si>
  <si>
    <t xml:space="preserve">       321*  Motor spirit</t>
  </si>
  <si>
    <t xml:space="preserve">       322*  Other</t>
  </si>
  <si>
    <t>4*</t>
  </si>
  <si>
    <t>Capital Goods (Except Transport Equipment) and parts and Accessories thereof</t>
  </si>
  <si>
    <t>41*  Capital goods (except transport equipmet)</t>
  </si>
  <si>
    <t>42*  Parts and accessories</t>
  </si>
  <si>
    <t>5*</t>
  </si>
  <si>
    <t>Transport Equipment and Parts and Accessories thereof</t>
  </si>
  <si>
    <t>51*  Passenger motor cars</t>
  </si>
  <si>
    <t>52*  Other</t>
  </si>
  <si>
    <t xml:space="preserve">       521*  Industrial</t>
  </si>
  <si>
    <t xml:space="preserve">       522*  Non-industrial</t>
  </si>
  <si>
    <t>53*  Parts and accessories</t>
  </si>
  <si>
    <t>6*</t>
  </si>
  <si>
    <t>Consumer Goods Not Elsewhere Specified</t>
  </si>
  <si>
    <t>61*  Durable</t>
  </si>
  <si>
    <t>62*  Semi-durable</t>
  </si>
  <si>
    <t>63*  Non-durable</t>
  </si>
  <si>
    <t>7*</t>
  </si>
  <si>
    <t>Goods Not Elsewhere Specified</t>
  </si>
  <si>
    <t xml:space="preserve">TOTAL RETAINED IMPORTS </t>
  </si>
  <si>
    <t>of which</t>
  </si>
  <si>
    <t>Capital goods</t>
  </si>
  <si>
    <t>Intermediate goods</t>
  </si>
  <si>
    <t>Consumption goods</t>
  </si>
  <si>
    <t xml:space="preserve">Note:  </t>
  </si>
  <si>
    <t xml:space="preserve">The BEC serves as a means for converting retained import data into end use categories that are meaningful within the framework of the System of National Accounts; namely capital goods, intermediate goods and consumption goods.  Except categories 321* and 51* which are used extensively both for industry and for household consumption and category 7* which includes a range of commodities, the correspondence of the 16 remaining BEC basic categories with the basic classes of goods in the SNA are:  </t>
  </si>
  <si>
    <t>Capital Goods: sum of categories 41* and 521*</t>
  </si>
  <si>
    <t>Intermediate Goods: sum of categories 111*, 121*, 21*, 22*, 31*, 322*, 42* and 53*</t>
  </si>
  <si>
    <t>Consumption Goods: sum of categories 112*, 122*, 522*, 61*, 62* and 63*</t>
  </si>
  <si>
    <t>*</t>
  </si>
  <si>
    <t>The asterisk follows each reference to a BEC classification as a device to avoid confusion with the numbered sections, divisions and groups of the standard international trade classification, revision 4.</t>
  </si>
  <si>
    <t>BEC used.</t>
  </si>
  <si>
    <t xml:space="preserve"> [TOP]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</si>
</sst>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_)"/>
    <numFmt numFmtId="167" formatCode="#,##0.0"/>
    <numFmt numFmtId="168" formatCode="_(* #,##0_);_(* \(#,##0\);_(* &quot;-&quot;??_);_(@_)"/>
    <numFmt numFmtId="169" formatCode="#,##0;[Red]#,##0"/>
    <numFmt numFmtId="170" formatCode="0;[Red]0"/>
    <numFmt numFmtId="171" formatCode="_(* #,##0.0_);_(* \(#,##0.0\);_(* &quot;-&quot;??_);_(@_)"/>
    <numFmt numFmtId="172" formatCode="#,##0_ ;\-#,##0\ 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b/>
      <i/>
      <sz val="1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0"/>
      <color theme="1"/>
      <name val="Times New Roman"/>
      <family val="1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ptos Narrow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ptos Narrow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b/>
      <sz val="10"/>
      <name val="Arial"/>
      <family val="2"/>
    </font>
    <font>
      <b/>
      <u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593">
    <xf numFmtId="0" fontId="0" fillId="0" borderId="0" xfId="0"/>
    <xf numFmtId="0" fontId="2" fillId="2" borderId="4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169" fontId="14" fillId="2" borderId="4" xfId="0" applyNumberFormat="1" applyFont="1" applyFill="1" applyBorder="1"/>
    <xf numFmtId="169" fontId="4" fillId="2" borderId="4" xfId="0" applyNumberFormat="1" applyFont="1" applyFill="1" applyBorder="1"/>
    <xf numFmtId="169" fontId="4" fillId="2" borderId="4" xfId="53" applyNumberFormat="1" applyFont="1" applyFill="1" applyBorder="1"/>
    <xf numFmtId="168" fontId="4" fillId="2" borderId="4" xfId="53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0" fillId="0" borderId="4" xfId="0" applyNumberFormat="1" applyBorder="1"/>
    <xf numFmtId="3" fontId="4" fillId="2" borderId="4" xfId="1" applyNumberFormat="1" applyFont="1" applyFill="1" applyBorder="1"/>
    <xf numFmtId="0" fontId="0" fillId="0" borderId="4" xfId="0" applyBorder="1"/>
    <xf numFmtId="169" fontId="0" fillId="0" borderId="4" xfId="0" applyNumberFormat="1" applyBorder="1"/>
    <xf numFmtId="0" fontId="16" fillId="2" borderId="4" xfId="0" applyFont="1" applyFill="1" applyBorder="1"/>
    <xf numFmtId="3" fontId="17" fillId="2" borderId="4" xfId="0" applyNumberFormat="1" applyFont="1" applyFill="1" applyBorder="1"/>
    <xf numFmtId="0" fontId="17" fillId="2" borderId="4" xfId="0" applyFont="1" applyFill="1" applyBorder="1"/>
    <xf numFmtId="170" fontId="18" fillId="0" borderId="4" xfId="0" applyNumberFormat="1" applyFont="1" applyBorder="1"/>
    <xf numFmtId="169" fontId="18" fillId="0" borderId="4" xfId="0" applyNumberFormat="1" applyFont="1" applyBorder="1"/>
    <xf numFmtId="3" fontId="18" fillId="0" borderId="4" xfId="0" applyNumberFormat="1" applyFont="1" applyBorder="1"/>
    <xf numFmtId="3" fontId="17" fillId="2" borderId="4" xfId="0" applyNumberFormat="1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9" fillId="2" borderId="4" xfId="0" applyFont="1" applyFill="1" applyBorder="1"/>
    <xf numFmtId="0" fontId="17" fillId="0" borderId="4" xfId="0" applyFont="1" applyBorder="1" applyAlignment="1">
      <alignment horizontal="left"/>
    </xf>
    <xf numFmtId="3" fontId="17" fillId="0" borderId="4" xfId="1" applyNumberFormat="1" applyFont="1" applyFill="1" applyBorder="1"/>
    <xf numFmtId="0" fontId="17" fillId="0" borderId="4" xfId="0" applyFont="1" applyBorder="1"/>
    <xf numFmtId="3" fontId="19" fillId="2" borderId="4" xfId="0" applyNumberFormat="1" applyFont="1" applyFill="1" applyBorder="1" applyAlignment="1">
      <alignment horizontal="left"/>
    </xf>
    <xf numFmtId="0" fontId="17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0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justify" vertical="top"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170" fontId="0" fillId="0" borderId="4" xfId="0" applyNumberFormat="1" applyBorder="1"/>
    <xf numFmtId="3" fontId="4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/>
    <xf numFmtId="49" fontId="4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4" fillId="2" borderId="4" xfId="0" applyFont="1" applyFill="1" applyBorder="1" applyAlignment="1">
      <alignment horizontal="right"/>
    </xf>
    <xf numFmtId="3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left"/>
    </xf>
    <xf numFmtId="3" fontId="4" fillId="2" borderId="4" xfId="1" applyNumberFormat="1" applyFont="1" applyFill="1" applyBorder="1" applyAlignment="1" applyProtection="1">
      <alignment horizontal="right" vertical="top" wrapText="1" readingOrder="1"/>
      <protection locked="0"/>
    </xf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3" fontId="4" fillId="2" borderId="4" xfId="6" applyNumberFormat="1" applyFont="1" applyFill="1" applyBorder="1" applyAlignment="1" applyProtection="1">
      <alignment horizontal="right" vertical="top" wrapText="1" readingOrder="1"/>
      <protection locked="0"/>
    </xf>
    <xf numFmtId="3" fontId="4" fillId="2" borderId="4" xfId="1" applyNumberFormat="1" applyFont="1" applyFill="1" applyBorder="1" applyAlignment="1">
      <alignment horizontal="right"/>
    </xf>
    <xf numFmtId="165" fontId="4" fillId="2" borderId="4" xfId="1" applyNumberFormat="1" applyFont="1" applyFill="1" applyBorder="1"/>
    <xf numFmtId="3" fontId="4" fillId="2" borderId="4" xfId="29" applyNumberFormat="1" applyFont="1" applyFill="1" applyBorder="1"/>
    <xf numFmtId="3" fontId="4" fillId="3" borderId="4" xfId="1" applyNumberFormat="1" applyFont="1" applyFill="1" applyBorder="1"/>
    <xf numFmtId="3" fontId="0" fillId="2" borderId="4" xfId="0" applyNumberFormat="1" applyFill="1" applyBorder="1"/>
    <xf numFmtId="3" fontId="0" fillId="2" borderId="4" xfId="1" applyNumberFormat="1" applyFont="1" applyFill="1" applyBorder="1" applyAlignment="1">
      <alignment horizontal="right"/>
    </xf>
    <xf numFmtId="3" fontId="0" fillId="2" borderId="4" xfId="29" applyNumberFormat="1" applyFont="1" applyFill="1" applyBorder="1"/>
    <xf numFmtId="169" fontId="4" fillId="2" borderId="4" xfId="0" applyNumberFormat="1" applyFont="1" applyFill="1" applyBorder="1" applyAlignment="1">
      <alignment horizontal="left"/>
    </xf>
    <xf numFmtId="169" fontId="0" fillId="2" borderId="4" xfId="0" applyNumberFormat="1" applyFill="1" applyBorder="1"/>
    <xf numFmtId="169" fontId="4" fillId="2" borderId="4" xfId="1" applyNumberFormat="1" applyFont="1" applyFill="1" applyBorder="1" applyAlignment="1">
      <alignment horizontal="right"/>
    </xf>
    <xf numFmtId="170" fontId="4" fillId="2" borderId="4" xfId="0" applyNumberFormat="1" applyFont="1" applyFill="1" applyBorder="1" applyAlignment="1">
      <alignment horizontal="left"/>
    </xf>
    <xf numFmtId="169" fontId="0" fillId="2" borderId="4" xfId="53" applyNumberFormat="1" applyFont="1" applyFill="1" applyBorder="1"/>
    <xf numFmtId="165" fontId="4" fillId="2" borderId="4" xfId="1" applyNumberFormat="1" applyFont="1" applyFill="1" applyBorder="1" applyAlignment="1">
      <alignment horizontal="right"/>
    </xf>
    <xf numFmtId="3" fontId="21" fillId="2" borderId="4" xfId="0" applyNumberFormat="1" applyFont="1" applyFill="1" applyBorder="1"/>
    <xf numFmtId="3" fontId="10" fillId="2" borderId="4" xfId="0" applyNumberFormat="1" applyFont="1" applyFill="1" applyBorder="1"/>
    <xf numFmtId="3" fontId="21" fillId="2" borderId="4" xfId="0" applyNumberFormat="1" applyFont="1" applyFill="1" applyBorder="1" applyAlignment="1">
      <alignment horizontal="left"/>
    </xf>
    <xf numFmtId="168" fontId="4" fillId="2" borderId="4" xfId="29" applyNumberFormat="1" applyFont="1" applyFill="1" applyBorder="1"/>
    <xf numFmtId="169" fontId="4" fillId="2" borderId="4" xfId="29" applyNumberFormat="1" applyFont="1" applyFill="1" applyBorder="1"/>
    <xf numFmtId="165" fontId="10" fillId="2" borderId="4" xfId="1" applyNumberFormat="1" applyFont="1" applyFill="1" applyBorder="1"/>
    <xf numFmtId="164" fontId="2" fillId="3" borderId="4" xfId="0" applyNumberFormat="1" applyFont="1" applyFill="1" applyBorder="1"/>
    <xf numFmtId="49" fontId="10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center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right"/>
    </xf>
    <xf numFmtId="3" fontId="4" fillId="0" borderId="4" xfId="29" applyNumberFormat="1" applyFont="1" applyBorder="1"/>
    <xf numFmtId="169" fontId="4" fillId="2" borderId="4" xfId="1" applyNumberFormat="1" applyFont="1" applyFill="1" applyBorder="1"/>
    <xf numFmtId="0" fontId="0" fillId="2" borderId="4" xfId="0" applyFill="1" applyBorder="1"/>
    <xf numFmtId="3" fontId="10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justify" vertical="top" wrapText="1"/>
    </xf>
    <xf numFmtId="3" fontId="4" fillId="2" borderId="4" xfId="0" applyNumberFormat="1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169" fontId="2" fillId="2" borderId="4" xfId="0" applyNumberFormat="1" applyFont="1" applyFill="1" applyBorder="1" applyAlignment="1">
      <alignment horizontal="center"/>
    </xf>
    <xf numFmtId="169" fontId="2" fillId="2" borderId="4" xfId="0" applyNumberFormat="1" applyFont="1" applyFill="1" applyBorder="1"/>
    <xf numFmtId="169" fontId="9" fillId="2" borderId="4" xfId="0" applyNumberFormat="1" applyFont="1" applyFill="1" applyBorder="1"/>
    <xf numFmtId="3" fontId="10" fillId="2" borderId="4" xfId="1" applyNumberFormat="1" applyFont="1" applyFill="1" applyBorder="1" applyAlignment="1">
      <alignment horizontal="right"/>
    </xf>
    <xf numFmtId="3" fontId="10" fillId="2" borderId="4" xfId="1" applyNumberFormat="1" applyFont="1" applyFill="1" applyBorder="1"/>
    <xf numFmtId="169" fontId="10" fillId="2" borderId="4" xfId="0" applyNumberFormat="1" applyFont="1" applyFill="1" applyBorder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right" wrapText="1"/>
    </xf>
    <xf numFmtId="3" fontId="10" fillId="2" borderId="4" xfId="1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wrapText="1"/>
    </xf>
    <xf numFmtId="3" fontId="10" fillId="2" borderId="4" xfId="1" applyNumberFormat="1" applyFont="1" applyFill="1" applyBorder="1" applyAlignment="1">
      <alignment wrapText="1"/>
    </xf>
    <xf numFmtId="169" fontId="10" fillId="2" borderId="4" xfId="0" applyNumberFormat="1" applyFont="1" applyFill="1" applyBorder="1" applyAlignment="1">
      <alignment wrapText="1"/>
    </xf>
    <xf numFmtId="3" fontId="10" fillId="2" borderId="4" xfId="29" applyNumberFormat="1" applyFont="1" applyFill="1" applyBorder="1" applyAlignment="1">
      <alignment horizontal="right"/>
    </xf>
    <xf numFmtId="3" fontId="10" fillId="2" borderId="4" xfId="1" applyNumberFormat="1" applyFont="1" applyFill="1" applyBorder="1" applyAlignment="1" applyProtection="1">
      <alignment horizontal="right" vertical="top" wrapText="1" readingOrder="1"/>
      <protection locked="0"/>
    </xf>
    <xf numFmtId="3" fontId="10" fillId="2" borderId="4" xfId="30" applyNumberFormat="1" applyFont="1" applyFill="1" applyBorder="1" applyAlignment="1">
      <alignment horizontal="right"/>
    </xf>
    <xf numFmtId="3" fontId="10" fillId="2" borderId="4" xfId="31" applyNumberFormat="1" applyFont="1" applyFill="1" applyBorder="1" applyAlignment="1">
      <alignment horizontal="right"/>
    </xf>
    <xf numFmtId="0" fontId="21" fillId="2" borderId="4" xfId="0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right" vertical="center"/>
    </xf>
    <xf numFmtId="169" fontId="10" fillId="2" borderId="4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/>
    </xf>
    <xf numFmtId="3" fontId="9" fillId="2" borderId="4" xfId="20" applyNumberFormat="1" applyFont="1" applyFill="1" applyBorder="1" applyAlignment="1">
      <alignment horizontal="right"/>
    </xf>
    <xf numFmtId="3" fontId="9" fillId="2" borderId="4" xfId="1" applyNumberFormat="1" applyFont="1" applyFill="1" applyBorder="1" applyAlignment="1">
      <alignment horizontal="right" wrapText="1" readingOrder="1"/>
    </xf>
    <xf numFmtId="3" fontId="9" fillId="2" borderId="4" xfId="0" applyNumberFormat="1" applyFont="1" applyFill="1" applyBorder="1"/>
    <xf numFmtId="0" fontId="10" fillId="2" borderId="4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10" fillId="2" borderId="4" xfId="1" applyNumberFormat="1" applyFont="1" applyFill="1" applyBorder="1" applyAlignment="1"/>
    <xf numFmtId="3" fontId="9" fillId="2" borderId="4" xfId="0" applyNumberFormat="1" applyFont="1" applyFill="1" applyBorder="1" applyAlignment="1">
      <alignment horizontal="right" wrapText="1"/>
    </xf>
    <xf numFmtId="3" fontId="9" fillId="2" borderId="4" xfId="1" applyNumberFormat="1" applyFont="1" applyFill="1" applyBorder="1"/>
    <xf numFmtId="0" fontId="2" fillId="2" borderId="4" xfId="0" applyFont="1" applyFill="1" applyBorder="1" applyAlignment="1">
      <alignment wrapText="1"/>
    </xf>
    <xf numFmtId="3" fontId="10" fillId="2" borderId="4" xfId="40" applyNumberFormat="1" applyFont="1" applyFill="1" applyBorder="1" applyAlignment="1">
      <alignment horizontal="right" wrapText="1"/>
    </xf>
    <xf numFmtId="169" fontId="2" fillId="2" borderId="4" xfId="1" applyNumberFormat="1" applyFont="1" applyFill="1" applyBorder="1" applyAlignment="1">
      <alignment horizontal="center"/>
    </xf>
    <xf numFmtId="169" fontId="2" fillId="2" borderId="4" xfId="1" applyNumberFormat="1" applyFont="1" applyFill="1" applyBorder="1"/>
    <xf numFmtId="0" fontId="4" fillId="2" borderId="4" xfId="0" applyFont="1" applyFill="1" applyBorder="1" applyAlignment="1">
      <alignment wrapText="1"/>
    </xf>
    <xf numFmtId="3" fontId="10" fillId="2" borderId="4" xfId="4" applyNumberFormat="1" applyFont="1" applyFill="1" applyBorder="1" applyAlignment="1">
      <alignment wrapText="1"/>
    </xf>
    <xf numFmtId="3" fontId="10" fillId="2" borderId="4" xfId="4" applyNumberFormat="1" applyFont="1" applyFill="1" applyBorder="1"/>
    <xf numFmtId="3" fontId="9" fillId="2" borderId="4" xfId="0" applyNumberFormat="1" applyFont="1" applyFill="1" applyBorder="1" applyAlignment="1">
      <alignment vertical="center"/>
    </xf>
    <xf numFmtId="169" fontId="10" fillId="2" borderId="4" xfId="1" applyNumberFormat="1" applyFont="1" applyFill="1" applyBorder="1"/>
    <xf numFmtId="3" fontId="10" fillId="2" borderId="4" xfId="38" applyNumberFormat="1" applyFont="1" applyFill="1" applyBorder="1" applyAlignment="1">
      <alignment horizontal="right" wrapText="1"/>
    </xf>
    <xf numFmtId="0" fontId="20" fillId="2" borderId="4" xfId="0" applyFont="1" applyFill="1" applyBorder="1"/>
    <xf numFmtId="3" fontId="9" fillId="2" borderId="4" xfId="0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left" wrapText="1"/>
    </xf>
    <xf numFmtId="3" fontId="10" fillId="2" borderId="4" xfId="0" applyNumberFormat="1" applyFont="1" applyFill="1" applyBorder="1" applyAlignment="1">
      <alignment horizontal="left" wrapText="1"/>
    </xf>
    <xf numFmtId="0" fontId="21" fillId="2" borderId="4" xfId="0" applyFont="1" applyFill="1" applyBorder="1"/>
    <xf numFmtId="3" fontId="4" fillId="2" borderId="4" xfId="1" applyNumberFormat="1" applyFont="1" applyFill="1" applyBorder="1" applyAlignment="1"/>
    <xf numFmtId="3" fontId="4" fillId="2" borderId="4" xfId="0" applyNumberFormat="1" applyFont="1" applyFill="1" applyBorder="1" applyAlignment="1">
      <alignment wrapText="1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3" fillId="2" borderId="4" xfId="0" applyNumberFormat="1" applyFont="1" applyFill="1" applyBorder="1" applyAlignment="1">
      <alignment wrapText="1"/>
    </xf>
    <xf numFmtId="3" fontId="23" fillId="2" borderId="4" xfId="0" applyNumberFormat="1" applyFont="1" applyFill="1" applyBorder="1" applyAlignment="1">
      <alignment horizontal="left"/>
    </xf>
    <xf numFmtId="3" fontId="10" fillId="0" borderId="4" xfId="0" applyNumberFormat="1" applyFont="1" applyBorder="1"/>
    <xf numFmtId="3" fontId="10" fillId="0" borderId="1" xfId="0" applyNumberFormat="1" applyFont="1" applyBorder="1"/>
    <xf numFmtId="3" fontId="10" fillId="2" borderId="2" xfId="0" applyNumberFormat="1" applyFont="1" applyFill="1" applyBorder="1"/>
    <xf numFmtId="3" fontId="25" fillId="2" borderId="4" xfId="0" applyNumberFormat="1" applyFont="1" applyFill="1" applyBorder="1" applyAlignment="1">
      <alignment horizontal="left"/>
    </xf>
    <xf numFmtId="3" fontId="26" fillId="2" borderId="4" xfId="0" applyNumberFormat="1" applyFont="1" applyFill="1" applyBorder="1" applyAlignment="1">
      <alignment horizontal="right"/>
    </xf>
    <xf numFmtId="165" fontId="10" fillId="0" borderId="1" xfId="1" applyNumberFormat="1" applyFont="1" applyFill="1" applyBorder="1"/>
    <xf numFmtId="165" fontId="10" fillId="2" borderId="2" xfId="1" applyNumberFormat="1" applyFont="1" applyFill="1" applyBorder="1"/>
    <xf numFmtId="0" fontId="27" fillId="2" borderId="4" xfId="0" applyFont="1" applyFill="1" applyBorder="1"/>
    <xf numFmtId="0" fontId="10" fillId="0" borderId="1" xfId="0" applyFont="1" applyBorder="1"/>
    <xf numFmtId="3" fontId="4" fillId="2" borderId="4" xfId="2" applyNumberFormat="1" applyFont="1" applyFill="1" applyBorder="1" applyAlignment="1">
      <alignment wrapText="1"/>
    </xf>
    <xf numFmtId="3" fontId="23" fillId="2" borderId="4" xfId="0" applyNumberFormat="1" applyFont="1" applyFill="1" applyBorder="1" applyProtection="1">
      <protection locked="0"/>
    </xf>
    <xf numFmtId="3" fontId="23" fillId="2" borderId="4" xfId="0" applyNumberFormat="1" applyFont="1" applyFill="1" applyBorder="1"/>
    <xf numFmtId="3" fontId="15" fillId="0" borderId="4" xfId="0" applyNumberFormat="1" applyFont="1" applyBorder="1"/>
    <xf numFmtId="0" fontId="15" fillId="2" borderId="4" xfId="0" applyFont="1" applyFill="1" applyBorder="1" applyAlignment="1">
      <alignment horizontal="center" wrapText="1"/>
    </xf>
    <xf numFmtId="166" fontId="2" fillId="2" borderId="4" xfId="0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left" wrapText="1"/>
    </xf>
    <xf numFmtId="3" fontId="2" fillId="2" borderId="4" xfId="0" quotePrefix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vertical="center"/>
    </xf>
    <xf numFmtId="168" fontId="0" fillId="2" borderId="4" xfId="0" applyNumberFormat="1" applyFill="1" applyBorder="1"/>
    <xf numFmtId="168" fontId="0" fillId="2" borderId="0" xfId="0" applyNumberFormat="1" applyFill="1"/>
    <xf numFmtId="3" fontId="4" fillId="2" borderId="0" xfId="5" applyNumberFormat="1" applyFont="1" applyFill="1"/>
    <xf numFmtId="0" fontId="15" fillId="0" borderId="4" xfId="0" applyFont="1" applyBorder="1"/>
    <xf numFmtId="0" fontId="4" fillId="0" borderId="4" xfId="0" applyFont="1" applyBorder="1"/>
    <xf numFmtId="0" fontId="2" fillId="0" borderId="4" xfId="0" applyFont="1" applyBorder="1"/>
    <xf numFmtId="3" fontId="0" fillId="0" borderId="4" xfId="0" applyNumberFormat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0" xfId="29" applyNumberFormat="1" applyFont="1" applyFill="1" applyAlignment="1">
      <alignment horizontal="right"/>
    </xf>
    <xf numFmtId="3" fontId="4" fillId="0" borderId="0" xfId="29" applyNumberFormat="1" applyFont="1" applyAlignment="1">
      <alignment horizontal="right"/>
    </xf>
    <xf numFmtId="0" fontId="19" fillId="2" borderId="4" xfId="0" applyFont="1" applyFill="1" applyBorder="1" applyAlignment="1">
      <alignment horizontal="left"/>
    </xf>
    <xf numFmtId="3" fontId="25" fillId="2" borderId="4" xfId="0" applyNumberFormat="1" applyFont="1" applyFill="1" applyBorder="1"/>
    <xf numFmtId="0" fontId="28" fillId="2" borderId="4" xfId="0" applyFont="1" applyFill="1" applyBorder="1"/>
    <xf numFmtId="0" fontId="16" fillId="2" borderId="4" xfId="0" applyFont="1" applyFill="1" applyBorder="1" applyAlignment="1">
      <alignment horizontal="center"/>
    </xf>
    <xf numFmtId="168" fontId="0" fillId="0" borderId="4" xfId="29" applyNumberFormat="1" applyFont="1" applyBorder="1"/>
    <xf numFmtId="169" fontId="0" fillId="0" borderId="4" xfId="29" applyNumberFormat="1" applyFont="1" applyBorder="1"/>
    <xf numFmtId="1" fontId="10" fillId="2" borderId="4" xfId="0" applyNumberFormat="1" applyFont="1" applyFill="1" applyBorder="1"/>
    <xf numFmtId="0" fontId="29" fillId="2" borderId="4" xfId="0" applyFont="1" applyFill="1" applyBorder="1" applyAlignment="1">
      <alignment horizontal="center"/>
    </xf>
    <xf numFmtId="169" fontId="9" fillId="2" borderId="4" xfId="0" applyNumberFormat="1" applyFont="1" applyFill="1" applyBorder="1" applyAlignment="1">
      <alignment horizontal="center"/>
    </xf>
    <xf numFmtId="3" fontId="14" fillId="0" borderId="4" xfId="0" applyNumberFormat="1" applyFont="1" applyBorder="1"/>
    <xf numFmtId="3" fontId="9" fillId="2" borderId="4" xfId="1" applyNumberFormat="1" applyFont="1" applyFill="1" applyBorder="1" applyAlignment="1"/>
    <xf numFmtId="3" fontId="30" fillId="0" borderId="4" xfId="0" applyNumberFormat="1" applyFont="1" applyBorder="1"/>
    <xf numFmtId="3" fontId="9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wrapText="1"/>
    </xf>
    <xf numFmtId="0" fontId="31" fillId="0" borderId="4" xfId="0" applyFont="1" applyBorder="1"/>
    <xf numFmtId="169" fontId="18" fillId="2" borderId="4" xfId="0" applyNumberFormat="1" applyFont="1" applyFill="1" applyBorder="1"/>
    <xf numFmtId="171" fontId="31" fillId="0" borderId="4" xfId="29" applyNumberFormat="1" applyFont="1" applyBorder="1"/>
    <xf numFmtId="3" fontId="32" fillId="2" borderId="4" xfId="0" applyNumberFormat="1" applyFont="1" applyFill="1" applyBorder="1"/>
    <xf numFmtId="0" fontId="25" fillId="2" borderId="4" xfId="0" applyFont="1" applyFill="1" applyBorder="1" applyAlignment="1">
      <alignment wrapText="1"/>
    </xf>
    <xf numFmtId="0" fontId="25" fillId="2" borderId="4" xfId="0" applyFont="1" applyFill="1" applyBorder="1"/>
    <xf numFmtId="0" fontId="25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right"/>
    </xf>
    <xf numFmtId="3" fontId="33" fillId="2" borderId="4" xfId="0" applyNumberFormat="1" applyFont="1" applyFill="1" applyBorder="1"/>
    <xf numFmtId="0" fontId="34" fillId="2" borderId="4" xfId="0" applyFont="1" applyFill="1" applyBorder="1" applyAlignment="1">
      <alignment wrapText="1"/>
    </xf>
    <xf numFmtId="0" fontId="34" fillId="2" borderId="4" xfId="0" applyFont="1" applyFill="1" applyBorder="1" applyAlignment="1">
      <alignment horizontal="left"/>
    </xf>
    <xf numFmtId="3" fontId="34" fillId="2" borderId="4" xfId="0" applyNumberFormat="1" applyFont="1" applyFill="1" applyBorder="1" applyAlignment="1">
      <alignment horizontal="right"/>
    </xf>
    <xf numFmtId="3" fontId="34" fillId="2" borderId="4" xfId="0" applyNumberFormat="1" applyFont="1" applyFill="1" applyBorder="1"/>
    <xf numFmtId="165" fontId="34" fillId="2" borderId="4" xfId="1" applyNumberFormat="1" applyFont="1" applyFill="1" applyBorder="1"/>
    <xf numFmtId="3" fontId="34" fillId="2" borderId="4" xfId="1" applyNumberFormat="1" applyFont="1" applyFill="1" applyBorder="1"/>
    <xf numFmtId="169" fontId="34" fillId="2" borderId="4" xfId="0" applyNumberFormat="1" applyFont="1" applyFill="1" applyBorder="1"/>
    <xf numFmtId="169" fontId="34" fillId="2" borderId="4" xfId="1" applyNumberFormat="1" applyFont="1" applyFill="1" applyBorder="1"/>
    <xf numFmtId="3" fontId="35" fillId="2" borderId="4" xfId="0" applyNumberFormat="1" applyFont="1" applyFill="1" applyBorder="1"/>
    <xf numFmtId="0" fontId="34" fillId="2" borderId="4" xfId="0" applyFont="1" applyFill="1" applyBorder="1"/>
    <xf numFmtId="0" fontId="34" fillId="2" borderId="4" xfId="0" applyFont="1" applyFill="1" applyBorder="1" applyAlignment="1">
      <alignment horizontal="left" wrapText="1"/>
    </xf>
    <xf numFmtId="3" fontId="34" fillId="2" borderId="4" xfId="0" applyNumberFormat="1" applyFont="1" applyFill="1" applyBorder="1" applyAlignment="1">
      <alignment wrapText="1"/>
    </xf>
    <xf numFmtId="3" fontId="34" fillId="2" borderId="4" xfId="1" applyNumberFormat="1" applyFont="1" applyFill="1" applyBorder="1" applyAlignment="1">
      <alignment wrapText="1"/>
    </xf>
    <xf numFmtId="169" fontId="9" fillId="2" borderId="4" xfId="0" applyNumberFormat="1" applyFont="1" applyFill="1" applyBorder="1" applyAlignment="1">
      <alignment horizontal="left" wrapText="1"/>
    </xf>
    <xf numFmtId="169" fontId="10" fillId="2" borderId="4" xfId="0" applyNumberFormat="1" applyFont="1" applyFill="1" applyBorder="1" applyAlignment="1">
      <alignment horizontal="center"/>
    </xf>
    <xf numFmtId="169" fontId="4" fillId="2" borderId="4" xfId="0" applyNumberFormat="1" applyFont="1" applyFill="1" applyBorder="1" applyAlignment="1">
      <alignment horizontal="right"/>
    </xf>
    <xf numFmtId="169" fontId="0" fillId="2" borderId="4" xfId="1" applyNumberFormat="1" applyFont="1" applyFill="1" applyBorder="1" applyAlignment="1">
      <alignment horizontal="right"/>
    </xf>
    <xf numFmtId="169" fontId="0" fillId="2" borderId="4" xfId="29" applyNumberFormat="1" applyFont="1" applyFill="1" applyBorder="1"/>
    <xf numFmtId="169" fontId="31" fillId="0" borderId="4" xfId="29" applyNumberFormat="1" applyFont="1" applyBorder="1"/>
    <xf numFmtId="0" fontId="20" fillId="2" borderId="4" xfId="0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right" wrapText="1"/>
    </xf>
    <xf numFmtId="169" fontId="9" fillId="2" borderId="4" xfId="1" applyNumberFormat="1" applyFont="1" applyFill="1" applyBorder="1"/>
    <xf numFmtId="168" fontId="0" fillId="2" borderId="4" xfId="29" applyNumberFormat="1" applyFont="1" applyFill="1" applyBorder="1"/>
    <xf numFmtId="0" fontId="21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vertical="center" wrapText="1"/>
    </xf>
    <xf numFmtId="3" fontId="16" fillId="2" borderId="4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 wrapText="1"/>
    </xf>
    <xf numFmtId="169" fontId="39" fillId="2" borderId="4" xfId="0" applyNumberFormat="1" applyFont="1" applyFill="1" applyBorder="1"/>
    <xf numFmtId="3" fontId="39" fillId="2" borderId="4" xfId="0" applyNumberFormat="1" applyFont="1" applyFill="1" applyBorder="1"/>
    <xf numFmtId="3" fontId="38" fillId="2" borderId="4" xfId="0" applyNumberFormat="1" applyFont="1" applyFill="1" applyBorder="1"/>
    <xf numFmtId="0" fontId="38" fillId="2" borderId="4" xfId="0" applyFont="1" applyFill="1" applyBorder="1"/>
    <xf numFmtId="168" fontId="0" fillId="0" borderId="4" xfId="0" applyNumberFormat="1" applyBorder="1"/>
    <xf numFmtId="169" fontId="0" fillId="0" borderId="4" xfId="1" applyNumberFormat="1" applyFont="1" applyBorder="1"/>
    <xf numFmtId="3" fontId="4" fillId="2" borderId="2" xfId="0" applyNumberFormat="1" applyFont="1" applyFill="1" applyBorder="1"/>
    <xf numFmtId="0" fontId="2" fillId="2" borderId="4" xfId="0" applyFont="1" applyFill="1" applyBorder="1" applyAlignment="1">
      <alignment horizontal="left" wrapText="1"/>
    </xf>
    <xf numFmtId="0" fontId="41" fillId="2" borderId="4" xfId="0" applyFont="1" applyFill="1" applyBorder="1" applyAlignment="1">
      <alignment horizontal="right"/>
    </xf>
    <xf numFmtId="0" fontId="41" fillId="2" borderId="4" xfId="0" applyFont="1" applyFill="1" applyBorder="1" applyAlignment="1">
      <alignment horizontal="left"/>
    </xf>
    <xf numFmtId="3" fontId="42" fillId="2" borderId="4" xfId="0" applyNumberFormat="1" applyFont="1" applyFill="1" applyBorder="1" applyAlignment="1">
      <alignment horizontal="right"/>
    </xf>
    <xf numFmtId="168" fontId="0" fillId="0" borderId="4" xfId="1" applyNumberFormat="1" applyFont="1" applyBorder="1"/>
    <xf numFmtId="169" fontId="40" fillId="2" borderId="4" xfId="0" applyNumberFormat="1" applyFont="1" applyFill="1" applyBorder="1"/>
    <xf numFmtId="169" fontId="40" fillId="2" borderId="4" xfId="0" applyNumberFormat="1" applyFont="1" applyFill="1" applyBorder="1" applyAlignment="1">
      <alignment wrapText="1"/>
    </xf>
    <xf numFmtId="169" fontId="34" fillId="2" borderId="4" xfId="0" applyNumberFormat="1" applyFont="1" applyFill="1" applyBorder="1" applyAlignment="1">
      <alignment horizontal="center"/>
    </xf>
    <xf numFmtId="169" fontId="16" fillId="2" borderId="4" xfId="0" applyNumberFormat="1" applyFont="1" applyFill="1" applyBorder="1" applyAlignment="1">
      <alignment horizontal="center"/>
    </xf>
    <xf numFmtId="169" fontId="17" fillId="2" borderId="4" xfId="0" applyNumberFormat="1" applyFont="1" applyFill="1" applyBorder="1"/>
    <xf numFmtId="169" fontId="17" fillId="2" borderId="4" xfId="0" applyNumberFormat="1" applyFont="1" applyFill="1" applyBorder="1" applyAlignment="1">
      <alignment horizontal="right"/>
    </xf>
    <xf numFmtId="169" fontId="19" fillId="2" borderId="4" xfId="0" applyNumberFormat="1" applyFont="1" applyFill="1" applyBorder="1" applyAlignment="1">
      <alignment horizontal="right"/>
    </xf>
    <xf numFmtId="169" fontId="19" fillId="2" borderId="4" xfId="0" applyNumberFormat="1" applyFont="1" applyFill="1" applyBorder="1"/>
    <xf numFmtId="169" fontId="17" fillId="2" borderId="4" xfId="1" applyNumberFormat="1" applyFont="1" applyFill="1" applyBorder="1"/>
    <xf numFmtId="169" fontId="17" fillId="0" borderId="4" xfId="1" applyNumberFormat="1" applyFont="1" applyFill="1" applyBorder="1"/>
    <xf numFmtId="169" fontId="17" fillId="0" borderId="4" xfId="1" applyNumberFormat="1" applyFont="1" applyFill="1" applyBorder="1" applyAlignment="1"/>
    <xf numFmtId="169" fontId="17" fillId="0" borderId="4" xfId="0" applyNumberFormat="1" applyFont="1" applyBorder="1"/>
    <xf numFmtId="169" fontId="17" fillId="2" borderId="4" xfId="1" applyNumberFormat="1" applyFont="1" applyFill="1" applyBorder="1" applyAlignment="1"/>
    <xf numFmtId="169" fontId="37" fillId="0" borderId="13" xfId="64" applyNumberFormat="1" applyFont="1" applyBorder="1" applyAlignment="1">
      <alignment horizontal="right" wrapText="1"/>
    </xf>
    <xf numFmtId="169" fontId="43" fillId="2" borderId="4" xfId="0" applyNumberFormat="1" applyFont="1" applyFill="1" applyBorder="1"/>
    <xf numFmtId="169" fontId="40" fillId="2" borderId="4" xfId="1" applyNumberFormat="1" applyFont="1" applyFill="1" applyBorder="1"/>
    <xf numFmtId="169" fontId="43" fillId="2" borderId="4" xfId="53" applyNumberFormat="1" applyFont="1" applyFill="1" applyBorder="1"/>
    <xf numFmtId="169" fontId="43" fillId="0" borderId="4" xfId="0" applyNumberFormat="1" applyFont="1" applyBorder="1"/>
    <xf numFmtId="169" fontId="43" fillId="0" borderId="4" xfId="29" applyNumberFormat="1" applyFont="1" applyBorder="1"/>
    <xf numFmtId="169" fontId="43" fillId="0" borderId="0" xfId="29" applyNumberFormat="1" applyFont="1"/>
    <xf numFmtId="169" fontId="43" fillId="0" borderId="4" xfId="1" applyNumberFormat="1" applyFont="1" applyBorder="1"/>
    <xf numFmtId="169" fontId="40" fillId="2" borderId="4" xfId="0" applyNumberFormat="1" applyFont="1" applyFill="1" applyBorder="1" applyAlignment="1">
      <alignment horizontal="center"/>
    </xf>
    <xf numFmtId="169" fontId="40" fillId="2" borderId="4" xfId="0" applyNumberFormat="1" applyFont="1" applyFill="1" applyBorder="1" applyAlignment="1">
      <alignment horizontal="justify" vertical="top" wrapText="1"/>
    </xf>
    <xf numFmtId="169" fontId="34" fillId="2" borderId="4" xfId="0" applyNumberFormat="1" applyFont="1" applyFill="1" applyBorder="1" applyAlignment="1">
      <alignment horizontal="left" wrapText="1"/>
    </xf>
    <xf numFmtId="169" fontId="34" fillId="2" borderId="4" xfId="0" applyNumberFormat="1" applyFont="1" applyFill="1" applyBorder="1" applyAlignment="1">
      <alignment horizontal="left"/>
    </xf>
    <xf numFmtId="169" fontId="40" fillId="2" borderId="4" xfId="0" applyNumberFormat="1" applyFont="1" applyFill="1" applyBorder="1" applyAlignment="1">
      <alignment horizontal="left"/>
    </xf>
    <xf numFmtId="169" fontId="40" fillId="2" borderId="4" xfId="0" applyNumberFormat="1" applyFont="1" applyFill="1" applyBorder="1" applyAlignment="1">
      <alignment horizontal="right"/>
    </xf>
    <xf numFmtId="169" fontId="34" fillId="2" borderId="4" xfId="0" applyNumberFormat="1" applyFont="1" applyFill="1" applyBorder="1" applyAlignment="1">
      <alignment horizontal="right"/>
    </xf>
    <xf numFmtId="169" fontId="40" fillId="2" borderId="4" xfId="1" applyNumberFormat="1" applyFont="1" applyFill="1" applyBorder="1" applyAlignment="1">
      <alignment horizontal="right"/>
    </xf>
    <xf numFmtId="169" fontId="40" fillId="0" borderId="4" xfId="0" applyNumberFormat="1" applyFont="1" applyBorder="1"/>
    <xf numFmtId="169" fontId="40" fillId="0" borderId="4" xfId="0" applyNumberFormat="1" applyFont="1" applyBorder="1" applyAlignment="1">
      <alignment horizontal="right"/>
    </xf>
    <xf numFmtId="169" fontId="40" fillId="0" borderId="4" xfId="0" applyNumberFormat="1" applyFont="1" applyBorder="1" applyAlignment="1">
      <alignment horizontal="right" vertical="top"/>
    </xf>
    <xf numFmtId="169" fontId="40" fillId="2" borderId="4" xfId="0" applyNumberFormat="1" applyFont="1" applyFill="1" applyBorder="1" applyAlignment="1">
      <alignment horizontal="right" vertical="top"/>
    </xf>
    <xf numFmtId="169" fontId="40" fillId="2" borderId="4" xfId="1" applyNumberFormat="1" applyFont="1" applyFill="1" applyBorder="1" applyAlignment="1">
      <alignment horizontal="right" vertical="top"/>
    </xf>
    <xf numFmtId="169" fontId="40" fillId="0" borderId="4" xfId="29" applyNumberFormat="1" applyFont="1" applyBorder="1"/>
    <xf numFmtId="169" fontId="40" fillId="2" borderId="4" xfId="29" applyNumberFormat="1" applyFont="1" applyFill="1" applyBorder="1"/>
    <xf numFmtId="172" fontId="0" fillId="0" borderId="4" xfId="1" applyNumberFormat="1" applyFont="1" applyBorder="1"/>
    <xf numFmtId="172" fontId="0" fillId="0" borderId="0" xfId="1" applyNumberFormat="1" applyFont="1"/>
    <xf numFmtId="172" fontId="0" fillId="0" borderId="3" xfId="1" applyNumberFormat="1" applyFont="1" applyBorder="1"/>
    <xf numFmtId="169" fontId="10" fillId="2" borderId="4" xfId="1" applyNumberFormat="1" applyFont="1" applyFill="1" applyBorder="1" applyAlignment="1">
      <alignment wrapText="1"/>
    </xf>
    <xf numFmtId="3" fontId="2" fillId="2" borderId="4" xfId="1" applyNumberFormat="1" applyFont="1" applyFill="1" applyBorder="1" applyAlignment="1">
      <alignment horizontal="center"/>
    </xf>
    <xf numFmtId="169" fontId="43" fillId="2" borderId="4" xfId="29" applyNumberFormat="1" applyFont="1" applyFill="1" applyBorder="1"/>
    <xf numFmtId="169" fontId="43" fillId="2" borderId="0" xfId="29" applyNumberFormat="1" applyFont="1" applyFill="1"/>
    <xf numFmtId="169" fontId="43" fillId="2" borderId="4" xfId="1" applyNumberFormat="1" applyFont="1" applyFill="1" applyBorder="1"/>
    <xf numFmtId="3" fontId="44" fillId="2" borderId="4" xfId="0" applyNumberFormat="1" applyFont="1" applyFill="1" applyBorder="1"/>
    <xf numFmtId="0" fontId="44" fillId="2" borderId="4" xfId="0" applyFont="1" applyFill="1" applyBorder="1"/>
    <xf numFmtId="171" fontId="31" fillId="2" borderId="4" xfId="29" applyNumberFormat="1" applyFont="1" applyFill="1" applyBorder="1"/>
    <xf numFmtId="169" fontId="0" fillId="2" borderId="4" xfId="1" applyNumberFormat="1" applyFont="1" applyFill="1" applyBorder="1"/>
    <xf numFmtId="172" fontId="0" fillId="2" borderId="4" xfId="1" applyNumberFormat="1" applyFont="1" applyFill="1" applyBorder="1"/>
    <xf numFmtId="172" fontId="0" fillId="2" borderId="4" xfId="1" applyNumberFormat="1" applyFont="1" applyFill="1" applyBorder="1" applyAlignment="1">
      <alignment horizontal="right"/>
    </xf>
    <xf numFmtId="172" fontId="0" fillId="0" borderId="16" xfId="1" applyNumberFormat="1" applyFont="1" applyBorder="1"/>
    <xf numFmtId="172" fontId="0" fillId="2" borderId="16" xfId="1" applyNumberFormat="1" applyFont="1" applyFill="1" applyBorder="1" applyAlignment="1">
      <alignment horizontal="right"/>
    </xf>
    <xf numFmtId="3" fontId="0" fillId="0" borderId="4" xfId="1" applyNumberFormat="1" applyFont="1" applyBorder="1" applyAlignment="1">
      <alignment horizontal="right"/>
    </xf>
    <xf numFmtId="3" fontId="0" fillId="0" borderId="4" xfId="1" applyNumberFormat="1" applyFont="1" applyBorder="1"/>
    <xf numFmtId="167" fontId="10" fillId="2" borderId="4" xfId="0" applyNumberFormat="1" applyFont="1" applyFill="1" applyBorder="1"/>
    <xf numFmtId="3" fontId="0" fillId="0" borderId="18" xfId="0" applyNumberFormat="1" applyBorder="1"/>
    <xf numFmtId="3" fontId="43" fillId="0" borderId="4" xfId="0" applyNumberFormat="1" applyFont="1" applyBorder="1"/>
    <xf numFmtId="167" fontId="40" fillId="2" borderId="4" xfId="0" applyNumberFormat="1" applyFont="1" applyFill="1" applyBorder="1"/>
    <xf numFmtId="167" fontId="43" fillId="0" borderId="4" xfId="0" applyNumberFormat="1" applyFont="1" applyBorder="1"/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right"/>
    </xf>
    <xf numFmtId="165" fontId="2" fillId="2" borderId="4" xfId="1" applyNumberFormat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wrapText="1"/>
    </xf>
    <xf numFmtId="165" fontId="9" fillId="2" borderId="4" xfId="1" applyNumberFormat="1" applyFont="1" applyFill="1" applyBorder="1"/>
    <xf numFmtId="165" fontId="17" fillId="2" borderId="4" xfId="1" applyNumberFormat="1" applyFont="1" applyFill="1" applyBorder="1"/>
    <xf numFmtId="1" fontId="10" fillId="2" borderId="4" xfId="1" applyNumberFormat="1" applyFont="1" applyFill="1" applyBorder="1"/>
    <xf numFmtId="0" fontId="45" fillId="0" borderId="4" xfId="0" applyFont="1" applyBorder="1"/>
    <xf numFmtId="3" fontId="45" fillId="0" borderId="4" xfId="0" applyNumberFormat="1" applyFont="1" applyBorder="1"/>
    <xf numFmtId="0" fontId="45" fillId="0" borderId="2" xfId="0" applyFont="1" applyBorder="1"/>
    <xf numFmtId="3" fontId="45" fillId="0" borderId="2" xfId="0" applyNumberFormat="1" applyFont="1" applyBorder="1"/>
    <xf numFmtId="0" fontId="45" fillId="0" borderId="17" xfId="0" applyFont="1" applyBorder="1"/>
    <xf numFmtId="3" fontId="45" fillId="0" borderId="17" xfId="0" applyNumberFormat="1" applyFont="1" applyBorder="1"/>
    <xf numFmtId="0" fontId="45" fillId="0" borderId="7" xfId="0" applyFont="1" applyBorder="1"/>
    <xf numFmtId="3" fontId="45" fillId="0" borderId="7" xfId="0" applyNumberFormat="1" applyFont="1" applyBorder="1"/>
    <xf numFmtId="0" fontId="46" fillId="0" borderId="2" xfId="0" applyFont="1" applyBorder="1"/>
    <xf numFmtId="0" fontId="46" fillId="0" borderId="7" xfId="0" applyFont="1" applyBorder="1"/>
    <xf numFmtId="168" fontId="47" fillId="0" borderId="0" xfId="0" applyNumberFormat="1" applyFont="1"/>
    <xf numFmtId="169" fontId="37" fillId="0" borderId="4" xfId="64" applyNumberFormat="1" applyFont="1" applyBorder="1" applyAlignment="1">
      <alignment horizontal="right" wrapText="1"/>
    </xf>
    <xf numFmtId="0" fontId="0" fillId="0" borderId="4" xfId="0" applyBorder="1" applyAlignment="1">
      <alignment horizontal="left"/>
    </xf>
    <xf numFmtId="3" fontId="4" fillId="2" borderId="4" xfId="53" applyNumberFormat="1" applyFont="1" applyFill="1" applyBorder="1"/>
    <xf numFmtId="3" fontId="0" fillId="0" borderId="4" xfId="29" applyNumberFormat="1" applyFont="1" applyBorder="1"/>
    <xf numFmtId="3" fontId="48" fillId="0" borderId="4" xfId="0" applyNumberFormat="1" applyFont="1" applyBorder="1"/>
    <xf numFmtId="3" fontId="48" fillId="0" borderId="4" xfId="1" applyNumberFormat="1" applyFont="1" applyBorder="1"/>
    <xf numFmtId="3" fontId="49" fillId="2" borderId="4" xfId="0" applyNumberFormat="1" applyFont="1" applyFill="1" applyBorder="1"/>
    <xf numFmtId="0" fontId="9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wrapText="1"/>
    </xf>
    <xf numFmtId="3" fontId="9" fillId="2" borderId="4" xfId="1" applyNumberFormat="1" applyFont="1" applyFill="1" applyBorder="1" applyAlignment="1">
      <alignment vertical="center"/>
    </xf>
    <xf numFmtId="169" fontId="9" fillId="2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/>
    </xf>
    <xf numFmtId="3" fontId="10" fillId="2" borderId="4" xfId="32" applyNumberFormat="1" applyFont="1" applyFill="1" applyBorder="1" applyAlignment="1">
      <alignment horizontal="right"/>
    </xf>
    <xf numFmtId="3" fontId="10" fillId="2" borderId="4" xfId="1" applyNumberFormat="1" applyFont="1" applyFill="1" applyBorder="1" applyAlignment="1">
      <alignment horizontal="right" vertical="center"/>
    </xf>
    <xf numFmtId="3" fontId="10" fillId="2" borderId="4" xfId="7" applyNumberFormat="1" applyFont="1" applyFill="1" applyBorder="1" applyAlignment="1">
      <alignment horizontal="right"/>
    </xf>
    <xf numFmtId="3" fontId="10" fillId="2" borderId="4" xfId="2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4" xfId="1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/>
    </xf>
    <xf numFmtId="3" fontId="53" fillId="0" borderId="4" xfId="0" applyNumberFormat="1" applyFont="1" applyBorder="1"/>
    <xf numFmtId="3" fontId="14" fillId="2" borderId="4" xfId="29" applyNumberFormat="1" applyFont="1" applyFill="1" applyBorder="1"/>
    <xf numFmtId="3" fontId="52" fillId="0" borderId="4" xfId="0" applyNumberFormat="1" applyFont="1" applyBorder="1"/>
    <xf numFmtId="3" fontId="14" fillId="2" borderId="4" xfId="0" applyNumberFormat="1" applyFont="1" applyFill="1" applyBorder="1"/>
    <xf numFmtId="0" fontId="9" fillId="2" borderId="4" xfId="4" applyFont="1" applyFill="1" applyBorder="1" applyAlignment="1">
      <alignment wrapText="1"/>
    </xf>
    <xf numFmtId="3" fontId="9" fillId="2" borderId="4" xfId="4" applyNumberFormat="1" applyFont="1" applyFill="1" applyBorder="1" applyAlignment="1">
      <alignment wrapText="1"/>
    </xf>
    <xf numFmtId="0" fontId="10" fillId="2" borderId="4" xfId="4" applyFont="1" applyFill="1" applyBorder="1" applyAlignment="1">
      <alignment wrapText="1"/>
    </xf>
    <xf numFmtId="169" fontId="30" fillId="2" borderId="4" xfId="0" applyNumberFormat="1" applyFont="1" applyFill="1" applyBorder="1"/>
    <xf numFmtId="4" fontId="9" fillId="2" borderId="4" xfId="0" applyNumberFormat="1" applyFont="1" applyFill="1" applyBorder="1"/>
    <xf numFmtId="3" fontId="9" fillId="2" borderId="4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2" borderId="4" xfId="4" applyFont="1" applyFill="1" applyBorder="1" applyAlignment="1">
      <alignment horizontal="left" wrapText="1"/>
    </xf>
    <xf numFmtId="3" fontId="9" fillId="2" borderId="4" xfId="4" applyNumberFormat="1" applyFont="1" applyFill="1" applyBorder="1"/>
    <xf numFmtId="1" fontId="9" fillId="2" borderId="4" xfId="1" applyNumberFormat="1" applyFont="1" applyFill="1" applyBorder="1"/>
    <xf numFmtId="3" fontId="9" fillId="2" borderId="4" xfId="20" applyNumberFormat="1" applyFont="1" applyFill="1" applyBorder="1" applyAlignment="1">
      <alignment vertical="center"/>
    </xf>
    <xf numFmtId="169" fontId="34" fillId="2" borderId="4" xfId="0" applyNumberFormat="1" applyFont="1" applyFill="1" applyBorder="1" applyAlignment="1">
      <alignment vertical="center"/>
    </xf>
    <xf numFmtId="165" fontId="9" fillId="2" borderId="4" xfId="1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169" fontId="0" fillId="2" borderId="0" xfId="0" applyNumberFormat="1" applyFill="1"/>
    <xf numFmtId="165" fontId="0" fillId="2" borderId="0" xfId="0" applyNumberFormat="1" applyFill="1"/>
    <xf numFmtId="169" fontId="1" fillId="2" borderId="0" xfId="29" applyNumberFormat="1" applyFont="1" applyFill="1"/>
    <xf numFmtId="165" fontId="14" fillId="2" borderId="0" xfId="0" applyNumberFormat="1" applyFont="1" applyFill="1"/>
    <xf numFmtId="3" fontId="37" fillId="2" borderId="13" xfId="64" applyNumberFormat="1" applyFont="1" applyFill="1" applyBorder="1" applyAlignment="1">
      <alignment horizontal="right" wrapText="1"/>
    </xf>
    <xf numFmtId="0" fontId="10" fillId="2" borderId="4" xfId="2" applyFont="1" applyFill="1" applyBorder="1" applyAlignment="1">
      <alignment wrapText="1"/>
    </xf>
    <xf numFmtId="3" fontId="40" fillId="2" borderId="4" xfId="0" applyNumberFormat="1" applyFont="1" applyFill="1" applyBorder="1"/>
    <xf numFmtId="165" fontId="10" fillId="2" borderId="4" xfId="1" applyNumberFormat="1" applyFont="1" applyFill="1" applyBorder="1" applyAlignment="1"/>
    <xf numFmtId="169" fontId="10" fillId="2" borderId="4" xfId="1" applyNumberFormat="1" applyFont="1" applyFill="1" applyBorder="1" applyAlignment="1"/>
    <xf numFmtId="3" fontId="5" fillId="2" borderId="4" xfId="0" applyNumberFormat="1" applyFont="1" applyFill="1" applyBorder="1"/>
    <xf numFmtId="0" fontId="40" fillId="2" borderId="4" xfId="0" applyFont="1" applyFill="1" applyBorder="1"/>
    <xf numFmtId="3" fontId="54" fillId="4" borderId="4" xfId="0" applyNumberFormat="1" applyFont="1" applyFill="1" applyBorder="1"/>
    <xf numFmtId="3" fontId="54" fillId="4" borderId="2" xfId="0" applyNumberFormat="1" applyFont="1" applyFill="1" applyBorder="1"/>
    <xf numFmtId="168" fontId="10" fillId="2" borderId="4" xfId="29" applyNumberFormat="1" applyFont="1" applyFill="1" applyBorder="1"/>
    <xf numFmtId="169" fontId="10" fillId="2" borderId="4" xfId="2" applyNumberFormat="1" applyFont="1" applyFill="1" applyBorder="1" applyAlignment="1">
      <alignment wrapText="1"/>
    </xf>
    <xf numFmtId="3" fontId="14" fillId="0" borderId="0" xfId="0" applyNumberFormat="1" applyFont="1"/>
    <xf numFmtId="3" fontId="34" fillId="2" borderId="4" xfId="0" applyNumberFormat="1" applyFont="1" applyFill="1" applyBorder="1" applyAlignment="1">
      <alignment horizontal="center"/>
    </xf>
    <xf numFmtId="0" fontId="54" fillId="4" borderId="4" xfId="0" applyFont="1" applyFill="1" applyBorder="1"/>
    <xf numFmtId="169" fontId="10" fillId="2" borderId="4" xfId="29" applyNumberFormat="1" applyFont="1" applyFill="1" applyBorder="1"/>
    <xf numFmtId="0" fontId="54" fillId="4" borderId="2" xfId="0" applyFont="1" applyFill="1" applyBorder="1"/>
    <xf numFmtId="169" fontId="14" fillId="2" borderId="0" xfId="0" applyNumberFormat="1" applyFont="1" applyFill="1"/>
    <xf numFmtId="0" fontId="34" fillId="2" borderId="4" xfId="0" applyFont="1" applyFill="1" applyBorder="1" applyAlignment="1">
      <alignment horizontal="center"/>
    </xf>
    <xf numFmtId="3" fontId="55" fillId="2" borderId="4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4" fillId="0" borderId="0" xfId="0" applyNumberFormat="1" applyFont="1"/>
    <xf numFmtId="3" fontId="0" fillId="0" borderId="4" xfId="0" applyNumberFormat="1" applyBorder="1" applyAlignment="1">
      <alignment horizontal="left" indent="1"/>
    </xf>
    <xf numFmtId="3" fontId="4" fillId="2" borderId="1" xfId="0" applyNumberFormat="1" applyFont="1" applyFill="1" applyBorder="1"/>
    <xf numFmtId="3" fontId="4" fillId="3" borderId="4" xfId="0" applyNumberFormat="1" applyFont="1" applyFill="1" applyBorder="1"/>
    <xf numFmtId="3" fontId="2" fillId="2" borderId="4" xfId="1" applyNumberFormat="1" applyFont="1" applyFill="1" applyBorder="1" applyAlignment="1"/>
    <xf numFmtId="3" fontId="2" fillId="0" borderId="4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3" fillId="2" borderId="4" xfId="1" applyNumberFormat="1" applyFont="1" applyFill="1" applyBorder="1" applyAlignment="1"/>
    <xf numFmtId="3" fontId="0" fillId="0" borderId="0" xfId="0" applyNumberFormat="1"/>
    <xf numFmtId="3" fontId="47" fillId="0" borderId="0" xfId="0" applyNumberFormat="1" applyFont="1"/>
    <xf numFmtId="3" fontId="0" fillId="0" borderId="4" xfId="0" applyNumberFormat="1" applyBorder="1" applyAlignment="1">
      <alignment horizontal="left"/>
    </xf>
    <xf numFmtId="3" fontId="0" fillId="0" borderId="14" xfId="0" applyNumberFormat="1" applyBorder="1"/>
    <xf numFmtId="3" fontId="1" fillId="0" borderId="4" xfId="1" applyNumberFormat="1" applyFont="1" applyBorder="1"/>
    <xf numFmtId="3" fontId="0" fillId="3" borderId="4" xfId="0" applyNumberFormat="1" applyFill="1" applyBorder="1" applyAlignment="1">
      <alignment horizontal="left"/>
    </xf>
    <xf numFmtId="3" fontId="0" fillId="3" borderId="15" xfId="0" applyNumberFormat="1" applyFill="1" applyBorder="1"/>
    <xf numFmtId="1" fontId="24" fillId="2" borderId="4" xfId="0" applyNumberFormat="1" applyFont="1" applyFill="1" applyBorder="1"/>
    <xf numFmtId="0" fontId="17" fillId="0" borderId="4" xfId="0" applyFont="1" applyBorder="1" applyAlignment="1">
      <alignment vertical="center"/>
    </xf>
    <xf numFmtId="0" fontId="56" fillId="0" borderId="4" xfId="0" applyFont="1" applyBorder="1" applyAlignment="1">
      <alignment vertical="center"/>
    </xf>
    <xf numFmtId="0" fontId="5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right" vertical="center"/>
    </xf>
    <xf numFmtId="0" fontId="17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/>
    </xf>
    <xf numFmtId="43" fontId="16" fillId="0" borderId="4" xfId="1" applyFont="1" applyBorder="1" applyAlignment="1">
      <alignment vertical="center"/>
    </xf>
    <xf numFmtId="165" fontId="16" fillId="2" borderId="4" xfId="1" applyNumberFormat="1" applyFont="1" applyFill="1" applyBorder="1"/>
    <xf numFmtId="165" fontId="19" fillId="2" borderId="4" xfId="1" applyNumberFormat="1" applyFont="1" applyFill="1" applyBorder="1"/>
    <xf numFmtId="165" fontId="17" fillId="0" borderId="4" xfId="1" applyNumberFormat="1" applyFont="1" applyBorder="1"/>
    <xf numFmtId="169" fontId="58" fillId="0" borderId="4" xfId="0" applyNumberFormat="1" applyFont="1" applyBorder="1" applyAlignment="1">
      <alignment vertical="center"/>
    </xf>
    <xf numFmtId="0" fontId="58" fillId="0" borderId="4" xfId="0" applyFont="1" applyBorder="1" applyAlignment="1">
      <alignment vertical="center"/>
    </xf>
    <xf numFmtId="169" fontId="59" fillId="0" borderId="4" xfId="0" applyNumberFormat="1" applyFont="1" applyBorder="1" applyAlignment="1">
      <alignment vertical="center"/>
    </xf>
    <xf numFmtId="0" fontId="59" fillId="0" borderId="4" xfId="0" applyFont="1" applyBorder="1" applyAlignment="1">
      <alignment vertical="center"/>
    </xf>
    <xf numFmtId="0" fontId="57" fillId="0" borderId="4" xfId="0" applyFont="1" applyBorder="1" applyAlignment="1">
      <alignment horizontal="center" vertical="center"/>
    </xf>
    <xf numFmtId="169" fontId="59" fillId="0" borderId="4" xfId="0" applyNumberFormat="1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169" fontId="60" fillId="0" borderId="4" xfId="0" applyNumberFormat="1" applyFont="1" applyBorder="1"/>
    <xf numFmtId="165" fontId="57" fillId="0" borderId="4" xfId="1" applyNumberFormat="1" applyFont="1" applyFill="1" applyBorder="1" applyAlignment="1">
      <alignment horizontal="right" vertical="center"/>
    </xf>
    <xf numFmtId="165" fontId="57" fillId="0" borderId="4" xfId="1" applyNumberFormat="1" applyFont="1" applyFill="1" applyBorder="1" applyAlignment="1">
      <alignment vertical="center"/>
    </xf>
    <xf numFmtId="169" fontId="57" fillId="0" borderId="4" xfId="0" applyNumberFormat="1" applyFont="1" applyBorder="1" applyAlignment="1">
      <alignment vertical="center"/>
    </xf>
    <xf numFmtId="169" fontId="57" fillId="0" borderId="4" xfId="1" applyNumberFormat="1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165" fontId="57" fillId="0" borderId="4" xfId="1" applyNumberFormat="1" applyFont="1" applyBorder="1" applyAlignment="1">
      <alignment vertical="center"/>
    </xf>
    <xf numFmtId="169" fontId="61" fillId="0" borderId="4" xfId="0" applyNumberFormat="1" applyFont="1" applyBorder="1"/>
    <xf numFmtId="165" fontId="58" fillId="0" borderId="4" xfId="1" applyNumberFormat="1" applyFont="1" applyFill="1" applyBorder="1" applyAlignment="1">
      <alignment horizontal="right" vertical="center"/>
    </xf>
    <xf numFmtId="165" fontId="58" fillId="0" borderId="4" xfId="1" applyNumberFormat="1" applyFont="1" applyFill="1" applyBorder="1" applyAlignment="1">
      <alignment vertical="center"/>
    </xf>
    <xf numFmtId="169" fontId="58" fillId="0" borderId="4" xfId="1" applyNumberFormat="1" applyFont="1" applyBorder="1" applyAlignment="1">
      <alignment vertical="center"/>
    </xf>
    <xf numFmtId="3" fontId="58" fillId="0" borderId="4" xfId="1" applyNumberFormat="1" applyFont="1" applyFill="1" applyBorder="1" applyAlignment="1">
      <alignment horizontal="right" vertical="center"/>
    </xf>
    <xf numFmtId="3" fontId="58" fillId="0" borderId="4" xfId="1" applyNumberFormat="1" applyFont="1" applyFill="1" applyBorder="1" applyAlignment="1">
      <alignment vertical="center"/>
    </xf>
    <xf numFmtId="3" fontId="57" fillId="0" borderId="4" xfId="1" applyNumberFormat="1" applyFont="1" applyFill="1" applyBorder="1" applyAlignment="1">
      <alignment horizontal="right" vertical="center"/>
    </xf>
    <xf numFmtId="3" fontId="57" fillId="0" borderId="4" xfId="1" applyNumberFormat="1" applyFont="1" applyFill="1" applyBorder="1" applyAlignment="1">
      <alignment vertical="center"/>
    </xf>
    <xf numFmtId="3" fontId="58" fillId="2" borderId="4" xfId="1" applyNumberFormat="1" applyFont="1" applyFill="1" applyBorder="1" applyAlignment="1">
      <alignment vertical="center"/>
    </xf>
    <xf numFmtId="3" fontId="57" fillId="0" borderId="4" xfId="0" applyNumberFormat="1" applyFont="1" applyBorder="1" applyAlignment="1">
      <alignment vertical="center"/>
    </xf>
    <xf numFmtId="169" fontId="58" fillId="2" borderId="4" xfId="1" applyNumberFormat="1" applyFont="1" applyFill="1" applyBorder="1" applyAlignment="1">
      <alignment vertical="center"/>
    </xf>
    <xf numFmtId="0" fontId="58" fillId="0" borderId="4" xfId="0" applyFont="1" applyBorder="1" applyAlignment="1">
      <alignment horizontal="right" vertical="center"/>
    </xf>
    <xf numFmtId="3" fontId="62" fillId="0" borderId="4" xfId="0" applyNumberFormat="1" applyFont="1" applyBorder="1" applyAlignment="1">
      <alignment vertical="center"/>
    </xf>
    <xf numFmtId="169" fontId="57" fillId="0" borderId="0" xfId="0" applyNumberFormat="1" applyFont="1"/>
    <xf numFmtId="3" fontId="63" fillId="0" borderId="4" xfId="0" applyNumberFormat="1" applyFont="1" applyBorder="1" applyAlignment="1">
      <alignment horizontal="right" vertical="center"/>
    </xf>
    <xf numFmtId="3" fontId="64" fillId="0" borderId="4" xfId="0" applyNumberFormat="1" applyFont="1" applyBorder="1" applyAlignment="1">
      <alignment vertical="center"/>
    </xf>
    <xf numFmtId="3" fontId="65" fillId="0" borderId="4" xfId="0" applyNumberFormat="1" applyFont="1" applyBorder="1" applyAlignment="1">
      <alignment vertical="center"/>
    </xf>
    <xf numFmtId="3" fontId="66" fillId="0" borderId="4" xfId="0" applyNumberFormat="1" applyFont="1" applyBorder="1" applyAlignment="1">
      <alignment horizontal="right" vertical="center"/>
    </xf>
    <xf numFmtId="169" fontId="66" fillId="0" borderId="4" xfId="0" applyNumberFormat="1" applyFont="1" applyBorder="1" applyAlignment="1">
      <alignment horizontal="right" vertical="center"/>
    </xf>
    <xf numFmtId="3" fontId="58" fillId="0" borderId="4" xfId="0" applyNumberFormat="1" applyFont="1" applyBorder="1" applyAlignment="1">
      <alignment horizontal="right" vertical="center"/>
    </xf>
    <xf numFmtId="169" fontId="57" fillId="2" borderId="4" xfId="1" applyNumberFormat="1" applyFont="1" applyFill="1" applyBorder="1" applyAlignment="1">
      <alignment vertical="center"/>
    </xf>
    <xf numFmtId="169" fontId="57" fillId="2" borderId="4" xfId="0" applyNumberFormat="1" applyFont="1" applyFill="1" applyBorder="1" applyAlignment="1">
      <alignment vertical="center"/>
    </xf>
    <xf numFmtId="0" fontId="57" fillId="2" borderId="4" xfId="0" applyFont="1" applyFill="1" applyBorder="1" applyAlignment="1">
      <alignment vertical="center"/>
    </xf>
    <xf numFmtId="169" fontId="58" fillId="2" borderId="4" xfId="0" applyNumberFormat="1" applyFont="1" applyFill="1" applyBorder="1" applyAlignment="1">
      <alignment vertical="center"/>
    </xf>
    <xf numFmtId="0" fontId="58" fillId="2" borderId="4" xfId="0" applyFont="1" applyFill="1" applyBorder="1" applyAlignment="1">
      <alignment vertical="center"/>
    </xf>
    <xf numFmtId="165" fontId="58" fillId="2" borderId="4" xfId="1" applyNumberFormat="1" applyFont="1" applyFill="1" applyBorder="1" applyAlignment="1">
      <alignment vertical="center"/>
    </xf>
    <xf numFmtId="0" fontId="58" fillId="2" borderId="4" xfId="0" applyFont="1" applyFill="1" applyBorder="1" applyAlignment="1">
      <alignment horizontal="center" vertical="center"/>
    </xf>
    <xf numFmtId="3" fontId="58" fillId="2" borderId="4" xfId="0" applyNumberFormat="1" applyFont="1" applyFill="1" applyBorder="1"/>
    <xf numFmtId="3" fontId="58" fillId="2" borderId="4" xfId="0" applyNumberFormat="1" applyFont="1" applyFill="1" applyBorder="1" applyAlignment="1">
      <alignment horizontal="right" vertical="center"/>
    </xf>
    <xf numFmtId="3" fontId="58" fillId="2" borderId="4" xfId="0" applyNumberFormat="1" applyFont="1" applyFill="1" applyBorder="1" applyAlignment="1">
      <alignment horizontal="right"/>
    </xf>
    <xf numFmtId="167" fontId="58" fillId="0" borderId="4" xfId="0" applyNumberFormat="1" applyFont="1" applyBorder="1" applyAlignment="1">
      <alignment horizontal="right" vertical="center"/>
    </xf>
    <xf numFmtId="170" fontId="57" fillId="0" borderId="4" xfId="0" applyNumberFormat="1" applyFont="1" applyBorder="1" applyAlignment="1">
      <alignment horizontal="center" vertical="center"/>
    </xf>
    <xf numFmtId="169" fontId="16" fillId="2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vertical="top"/>
    </xf>
    <xf numFmtId="3" fontId="19" fillId="2" borderId="4" xfId="0" applyNumberFormat="1" applyFont="1" applyFill="1" applyBorder="1" applyAlignment="1">
      <alignment horizontal="left"/>
    </xf>
    <xf numFmtId="169" fontId="16" fillId="2" borderId="4" xfId="0" applyNumberFormat="1" applyFont="1" applyFill="1" applyBorder="1"/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169" fontId="16" fillId="2" borderId="4" xfId="0" applyNumberFormat="1" applyFont="1" applyFill="1" applyBorder="1" applyAlignment="1">
      <alignment horizontal="center" vertical="center" wrapText="1"/>
    </xf>
    <xf numFmtId="0" fontId="18" fillId="0" borderId="4" xfId="0" applyFont="1" applyBorder="1"/>
    <xf numFmtId="3" fontId="21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 indent="2"/>
    </xf>
    <xf numFmtId="0" fontId="4" fillId="2" borderId="4" xfId="0" applyFont="1" applyFill="1" applyBorder="1" applyAlignment="1">
      <alignment horizontal="right" vertical="center" wrapText="1" indent="2"/>
    </xf>
    <xf numFmtId="3" fontId="20" fillId="2" borderId="4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4" fillId="2" borderId="4" xfId="0" applyFont="1" applyFill="1" applyBorder="1"/>
    <xf numFmtId="0" fontId="9" fillId="2" borderId="4" xfId="0" applyFont="1" applyFill="1" applyBorder="1" applyAlignment="1">
      <alignment horizontal="center"/>
    </xf>
    <xf numFmtId="169" fontId="34" fillId="2" borderId="4" xfId="0" applyNumberFormat="1" applyFont="1" applyFill="1" applyBorder="1" applyAlignment="1">
      <alignment horizontal="center"/>
    </xf>
    <xf numFmtId="169" fontId="40" fillId="2" borderId="4" xfId="0" applyNumberFormat="1" applyFont="1" applyFill="1" applyBorder="1" applyAlignment="1">
      <alignment horizontal="center"/>
    </xf>
    <xf numFmtId="169" fontId="34" fillId="2" borderId="4" xfId="0" applyNumberFormat="1" applyFont="1" applyFill="1" applyBorder="1" applyAlignment="1">
      <alignment horizontal="center" wrapText="1"/>
    </xf>
    <xf numFmtId="169" fontId="40" fillId="2" borderId="4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top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3" fontId="2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3" fontId="20" fillId="2" borderId="3" xfId="0" applyNumberFormat="1" applyFont="1" applyFill="1" applyBorder="1" applyAlignment="1">
      <alignment horizontal="center"/>
    </xf>
    <xf numFmtId="3" fontId="20" fillId="2" borderId="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center"/>
    </xf>
    <xf numFmtId="170" fontId="2" fillId="2" borderId="3" xfId="0" applyNumberFormat="1" applyFont="1" applyFill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3" fontId="24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38" fillId="2" borderId="3" xfId="0" applyFont="1" applyFill="1" applyBorder="1" applyAlignment="1">
      <alignment horizontal="center"/>
    </xf>
    <xf numFmtId="0" fontId="38" fillId="2" borderId="2" xfId="0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4" fillId="2" borderId="2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top"/>
    </xf>
    <xf numFmtId="0" fontId="20" fillId="2" borderId="9" xfId="0" applyFont="1" applyFill="1" applyBorder="1" applyAlignment="1">
      <alignment horizontal="center" vertical="top"/>
    </xf>
    <xf numFmtId="3" fontId="24" fillId="2" borderId="8" xfId="0" applyNumberFormat="1" applyFont="1" applyFill="1" applyBorder="1" applyAlignment="1">
      <alignment horizontal="center"/>
    </xf>
    <xf numFmtId="3" fontId="24" fillId="2" borderId="9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10" xfId="0" applyNumberFormat="1" applyFont="1" applyFill="1" applyBorder="1" applyAlignment="1">
      <alignment horizontal="center"/>
    </xf>
    <xf numFmtId="3" fontId="24" fillId="2" borderId="6" xfId="0" applyNumberFormat="1" applyFont="1" applyFill="1" applyBorder="1" applyAlignment="1">
      <alignment horizontal="center"/>
    </xf>
    <xf numFmtId="3" fontId="24" fillId="2" borderId="7" xfId="0" applyNumberFormat="1" applyFont="1" applyFill="1" applyBorder="1" applyAlignment="1">
      <alignment horizontal="center"/>
    </xf>
    <xf numFmtId="0" fontId="20" fillId="2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0" fillId="0" borderId="3" xfId="0" applyBorder="1"/>
    <xf numFmtId="0" fontId="0" fillId="0" borderId="2" xfId="0" applyBorder="1"/>
    <xf numFmtId="0" fontId="20" fillId="2" borderId="4" xfId="0" applyFont="1" applyFill="1" applyBorder="1" applyAlignment="1">
      <alignment wrapText="1"/>
    </xf>
    <xf numFmtId="0" fontId="0" fillId="2" borderId="4" xfId="0" applyFill="1" applyBorder="1"/>
    <xf numFmtId="0" fontId="2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wrapText="1"/>
    </xf>
    <xf numFmtId="0" fontId="2" fillId="2" borderId="1" xfId="0" applyFont="1" applyFill="1" applyBorder="1"/>
    <xf numFmtId="3" fontId="19" fillId="2" borderId="1" xfId="0" applyNumberFormat="1" applyFont="1" applyFill="1" applyBorder="1" applyAlignment="1">
      <alignment horizontal="left" vertical="center"/>
    </xf>
    <xf numFmtId="0" fontId="18" fillId="2" borderId="3" xfId="0" applyFont="1" applyFill="1" applyBorder="1"/>
    <xf numFmtId="0" fontId="18" fillId="2" borderId="2" xfId="0" applyFont="1" applyFill="1" applyBorder="1"/>
    <xf numFmtId="0" fontId="16" fillId="0" borderId="1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left" vertical="center"/>
    </xf>
  </cellXfs>
  <cellStyles count="65">
    <cellStyle name="Comma" xfId="1" builtinId="3"/>
    <cellStyle name="Comma 10" xfId="20" xr:uid="{00000000-0005-0000-0000-000001000000}"/>
    <cellStyle name="Comma 10 2" xfId="50" xr:uid="{30469461-A2F8-45E8-A274-F29FF162B035}"/>
    <cellStyle name="Comma 11" xfId="23" xr:uid="{00000000-0005-0000-0000-000002000000}"/>
    <cellStyle name="Comma 11 2" xfId="51" xr:uid="{FE895CB7-AF0F-463D-8E80-7264BE3477B6}"/>
    <cellStyle name="Comma 12" xfId="26" xr:uid="{00000000-0005-0000-0000-000003000000}"/>
    <cellStyle name="Comma 12 2" xfId="52" xr:uid="{03BB0560-B7E7-48DF-B3FC-FBC3CB3E6C14}"/>
    <cellStyle name="Comma 13" xfId="33" xr:uid="{00000000-0005-0000-0000-000004000000}"/>
    <cellStyle name="Comma 13 2" xfId="57" xr:uid="{5C0952AD-EE48-400B-A4FB-9FD39D84B225}"/>
    <cellStyle name="Comma 14" xfId="34" xr:uid="{00000000-0005-0000-0000-000005000000}"/>
    <cellStyle name="Comma 14 2" xfId="58" xr:uid="{8DDC677D-813C-45F2-93FE-2ABF58B8DCAB}"/>
    <cellStyle name="Comma 15" xfId="35" xr:uid="{00000000-0005-0000-0000-000006000000}"/>
    <cellStyle name="Comma 15 2" xfId="59" xr:uid="{9352A0D1-F000-4411-89E9-8014E1B6CC66}"/>
    <cellStyle name="Comma 16" xfId="29" xr:uid="{00000000-0005-0000-0000-000007000000}"/>
    <cellStyle name="Comma 16 2" xfId="53" xr:uid="{42DD6762-5E36-4158-964E-48B8F6D3CD01}"/>
    <cellStyle name="Comma 17" xfId="30" xr:uid="{00000000-0005-0000-0000-000008000000}"/>
    <cellStyle name="Comma 17 2" xfId="54" xr:uid="{F6117163-0FF9-4B2A-8F41-790BDE7AC5C6}"/>
    <cellStyle name="Comma 18" xfId="31" xr:uid="{00000000-0005-0000-0000-000009000000}"/>
    <cellStyle name="Comma 18 2" xfId="55" xr:uid="{90E1C764-29B2-457B-A001-530E55442A54}"/>
    <cellStyle name="Comma 19" xfId="36" xr:uid="{00000000-0005-0000-0000-00000A000000}"/>
    <cellStyle name="Comma 19 2" xfId="60" xr:uid="{227CA7EA-BF54-4415-B4F5-FF75AC2405C0}"/>
    <cellStyle name="Comma 2" xfId="6" xr:uid="{00000000-0005-0000-0000-00000B000000}"/>
    <cellStyle name="Comma 2 2" xfId="42" xr:uid="{0D1B8413-DD79-44B1-9D04-D8B3263C656D}"/>
    <cellStyle name="Comma 20" xfId="37" xr:uid="{00000000-0005-0000-0000-00000C000000}"/>
    <cellStyle name="Comma 20 2" xfId="61" xr:uid="{3C9E3C89-F153-407B-AD32-1C282A846F8C}"/>
    <cellStyle name="Comma 21" xfId="39" xr:uid="{00000000-0005-0000-0000-00000D000000}"/>
    <cellStyle name="Comma 21 2" xfId="62" xr:uid="{5DFA9A88-6B76-4C6D-83DE-12A6CEA03BA6}"/>
    <cellStyle name="Comma 22" xfId="41" xr:uid="{EAD4117F-3C0D-4700-8FD3-28606E2440DF}"/>
    <cellStyle name="Comma 23" xfId="63" xr:uid="{FA50C99E-4618-4E47-958A-FAF51DB48650}"/>
    <cellStyle name="Comma 27" xfId="32" xr:uid="{00000000-0005-0000-0000-00000E000000}"/>
    <cellStyle name="Comma 27 2" xfId="56" xr:uid="{7C7F3FFE-B1F6-460C-B221-DF13C385AD7D}"/>
    <cellStyle name="Comma 3" xfId="7" xr:uid="{00000000-0005-0000-0000-00000F000000}"/>
    <cellStyle name="Comma 3 2" xfId="43" xr:uid="{C64E8287-D319-4290-8950-06CFB5E7C544}"/>
    <cellStyle name="Comma 4" xfId="11" xr:uid="{00000000-0005-0000-0000-000010000000}"/>
    <cellStyle name="Comma 4 2" xfId="44" xr:uid="{C87868B4-0FDA-46DA-B00A-89F4F733551B}"/>
    <cellStyle name="Comma 5" xfId="13" xr:uid="{00000000-0005-0000-0000-000011000000}"/>
    <cellStyle name="Comma 5 2" xfId="46" xr:uid="{DE10FB0B-8CA3-473F-A984-E1D47607F3E0}"/>
    <cellStyle name="Comma 6" xfId="14" xr:uid="{00000000-0005-0000-0000-000012000000}"/>
    <cellStyle name="Comma 6 2" xfId="47" xr:uid="{C1E2D635-6195-4C53-8AD1-EEB28A8ED218}"/>
    <cellStyle name="Comma 7" xfId="16" xr:uid="{00000000-0005-0000-0000-000013000000}"/>
    <cellStyle name="Comma 7 2" xfId="48" xr:uid="{28C47444-ADF4-4AE2-A012-698727FE1FEB}"/>
    <cellStyle name="Comma 8" xfId="12" xr:uid="{00000000-0005-0000-0000-000014000000}"/>
    <cellStyle name="Comma 8 2" xfId="45" xr:uid="{D59F3E83-5E7C-4001-95E7-F1F8690B8B7D}"/>
    <cellStyle name="Comma 9" xfId="18" xr:uid="{00000000-0005-0000-0000-000015000000}"/>
    <cellStyle name="Comma 9 2" xfId="49" xr:uid="{437040A1-3684-4A3D-9A71-2373E9C68A7B}"/>
    <cellStyle name="Normal" xfId="0" builtinId="0"/>
    <cellStyle name="Normal 2" xfId="5" xr:uid="{00000000-0005-0000-0000-000017000000}"/>
    <cellStyle name="Normal 2 2" xfId="8" xr:uid="{00000000-0005-0000-0000-000018000000}"/>
    <cellStyle name="Normal 2 2 2" xfId="10" xr:uid="{00000000-0005-0000-0000-000019000000}"/>
    <cellStyle name="Normal 2 3" xfId="9" xr:uid="{00000000-0005-0000-0000-00001A000000}"/>
    <cellStyle name="Normal 2 3 2" xfId="15" xr:uid="{00000000-0005-0000-0000-00001B000000}"/>
    <cellStyle name="Normal 2 4" xfId="17" xr:uid="{00000000-0005-0000-0000-00001C000000}"/>
    <cellStyle name="Normal 2 4 2" xfId="22" xr:uid="{00000000-0005-0000-0000-00001D000000}"/>
    <cellStyle name="Normal 2 5" xfId="21" xr:uid="{00000000-0005-0000-0000-00001E000000}"/>
    <cellStyle name="Normal 2 5 2" xfId="25" xr:uid="{00000000-0005-0000-0000-00001F000000}"/>
    <cellStyle name="Normal 2 5 2 2" xfId="28" xr:uid="{00000000-0005-0000-0000-000020000000}"/>
    <cellStyle name="Normal 2 6" xfId="19" xr:uid="{00000000-0005-0000-0000-000021000000}"/>
    <cellStyle name="Normal 2 6 2" xfId="27" xr:uid="{00000000-0005-0000-0000-000022000000}"/>
    <cellStyle name="Normal 2 7" xfId="24" xr:uid="{00000000-0005-0000-0000-000023000000}"/>
    <cellStyle name="Normal 7" xfId="3" xr:uid="{00000000-0005-0000-0000-000024000000}"/>
    <cellStyle name="Normal_Exp_SITC1_Cty" xfId="2" xr:uid="{00000000-0005-0000-0000-000025000000}"/>
    <cellStyle name="Normal_Import_Tariff" xfId="4" xr:uid="{00000000-0005-0000-0000-000026000000}"/>
    <cellStyle name="Normal_Sheet1" xfId="64" xr:uid="{E06A113E-02D1-4991-8991-648905832647}"/>
    <cellStyle name="Normal_Sheet2" xfId="38" xr:uid="{00000000-0005-0000-0000-000027000000}"/>
    <cellStyle name="Normal_Sheet7" xfId="40" xr:uid="{00000000-0005-0000-0000-000028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2</xdr:col>
      <xdr:colOff>0</xdr:colOff>
      <xdr:row>6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19050" y="885825"/>
          <a:ext cx="1323975" cy="895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staffprofiles$\DEC,15\DEC%20IMP,15\Tonga_Release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0\staffprofiles$\Users\atatafu\Desktop\2016%20report%20file\EXPORT%20&amp;%20IMPORT%20COMPILE%20EXCEL%20July%202015\2016\February\FEB,16\FEB,IMP,16\FEB%20IMP,16\Tonga_Release_Tables%202016.xlsx%20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_Classification"/>
      <sheetName val="Trade2BOP"/>
      <sheetName val="BOT"/>
      <sheetName val="M"/>
      <sheetName val="DX"/>
      <sheetName val="ReX"/>
      <sheetName val="TX"/>
      <sheetName val="PrinX"/>
      <sheetName val="PrinM"/>
      <sheetName val="BOT_PC"/>
      <sheetName val="TradeRg"/>
      <sheetName val="TradeAg"/>
      <sheetName val="X_SITC"/>
      <sheetName val="M_SITC"/>
      <sheetName val="BEC"/>
      <sheetName val="Mode_Trspt"/>
      <sheetName val="Sheet1"/>
      <sheetName val="JUNE_IMP_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5">
          <cell r="Y35">
            <v>5793427.5700000003</v>
          </cell>
        </row>
      </sheetData>
      <sheetData sheetId="5" refreshError="1">
        <row r="47">
          <cell r="Y47">
            <v>440844.14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5">
          <cell r="Y35" t="str">
            <v>kg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_Classification"/>
      <sheetName val="Trade2BOP"/>
      <sheetName val="BOT"/>
      <sheetName val="M"/>
      <sheetName val="DX"/>
      <sheetName val="TX"/>
      <sheetName val="ReX"/>
      <sheetName val="PrinX"/>
      <sheetName val="PrinM"/>
      <sheetName val="BOT_PC"/>
      <sheetName val="TradeRg"/>
      <sheetName val="TradeAg"/>
      <sheetName val="X_SITC"/>
      <sheetName val="M_SITC"/>
      <sheetName val="BEC"/>
      <sheetName val="Mode_Trspt"/>
      <sheetName val="Sheet1"/>
      <sheetName val="JUNE_IMP_2019"/>
    </sheetNames>
    <sheetDataSet>
      <sheetData sheetId="0"/>
      <sheetData sheetId="1"/>
      <sheetData sheetId="2"/>
      <sheetData sheetId="3">
        <row r="38">
          <cell r="Y38">
            <v>23555853.050000012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8">
          <cell r="Y38" t="str">
            <v>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152"/>
  <sheetViews>
    <sheetView zoomScale="98" zoomScaleNormal="98" workbookViewId="0">
      <pane xSplit="2" ySplit="4" topLeftCell="C12" activePane="bottomRight" state="frozen"/>
      <selection pane="topRight" activeCell="C1" sqref="C1"/>
      <selection pane="bottomLeft" activeCell="A6" sqref="A6"/>
      <selection pane="bottomRight" activeCell="J19" sqref="J19"/>
    </sheetView>
  </sheetViews>
  <sheetFormatPr defaultRowHeight="14.4" x14ac:dyDescent="0.3"/>
  <cols>
    <col min="1" max="1" width="10" style="32" customWidth="1"/>
    <col min="2" max="2" width="11.33203125" style="32" customWidth="1"/>
    <col min="3" max="3" width="11.44140625" style="245" customWidth="1"/>
    <col min="4" max="4" width="15.5546875" style="245" customWidth="1"/>
    <col min="5" max="5" width="18.33203125" style="245" customWidth="1"/>
    <col min="6" max="6" width="14" style="245" customWidth="1"/>
    <col min="7" max="7" width="14.6640625" style="17" bestFit="1" customWidth="1"/>
    <col min="8" max="8" width="16.109375" style="18" customWidth="1"/>
    <col min="9" max="9" width="15.21875" style="305" bestFit="1" customWidth="1"/>
    <col min="10" max="10" width="9.44140625" style="18" bestFit="1" customWidth="1"/>
    <col min="11" max="11" width="10.109375" style="18" bestFit="1" customWidth="1"/>
    <col min="12" max="12" width="11.109375" style="18" bestFit="1" customWidth="1"/>
    <col min="13" max="13" width="11.77734375" style="18" bestFit="1" customWidth="1"/>
    <col min="14" max="217" width="9.33203125" style="18"/>
    <col min="218" max="218" width="14.33203125" style="18" customWidth="1"/>
    <col min="219" max="219" width="16.5546875" style="18" customWidth="1"/>
    <col min="220" max="220" width="17.44140625" style="18" customWidth="1"/>
    <col min="221" max="221" width="15.6640625" style="18" customWidth="1"/>
    <col min="222" max="222" width="16.5546875" style="18" customWidth="1"/>
    <col min="223" max="223" width="17.5546875" style="18" customWidth="1"/>
    <col min="224" max="224" width="9.33203125" style="18"/>
    <col min="225" max="225" width="10.33203125" style="18" bestFit="1" customWidth="1"/>
    <col min="226" max="226" width="9.33203125" style="18"/>
    <col min="227" max="228" width="10.33203125" style="18" bestFit="1" customWidth="1"/>
    <col min="229" max="229" width="10.6640625" style="18" bestFit="1" customWidth="1"/>
    <col min="230" max="473" width="9.33203125" style="18"/>
    <col min="474" max="474" width="14.33203125" style="18" customWidth="1"/>
    <col min="475" max="475" width="16.5546875" style="18" customWidth="1"/>
    <col min="476" max="476" width="17.44140625" style="18" customWidth="1"/>
    <col min="477" max="477" width="15.6640625" style="18" customWidth="1"/>
    <col min="478" max="478" width="16.5546875" style="18" customWidth="1"/>
    <col min="479" max="479" width="17.5546875" style="18" customWidth="1"/>
    <col min="480" max="480" width="9.33203125" style="18"/>
    <col min="481" max="481" width="10.33203125" style="18" bestFit="1" customWidth="1"/>
    <col min="482" max="482" width="9.33203125" style="18"/>
    <col min="483" max="484" width="10.33203125" style="18" bestFit="1" customWidth="1"/>
    <col min="485" max="485" width="10.6640625" style="18" bestFit="1" customWidth="1"/>
    <col min="486" max="729" width="9.33203125" style="18"/>
    <col min="730" max="730" width="14.33203125" style="18" customWidth="1"/>
    <col min="731" max="731" width="16.5546875" style="18" customWidth="1"/>
    <col min="732" max="732" width="17.44140625" style="18" customWidth="1"/>
    <col min="733" max="733" width="15.6640625" style="18" customWidth="1"/>
    <col min="734" max="734" width="16.5546875" style="18" customWidth="1"/>
    <col min="735" max="735" width="17.5546875" style="18" customWidth="1"/>
    <col min="736" max="736" width="9.33203125" style="18"/>
    <col min="737" max="737" width="10.33203125" style="18" bestFit="1" customWidth="1"/>
    <col min="738" max="738" width="9.33203125" style="18"/>
    <col min="739" max="740" width="10.33203125" style="18" bestFit="1" customWidth="1"/>
    <col min="741" max="741" width="10.6640625" style="18" bestFit="1" customWidth="1"/>
    <col min="742" max="985" width="9.33203125" style="18"/>
    <col min="986" max="986" width="14.33203125" style="18" customWidth="1"/>
    <col min="987" max="987" width="16.5546875" style="18" customWidth="1"/>
    <col min="988" max="988" width="17.44140625" style="18" customWidth="1"/>
    <col min="989" max="989" width="15.6640625" style="18" customWidth="1"/>
    <col min="990" max="990" width="16.5546875" style="18" customWidth="1"/>
    <col min="991" max="991" width="17.5546875" style="18" customWidth="1"/>
    <col min="992" max="992" width="9.33203125" style="18"/>
    <col min="993" max="993" width="10.33203125" style="18" bestFit="1" customWidth="1"/>
    <col min="994" max="994" width="9.33203125" style="18"/>
    <col min="995" max="996" width="10.33203125" style="18" bestFit="1" customWidth="1"/>
    <col min="997" max="997" width="10.6640625" style="18" bestFit="1" customWidth="1"/>
    <col min="998" max="1241" width="9.33203125" style="18"/>
    <col min="1242" max="1242" width="14.33203125" style="18" customWidth="1"/>
    <col min="1243" max="1243" width="16.5546875" style="18" customWidth="1"/>
    <col min="1244" max="1244" width="17.44140625" style="18" customWidth="1"/>
    <col min="1245" max="1245" width="15.6640625" style="18" customWidth="1"/>
    <col min="1246" max="1246" width="16.5546875" style="18" customWidth="1"/>
    <col min="1247" max="1247" width="17.5546875" style="18" customWidth="1"/>
    <col min="1248" max="1248" width="9.33203125" style="18"/>
    <col min="1249" max="1249" width="10.33203125" style="18" bestFit="1" customWidth="1"/>
    <col min="1250" max="1250" width="9.33203125" style="18"/>
    <col min="1251" max="1252" width="10.33203125" style="18" bestFit="1" customWidth="1"/>
    <col min="1253" max="1253" width="10.6640625" style="18" bestFit="1" customWidth="1"/>
    <col min="1254" max="1497" width="9.33203125" style="18"/>
    <col min="1498" max="1498" width="14.33203125" style="18" customWidth="1"/>
    <col min="1499" max="1499" width="16.5546875" style="18" customWidth="1"/>
    <col min="1500" max="1500" width="17.44140625" style="18" customWidth="1"/>
    <col min="1501" max="1501" width="15.6640625" style="18" customWidth="1"/>
    <col min="1502" max="1502" width="16.5546875" style="18" customWidth="1"/>
    <col min="1503" max="1503" width="17.5546875" style="18" customWidth="1"/>
    <col min="1504" max="1504" width="9.33203125" style="18"/>
    <col min="1505" max="1505" width="10.33203125" style="18" bestFit="1" customWidth="1"/>
    <col min="1506" max="1506" width="9.33203125" style="18"/>
    <col min="1507" max="1508" width="10.33203125" style="18" bestFit="1" customWidth="1"/>
    <col min="1509" max="1509" width="10.6640625" style="18" bestFit="1" customWidth="1"/>
    <col min="1510" max="1753" width="9.33203125" style="18"/>
    <col min="1754" max="1754" width="14.33203125" style="18" customWidth="1"/>
    <col min="1755" max="1755" width="16.5546875" style="18" customWidth="1"/>
    <col min="1756" max="1756" width="17.44140625" style="18" customWidth="1"/>
    <col min="1757" max="1757" width="15.6640625" style="18" customWidth="1"/>
    <col min="1758" max="1758" width="16.5546875" style="18" customWidth="1"/>
    <col min="1759" max="1759" width="17.5546875" style="18" customWidth="1"/>
    <col min="1760" max="1760" width="9.33203125" style="18"/>
    <col min="1761" max="1761" width="10.33203125" style="18" bestFit="1" customWidth="1"/>
    <col min="1762" max="1762" width="9.33203125" style="18"/>
    <col min="1763" max="1764" width="10.33203125" style="18" bestFit="1" customWidth="1"/>
    <col min="1765" max="1765" width="10.6640625" style="18" bestFit="1" customWidth="1"/>
    <col min="1766" max="2009" width="9.33203125" style="18"/>
    <col min="2010" max="2010" width="14.33203125" style="18" customWidth="1"/>
    <col min="2011" max="2011" width="16.5546875" style="18" customWidth="1"/>
    <col min="2012" max="2012" width="17.44140625" style="18" customWidth="1"/>
    <col min="2013" max="2013" width="15.6640625" style="18" customWidth="1"/>
    <col min="2014" max="2014" width="16.5546875" style="18" customWidth="1"/>
    <col min="2015" max="2015" width="17.5546875" style="18" customWidth="1"/>
    <col min="2016" max="2016" width="9.33203125" style="18"/>
    <col min="2017" max="2017" width="10.33203125" style="18" bestFit="1" customWidth="1"/>
    <col min="2018" max="2018" width="9.33203125" style="18"/>
    <col min="2019" max="2020" width="10.33203125" style="18" bestFit="1" customWidth="1"/>
    <col min="2021" max="2021" width="10.6640625" style="18" bestFit="1" customWidth="1"/>
    <col min="2022" max="2265" width="9.33203125" style="18"/>
    <col min="2266" max="2266" width="14.33203125" style="18" customWidth="1"/>
    <col min="2267" max="2267" width="16.5546875" style="18" customWidth="1"/>
    <col min="2268" max="2268" width="17.44140625" style="18" customWidth="1"/>
    <col min="2269" max="2269" width="15.6640625" style="18" customWidth="1"/>
    <col min="2270" max="2270" width="16.5546875" style="18" customWidth="1"/>
    <col min="2271" max="2271" width="17.5546875" style="18" customWidth="1"/>
    <col min="2272" max="2272" width="9.33203125" style="18"/>
    <col min="2273" max="2273" width="10.33203125" style="18" bestFit="1" customWidth="1"/>
    <col min="2274" max="2274" width="9.33203125" style="18"/>
    <col min="2275" max="2276" width="10.33203125" style="18" bestFit="1" customWidth="1"/>
    <col min="2277" max="2277" width="10.6640625" style="18" bestFit="1" customWidth="1"/>
    <col min="2278" max="2521" width="9.33203125" style="18"/>
    <col min="2522" max="2522" width="14.33203125" style="18" customWidth="1"/>
    <col min="2523" max="2523" width="16.5546875" style="18" customWidth="1"/>
    <col min="2524" max="2524" width="17.44140625" style="18" customWidth="1"/>
    <col min="2525" max="2525" width="15.6640625" style="18" customWidth="1"/>
    <col min="2526" max="2526" width="16.5546875" style="18" customWidth="1"/>
    <col min="2527" max="2527" width="17.5546875" style="18" customWidth="1"/>
    <col min="2528" max="2528" width="9.33203125" style="18"/>
    <col min="2529" max="2529" width="10.33203125" style="18" bestFit="1" customWidth="1"/>
    <col min="2530" max="2530" width="9.33203125" style="18"/>
    <col min="2531" max="2532" width="10.33203125" style="18" bestFit="1" customWidth="1"/>
    <col min="2533" max="2533" width="10.6640625" style="18" bestFit="1" customWidth="1"/>
    <col min="2534" max="2777" width="9.33203125" style="18"/>
    <col min="2778" max="2778" width="14.33203125" style="18" customWidth="1"/>
    <col min="2779" max="2779" width="16.5546875" style="18" customWidth="1"/>
    <col min="2780" max="2780" width="17.44140625" style="18" customWidth="1"/>
    <col min="2781" max="2781" width="15.6640625" style="18" customWidth="1"/>
    <col min="2782" max="2782" width="16.5546875" style="18" customWidth="1"/>
    <col min="2783" max="2783" width="17.5546875" style="18" customWidth="1"/>
    <col min="2784" max="2784" width="9.33203125" style="18"/>
    <col min="2785" max="2785" width="10.33203125" style="18" bestFit="1" customWidth="1"/>
    <col min="2786" max="2786" width="9.33203125" style="18"/>
    <col min="2787" max="2788" width="10.33203125" style="18" bestFit="1" customWidth="1"/>
    <col min="2789" max="2789" width="10.6640625" style="18" bestFit="1" customWidth="1"/>
    <col min="2790" max="3033" width="9.33203125" style="18"/>
    <col min="3034" max="3034" width="14.33203125" style="18" customWidth="1"/>
    <col min="3035" max="3035" width="16.5546875" style="18" customWidth="1"/>
    <col min="3036" max="3036" width="17.44140625" style="18" customWidth="1"/>
    <col min="3037" max="3037" width="15.6640625" style="18" customWidth="1"/>
    <col min="3038" max="3038" width="16.5546875" style="18" customWidth="1"/>
    <col min="3039" max="3039" width="17.5546875" style="18" customWidth="1"/>
    <col min="3040" max="3040" width="9.33203125" style="18"/>
    <col min="3041" max="3041" width="10.33203125" style="18" bestFit="1" customWidth="1"/>
    <col min="3042" max="3042" width="9.33203125" style="18"/>
    <col min="3043" max="3044" width="10.33203125" style="18" bestFit="1" customWidth="1"/>
    <col min="3045" max="3045" width="10.6640625" style="18" bestFit="1" customWidth="1"/>
    <col min="3046" max="3289" width="9.33203125" style="18"/>
    <col min="3290" max="3290" width="14.33203125" style="18" customWidth="1"/>
    <col min="3291" max="3291" width="16.5546875" style="18" customWidth="1"/>
    <col min="3292" max="3292" width="17.44140625" style="18" customWidth="1"/>
    <col min="3293" max="3293" width="15.6640625" style="18" customWidth="1"/>
    <col min="3294" max="3294" width="16.5546875" style="18" customWidth="1"/>
    <col min="3295" max="3295" width="17.5546875" style="18" customWidth="1"/>
    <col min="3296" max="3296" width="9.33203125" style="18"/>
    <col min="3297" max="3297" width="10.33203125" style="18" bestFit="1" customWidth="1"/>
    <col min="3298" max="3298" width="9.33203125" style="18"/>
    <col min="3299" max="3300" width="10.33203125" style="18" bestFit="1" customWidth="1"/>
    <col min="3301" max="3301" width="10.6640625" style="18" bestFit="1" customWidth="1"/>
    <col min="3302" max="3545" width="9.33203125" style="18"/>
    <col min="3546" max="3546" width="14.33203125" style="18" customWidth="1"/>
    <col min="3547" max="3547" width="16.5546875" style="18" customWidth="1"/>
    <col min="3548" max="3548" width="17.44140625" style="18" customWidth="1"/>
    <col min="3549" max="3549" width="15.6640625" style="18" customWidth="1"/>
    <col min="3550" max="3550" width="16.5546875" style="18" customWidth="1"/>
    <col min="3551" max="3551" width="17.5546875" style="18" customWidth="1"/>
    <col min="3552" max="3552" width="9.33203125" style="18"/>
    <col min="3553" max="3553" width="10.33203125" style="18" bestFit="1" customWidth="1"/>
    <col min="3554" max="3554" width="9.33203125" style="18"/>
    <col min="3555" max="3556" width="10.33203125" style="18" bestFit="1" customWidth="1"/>
    <col min="3557" max="3557" width="10.6640625" style="18" bestFit="1" customWidth="1"/>
    <col min="3558" max="3801" width="9.33203125" style="18"/>
    <col min="3802" max="3802" width="14.33203125" style="18" customWidth="1"/>
    <col min="3803" max="3803" width="16.5546875" style="18" customWidth="1"/>
    <col min="3804" max="3804" width="17.44140625" style="18" customWidth="1"/>
    <col min="3805" max="3805" width="15.6640625" style="18" customWidth="1"/>
    <col min="3806" max="3806" width="16.5546875" style="18" customWidth="1"/>
    <col min="3807" max="3807" width="17.5546875" style="18" customWidth="1"/>
    <col min="3808" max="3808" width="9.33203125" style="18"/>
    <col min="3809" max="3809" width="10.33203125" style="18" bestFit="1" customWidth="1"/>
    <col min="3810" max="3810" width="9.33203125" style="18"/>
    <col min="3811" max="3812" width="10.33203125" style="18" bestFit="1" customWidth="1"/>
    <col min="3813" max="3813" width="10.6640625" style="18" bestFit="1" customWidth="1"/>
    <col min="3814" max="4057" width="9.33203125" style="18"/>
    <col min="4058" max="4058" width="14.33203125" style="18" customWidth="1"/>
    <col min="4059" max="4059" width="16.5546875" style="18" customWidth="1"/>
    <col min="4060" max="4060" width="17.44140625" style="18" customWidth="1"/>
    <col min="4061" max="4061" width="15.6640625" style="18" customWidth="1"/>
    <col min="4062" max="4062" width="16.5546875" style="18" customWidth="1"/>
    <col min="4063" max="4063" width="17.5546875" style="18" customWidth="1"/>
    <col min="4064" max="4064" width="9.33203125" style="18"/>
    <col min="4065" max="4065" width="10.33203125" style="18" bestFit="1" customWidth="1"/>
    <col min="4066" max="4066" width="9.33203125" style="18"/>
    <col min="4067" max="4068" width="10.33203125" style="18" bestFit="1" customWidth="1"/>
    <col min="4069" max="4069" width="10.6640625" style="18" bestFit="1" customWidth="1"/>
    <col min="4070" max="4313" width="9.33203125" style="18"/>
    <col min="4314" max="4314" width="14.33203125" style="18" customWidth="1"/>
    <col min="4315" max="4315" width="16.5546875" style="18" customWidth="1"/>
    <col min="4316" max="4316" width="17.44140625" style="18" customWidth="1"/>
    <col min="4317" max="4317" width="15.6640625" style="18" customWidth="1"/>
    <col min="4318" max="4318" width="16.5546875" style="18" customWidth="1"/>
    <col min="4319" max="4319" width="17.5546875" style="18" customWidth="1"/>
    <col min="4320" max="4320" width="9.33203125" style="18"/>
    <col min="4321" max="4321" width="10.33203125" style="18" bestFit="1" customWidth="1"/>
    <col min="4322" max="4322" width="9.33203125" style="18"/>
    <col min="4323" max="4324" width="10.33203125" style="18" bestFit="1" customWidth="1"/>
    <col min="4325" max="4325" width="10.6640625" style="18" bestFit="1" customWidth="1"/>
    <col min="4326" max="4569" width="9.33203125" style="18"/>
    <col min="4570" max="4570" width="14.33203125" style="18" customWidth="1"/>
    <col min="4571" max="4571" width="16.5546875" style="18" customWidth="1"/>
    <col min="4572" max="4572" width="17.44140625" style="18" customWidth="1"/>
    <col min="4573" max="4573" width="15.6640625" style="18" customWidth="1"/>
    <col min="4574" max="4574" width="16.5546875" style="18" customWidth="1"/>
    <col min="4575" max="4575" width="17.5546875" style="18" customWidth="1"/>
    <col min="4576" max="4576" width="9.33203125" style="18"/>
    <col min="4577" max="4577" width="10.33203125" style="18" bestFit="1" customWidth="1"/>
    <col min="4578" max="4578" width="9.33203125" style="18"/>
    <col min="4579" max="4580" width="10.33203125" style="18" bestFit="1" customWidth="1"/>
    <col min="4581" max="4581" width="10.6640625" style="18" bestFit="1" customWidth="1"/>
    <col min="4582" max="4825" width="9.33203125" style="18"/>
    <col min="4826" max="4826" width="14.33203125" style="18" customWidth="1"/>
    <col min="4827" max="4827" width="16.5546875" style="18" customWidth="1"/>
    <col min="4828" max="4828" width="17.44140625" style="18" customWidth="1"/>
    <col min="4829" max="4829" width="15.6640625" style="18" customWidth="1"/>
    <col min="4830" max="4830" width="16.5546875" style="18" customWidth="1"/>
    <col min="4831" max="4831" width="17.5546875" style="18" customWidth="1"/>
    <col min="4832" max="4832" width="9.33203125" style="18"/>
    <col min="4833" max="4833" width="10.33203125" style="18" bestFit="1" customWidth="1"/>
    <col min="4834" max="4834" width="9.33203125" style="18"/>
    <col min="4835" max="4836" width="10.33203125" style="18" bestFit="1" customWidth="1"/>
    <col min="4837" max="4837" width="10.6640625" style="18" bestFit="1" customWidth="1"/>
    <col min="4838" max="5081" width="9.33203125" style="18"/>
    <col min="5082" max="5082" width="14.33203125" style="18" customWidth="1"/>
    <col min="5083" max="5083" width="16.5546875" style="18" customWidth="1"/>
    <col min="5084" max="5084" width="17.44140625" style="18" customWidth="1"/>
    <col min="5085" max="5085" width="15.6640625" style="18" customWidth="1"/>
    <col min="5086" max="5086" width="16.5546875" style="18" customWidth="1"/>
    <col min="5087" max="5087" width="17.5546875" style="18" customWidth="1"/>
    <col min="5088" max="5088" width="9.33203125" style="18"/>
    <col min="5089" max="5089" width="10.33203125" style="18" bestFit="1" customWidth="1"/>
    <col min="5090" max="5090" width="9.33203125" style="18"/>
    <col min="5091" max="5092" width="10.33203125" style="18" bestFit="1" customWidth="1"/>
    <col min="5093" max="5093" width="10.6640625" style="18" bestFit="1" customWidth="1"/>
    <col min="5094" max="5337" width="9.33203125" style="18"/>
    <col min="5338" max="5338" width="14.33203125" style="18" customWidth="1"/>
    <col min="5339" max="5339" width="16.5546875" style="18" customWidth="1"/>
    <col min="5340" max="5340" width="17.44140625" style="18" customWidth="1"/>
    <col min="5341" max="5341" width="15.6640625" style="18" customWidth="1"/>
    <col min="5342" max="5342" width="16.5546875" style="18" customWidth="1"/>
    <col min="5343" max="5343" width="17.5546875" style="18" customWidth="1"/>
    <col min="5344" max="5344" width="9.33203125" style="18"/>
    <col min="5345" max="5345" width="10.33203125" style="18" bestFit="1" customWidth="1"/>
    <col min="5346" max="5346" width="9.33203125" style="18"/>
    <col min="5347" max="5348" width="10.33203125" style="18" bestFit="1" customWidth="1"/>
    <col min="5349" max="5349" width="10.6640625" style="18" bestFit="1" customWidth="1"/>
    <col min="5350" max="5593" width="9.33203125" style="18"/>
    <col min="5594" max="5594" width="14.33203125" style="18" customWidth="1"/>
    <col min="5595" max="5595" width="16.5546875" style="18" customWidth="1"/>
    <col min="5596" max="5596" width="17.44140625" style="18" customWidth="1"/>
    <col min="5597" max="5597" width="15.6640625" style="18" customWidth="1"/>
    <col min="5598" max="5598" width="16.5546875" style="18" customWidth="1"/>
    <col min="5599" max="5599" width="17.5546875" style="18" customWidth="1"/>
    <col min="5600" max="5600" width="9.33203125" style="18"/>
    <col min="5601" max="5601" width="10.33203125" style="18" bestFit="1" customWidth="1"/>
    <col min="5602" max="5602" width="9.33203125" style="18"/>
    <col min="5603" max="5604" width="10.33203125" style="18" bestFit="1" customWidth="1"/>
    <col min="5605" max="5605" width="10.6640625" style="18" bestFit="1" customWidth="1"/>
    <col min="5606" max="5849" width="9.33203125" style="18"/>
    <col min="5850" max="5850" width="14.33203125" style="18" customWidth="1"/>
    <col min="5851" max="5851" width="16.5546875" style="18" customWidth="1"/>
    <col min="5852" max="5852" width="17.44140625" style="18" customWidth="1"/>
    <col min="5853" max="5853" width="15.6640625" style="18" customWidth="1"/>
    <col min="5854" max="5854" width="16.5546875" style="18" customWidth="1"/>
    <col min="5855" max="5855" width="17.5546875" style="18" customWidth="1"/>
    <col min="5856" max="5856" width="9.33203125" style="18"/>
    <col min="5857" max="5857" width="10.33203125" style="18" bestFit="1" customWidth="1"/>
    <col min="5858" max="5858" width="9.33203125" style="18"/>
    <col min="5859" max="5860" width="10.33203125" style="18" bestFit="1" customWidth="1"/>
    <col min="5861" max="5861" width="10.6640625" style="18" bestFit="1" customWidth="1"/>
    <col min="5862" max="6105" width="9.33203125" style="18"/>
    <col min="6106" max="6106" width="14.33203125" style="18" customWidth="1"/>
    <col min="6107" max="6107" width="16.5546875" style="18" customWidth="1"/>
    <col min="6108" max="6108" width="17.44140625" style="18" customWidth="1"/>
    <col min="6109" max="6109" width="15.6640625" style="18" customWidth="1"/>
    <col min="6110" max="6110" width="16.5546875" style="18" customWidth="1"/>
    <col min="6111" max="6111" width="17.5546875" style="18" customWidth="1"/>
    <col min="6112" max="6112" width="9.33203125" style="18"/>
    <col min="6113" max="6113" width="10.33203125" style="18" bestFit="1" customWidth="1"/>
    <col min="6114" max="6114" width="9.33203125" style="18"/>
    <col min="6115" max="6116" width="10.33203125" style="18" bestFit="1" customWidth="1"/>
    <col min="6117" max="6117" width="10.6640625" style="18" bestFit="1" customWidth="1"/>
    <col min="6118" max="6361" width="9.33203125" style="18"/>
    <col min="6362" max="6362" width="14.33203125" style="18" customWidth="1"/>
    <col min="6363" max="6363" width="16.5546875" style="18" customWidth="1"/>
    <col min="6364" max="6364" width="17.44140625" style="18" customWidth="1"/>
    <col min="6365" max="6365" width="15.6640625" style="18" customWidth="1"/>
    <col min="6366" max="6366" width="16.5546875" style="18" customWidth="1"/>
    <col min="6367" max="6367" width="17.5546875" style="18" customWidth="1"/>
    <col min="6368" max="6368" width="9.33203125" style="18"/>
    <col min="6369" max="6369" width="10.33203125" style="18" bestFit="1" customWidth="1"/>
    <col min="6370" max="6370" width="9.33203125" style="18"/>
    <col min="6371" max="6372" width="10.33203125" style="18" bestFit="1" customWidth="1"/>
    <col min="6373" max="6373" width="10.6640625" style="18" bestFit="1" customWidth="1"/>
    <col min="6374" max="6617" width="9.33203125" style="18"/>
    <col min="6618" max="6618" width="14.33203125" style="18" customWidth="1"/>
    <col min="6619" max="6619" width="16.5546875" style="18" customWidth="1"/>
    <col min="6620" max="6620" width="17.44140625" style="18" customWidth="1"/>
    <col min="6621" max="6621" width="15.6640625" style="18" customWidth="1"/>
    <col min="6622" max="6622" width="16.5546875" style="18" customWidth="1"/>
    <col min="6623" max="6623" width="17.5546875" style="18" customWidth="1"/>
    <col min="6624" max="6624" width="9.33203125" style="18"/>
    <col min="6625" max="6625" width="10.33203125" style="18" bestFit="1" customWidth="1"/>
    <col min="6626" max="6626" width="9.33203125" style="18"/>
    <col min="6627" max="6628" width="10.33203125" style="18" bestFit="1" customWidth="1"/>
    <col min="6629" max="6629" width="10.6640625" style="18" bestFit="1" customWidth="1"/>
    <col min="6630" max="6873" width="9.33203125" style="18"/>
    <col min="6874" max="6874" width="14.33203125" style="18" customWidth="1"/>
    <col min="6875" max="6875" width="16.5546875" style="18" customWidth="1"/>
    <col min="6876" max="6876" width="17.44140625" style="18" customWidth="1"/>
    <col min="6877" max="6877" width="15.6640625" style="18" customWidth="1"/>
    <col min="6878" max="6878" width="16.5546875" style="18" customWidth="1"/>
    <col min="6879" max="6879" width="17.5546875" style="18" customWidth="1"/>
    <col min="6880" max="6880" width="9.33203125" style="18"/>
    <col min="6881" max="6881" width="10.33203125" style="18" bestFit="1" customWidth="1"/>
    <col min="6882" max="6882" width="9.33203125" style="18"/>
    <col min="6883" max="6884" width="10.33203125" style="18" bestFit="1" customWidth="1"/>
    <col min="6885" max="6885" width="10.6640625" style="18" bestFit="1" customWidth="1"/>
    <col min="6886" max="7129" width="9.33203125" style="18"/>
    <col min="7130" max="7130" width="14.33203125" style="18" customWidth="1"/>
    <col min="7131" max="7131" width="16.5546875" style="18" customWidth="1"/>
    <col min="7132" max="7132" width="17.44140625" style="18" customWidth="1"/>
    <col min="7133" max="7133" width="15.6640625" style="18" customWidth="1"/>
    <col min="7134" max="7134" width="16.5546875" style="18" customWidth="1"/>
    <col min="7135" max="7135" width="17.5546875" style="18" customWidth="1"/>
    <col min="7136" max="7136" width="9.33203125" style="18"/>
    <col min="7137" max="7137" width="10.33203125" style="18" bestFit="1" customWidth="1"/>
    <col min="7138" max="7138" width="9.33203125" style="18"/>
    <col min="7139" max="7140" width="10.33203125" style="18" bestFit="1" customWidth="1"/>
    <col min="7141" max="7141" width="10.6640625" style="18" bestFit="1" customWidth="1"/>
    <col min="7142" max="7385" width="9.33203125" style="18"/>
    <col min="7386" max="7386" width="14.33203125" style="18" customWidth="1"/>
    <col min="7387" max="7387" width="16.5546875" style="18" customWidth="1"/>
    <col min="7388" max="7388" width="17.44140625" style="18" customWidth="1"/>
    <col min="7389" max="7389" width="15.6640625" style="18" customWidth="1"/>
    <col min="7390" max="7390" width="16.5546875" style="18" customWidth="1"/>
    <col min="7391" max="7391" width="17.5546875" style="18" customWidth="1"/>
    <col min="7392" max="7392" width="9.33203125" style="18"/>
    <col min="7393" max="7393" width="10.33203125" style="18" bestFit="1" customWidth="1"/>
    <col min="7394" max="7394" width="9.33203125" style="18"/>
    <col min="7395" max="7396" width="10.33203125" style="18" bestFit="1" customWidth="1"/>
    <col min="7397" max="7397" width="10.6640625" style="18" bestFit="1" customWidth="1"/>
    <col min="7398" max="7641" width="9.33203125" style="18"/>
    <col min="7642" max="7642" width="14.33203125" style="18" customWidth="1"/>
    <col min="7643" max="7643" width="16.5546875" style="18" customWidth="1"/>
    <col min="7644" max="7644" width="17.44140625" style="18" customWidth="1"/>
    <col min="7645" max="7645" width="15.6640625" style="18" customWidth="1"/>
    <col min="7646" max="7646" width="16.5546875" style="18" customWidth="1"/>
    <col min="7647" max="7647" width="17.5546875" style="18" customWidth="1"/>
    <col min="7648" max="7648" width="9.33203125" style="18"/>
    <col min="7649" max="7649" width="10.33203125" style="18" bestFit="1" customWidth="1"/>
    <col min="7650" max="7650" width="9.33203125" style="18"/>
    <col min="7651" max="7652" width="10.33203125" style="18" bestFit="1" customWidth="1"/>
    <col min="7653" max="7653" width="10.6640625" style="18" bestFit="1" customWidth="1"/>
    <col min="7654" max="7897" width="9.33203125" style="18"/>
    <col min="7898" max="7898" width="14.33203125" style="18" customWidth="1"/>
    <col min="7899" max="7899" width="16.5546875" style="18" customWidth="1"/>
    <col min="7900" max="7900" width="17.44140625" style="18" customWidth="1"/>
    <col min="7901" max="7901" width="15.6640625" style="18" customWidth="1"/>
    <col min="7902" max="7902" width="16.5546875" style="18" customWidth="1"/>
    <col min="7903" max="7903" width="17.5546875" style="18" customWidth="1"/>
    <col min="7904" max="7904" width="9.33203125" style="18"/>
    <col min="7905" max="7905" width="10.33203125" style="18" bestFit="1" customWidth="1"/>
    <col min="7906" max="7906" width="9.33203125" style="18"/>
    <col min="7907" max="7908" width="10.33203125" style="18" bestFit="1" customWidth="1"/>
    <col min="7909" max="7909" width="10.6640625" style="18" bestFit="1" customWidth="1"/>
    <col min="7910" max="8153" width="9.33203125" style="18"/>
    <col min="8154" max="8154" width="14.33203125" style="18" customWidth="1"/>
    <col min="8155" max="8155" width="16.5546875" style="18" customWidth="1"/>
    <col min="8156" max="8156" width="17.44140625" style="18" customWidth="1"/>
    <col min="8157" max="8157" width="15.6640625" style="18" customWidth="1"/>
    <col min="8158" max="8158" width="16.5546875" style="18" customWidth="1"/>
    <col min="8159" max="8159" width="17.5546875" style="18" customWidth="1"/>
    <col min="8160" max="8160" width="9.33203125" style="18"/>
    <col min="8161" max="8161" width="10.33203125" style="18" bestFit="1" customWidth="1"/>
    <col min="8162" max="8162" width="9.33203125" style="18"/>
    <col min="8163" max="8164" width="10.33203125" style="18" bestFit="1" customWidth="1"/>
    <col min="8165" max="8165" width="10.6640625" style="18" bestFit="1" customWidth="1"/>
    <col min="8166" max="8409" width="9.33203125" style="18"/>
    <col min="8410" max="8410" width="14.33203125" style="18" customWidth="1"/>
    <col min="8411" max="8411" width="16.5546875" style="18" customWidth="1"/>
    <col min="8412" max="8412" width="17.44140625" style="18" customWidth="1"/>
    <col min="8413" max="8413" width="15.6640625" style="18" customWidth="1"/>
    <col min="8414" max="8414" width="16.5546875" style="18" customWidth="1"/>
    <col min="8415" max="8415" width="17.5546875" style="18" customWidth="1"/>
    <col min="8416" max="8416" width="9.33203125" style="18"/>
    <col min="8417" max="8417" width="10.33203125" style="18" bestFit="1" customWidth="1"/>
    <col min="8418" max="8418" width="9.33203125" style="18"/>
    <col min="8419" max="8420" width="10.33203125" style="18" bestFit="1" customWidth="1"/>
    <col min="8421" max="8421" width="10.6640625" style="18" bestFit="1" customWidth="1"/>
    <col min="8422" max="8665" width="9.33203125" style="18"/>
    <col min="8666" max="8666" width="14.33203125" style="18" customWidth="1"/>
    <col min="8667" max="8667" width="16.5546875" style="18" customWidth="1"/>
    <col min="8668" max="8668" width="17.44140625" style="18" customWidth="1"/>
    <col min="8669" max="8669" width="15.6640625" style="18" customWidth="1"/>
    <col min="8670" max="8670" width="16.5546875" style="18" customWidth="1"/>
    <col min="8671" max="8671" width="17.5546875" style="18" customWidth="1"/>
    <col min="8672" max="8672" width="9.33203125" style="18"/>
    <col min="8673" max="8673" width="10.33203125" style="18" bestFit="1" customWidth="1"/>
    <col min="8674" max="8674" width="9.33203125" style="18"/>
    <col min="8675" max="8676" width="10.33203125" style="18" bestFit="1" customWidth="1"/>
    <col min="8677" max="8677" width="10.6640625" style="18" bestFit="1" customWidth="1"/>
    <col min="8678" max="8921" width="9.33203125" style="18"/>
    <col min="8922" max="8922" width="14.33203125" style="18" customWidth="1"/>
    <col min="8923" max="8923" width="16.5546875" style="18" customWidth="1"/>
    <col min="8924" max="8924" width="17.44140625" style="18" customWidth="1"/>
    <col min="8925" max="8925" width="15.6640625" style="18" customWidth="1"/>
    <col min="8926" max="8926" width="16.5546875" style="18" customWidth="1"/>
    <col min="8927" max="8927" width="17.5546875" style="18" customWidth="1"/>
    <col min="8928" max="8928" width="9.33203125" style="18"/>
    <col min="8929" max="8929" width="10.33203125" style="18" bestFit="1" customWidth="1"/>
    <col min="8930" max="8930" width="9.33203125" style="18"/>
    <col min="8931" max="8932" width="10.33203125" style="18" bestFit="1" customWidth="1"/>
    <col min="8933" max="8933" width="10.6640625" style="18" bestFit="1" customWidth="1"/>
    <col min="8934" max="9177" width="9.33203125" style="18"/>
    <col min="9178" max="9178" width="14.33203125" style="18" customWidth="1"/>
    <col min="9179" max="9179" width="16.5546875" style="18" customWidth="1"/>
    <col min="9180" max="9180" width="17.44140625" style="18" customWidth="1"/>
    <col min="9181" max="9181" width="15.6640625" style="18" customWidth="1"/>
    <col min="9182" max="9182" width="16.5546875" style="18" customWidth="1"/>
    <col min="9183" max="9183" width="17.5546875" style="18" customWidth="1"/>
    <col min="9184" max="9184" width="9.33203125" style="18"/>
    <col min="9185" max="9185" width="10.33203125" style="18" bestFit="1" customWidth="1"/>
    <col min="9186" max="9186" width="9.33203125" style="18"/>
    <col min="9187" max="9188" width="10.33203125" style="18" bestFit="1" customWidth="1"/>
    <col min="9189" max="9189" width="10.6640625" style="18" bestFit="1" customWidth="1"/>
    <col min="9190" max="9433" width="9.33203125" style="18"/>
    <col min="9434" max="9434" width="14.33203125" style="18" customWidth="1"/>
    <col min="9435" max="9435" width="16.5546875" style="18" customWidth="1"/>
    <col min="9436" max="9436" width="17.44140625" style="18" customWidth="1"/>
    <col min="9437" max="9437" width="15.6640625" style="18" customWidth="1"/>
    <col min="9438" max="9438" width="16.5546875" style="18" customWidth="1"/>
    <col min="9439" max="9439" width="17.5546875" style="18" customWidth="1"/>
    <col min="9440" max="9440" width="9.33203125" style="18"/>
    <col min="9441" max="9441" width="10.33203125" style="18" bestFit="1" customWidth="1"/>
    <col min="9442" max="9442" width="9.33203125" style="18"/>
    <col min="9443" max="9444" width="10.33203125" style="18" bestFit="1" customWidth="1"/>
    <col min="9445" max="9445" width="10.6640625" style="18" bestFit="1" customWidth="1"/>
    <col min="9446" max="9689" width="9.33203125" style="18"/>
    <col min="9690" max="9690" width="14.33203125" style="18" customWidth="1"/>
    <col min="9691" max="9691" width="16.5546875" style="18" customWidth="1"/>
    <col min="9692" max="9692" width="17.44140625" style="18" customWidth="1"/>
    <col min="9693" max="9693" width="15.6640625" style="18" customWidth="1"/>
    <col min="9694" max="9694" width="16.5546875" style="18" customWidth="1"/>
    <col min="9695" max="9695" width="17.5546875" style="18" customWidth="1"/>
    <col min="9696" max="9696" width="9.33203125" style="18"/>
    <col min="9697" max="9697" width="10.33203125" style="18" bestFit="1" customWidth="1"/>
    <col min="9698" max="9698" width="9.33203125" style="18"/>
    <col min="9699" max="9700" width="10.33203125" style="18" bestFit="1" customWidth="1"/>
    <col min="9701" max="9701" width="10.6640625" style="18" bestFit="1" customWidth="1"/>
    <col min="9702" max="9945" width="9.33203125" style="18"/>
    <col min="9946" max="9946" width="14.33203125" style="18" customWidth="1"/>
    <col min="9947" max="9947" width="16.5546875" style="18" customWidth="1"/>
    <col min="9948" max="9948" width="17.44140625" style="18" customWidth="1"/>
    <col min="9949" max="9949" width="15.6640625" style="18" customWidth="1"/>
    <col min="9950" max="9950" width="16.5546875" style="18" customWidth="1"/>
    <col min="9951" max="9951" width="17.5546875" style="18" customWidth="1"/>
    <col min="9952" max="9952" width="9.33203125" style="18"/>
    <col min="9953" max="9953" width="10.33203125" style="18" bestFit="1" customWidth="1"/>
    <col min="9954" max="9954" width="9.33203125" style="18"/>
    <col min="9955" max="9956" width="10.33203125" style="18" bestFit="1" customWidth="1"/>
    <col min="9957" max="9957" width="10.6640625" style="18" bestFit="1" customWidth="1"/>
    <col min="9958" max="10201" width="9.33203125" style="18"/>
    <col min="10202" max="10202" width="14.33203125" style="18" customWidth="1"/>
    <col min="10203" max="10203" width="16.5546875" style="18" customWidth="1"/>
    <col min="10204" max="10204" width="17.44140625" style="18" customWidth="1"/>
    <col min="10205" max="10205" width="15.6640625" style="18" customWidth="1"/>
    <col min="10206" max="10206" width="16.5546875" style="18" customWidth="1"/>
    <col min="10207" max="10207" width="17.5546875" style="18" customWidth="1"/>
    <col min="10208" max="10208" width="9.33203125" style="18"/>
    <col min="10209" max="10209" width="10.33203125" style="18" bestFit="1" customWidth="1"/>
    <col min="10210" max="10210" width="9.33203125" style="18"/>
    <col min="10211" max="10212" width="10.33203125" style="18" bestFit="1" customWidth="1"/>
    <col min="10213" max="10213" width="10.6640625" style="18" bestFit="1" customWidth="1"/>
    <col min="10214" max="10457" width="9.33203125" style="18"/>
    <col min="10458" max="10458" width="14.33203125" style="18" customWidth="1"/>
    <col min="10459" max="10459" width="16.5546875" style="18" customWidth="1"/>
    <col min="10460" max="10460" width="17.44140625" style="18" customWidth="1"/>
    <col min="10461" max="10461" width="15.6640625" style="18" customWidth="1"/>
    <col min="10462" max="10462" width="16.5546875" style="18" customWidth="1"/>
    <col min="10463" max="10463" width="17.5546875" style="18" customWidth="1"/>
    <col min="10464" max="10464" width="9.33203125" style="18"/>
    <col min="10465" max="10465" width="10.33203125" style="18" bestFit="1" customWidth="1"/>
    <col min="10466" max="10466" width="9.33203125" style="18"/>
    <col min="10467" max="10468" width="10.33203125" style="18" bestFit="1" customWidth="1"/>
    <col min="10469" max="10469" width="10.6640625" style="18" bestFit="1" customWidth="1"/>
    <col min="10470" max="10713" width="9.33203125" style="18"/>
    <col min="10714" max="10714" width="14.33203125" style="18" customWidth="1"/>
    <col min="10715" max="10715" width="16.5546875" style="18" customWidth="1"/>
    <col min="10716" max="10716" width="17.44140625" style="18" customWidth="1"/>
    <col min="10717" max="10717" width="15.6640625" style="18" customWidth="1"/>
    <col min="10718" max="10718" width="16.5546875" style="18" customWidth="1"/>
    <col min="10719" max="10719" width="17.5546875" style="18" customWidth="1"/>
    <col min="10720" max="10720" width="9.33203125" style="18"/>
    <col min="10721" max="10721" width="10.33203125" style="18" bestFit="1" customWidth="1"/>
    <col min="10722" max="10722" width="9.33203125" style="18"/>
    <col min="10723" max="10724" width="10.33203125" style="18" bestFit="1" customWidth="1"/>
    <col min="10725" max="10725" width="10.6640625" style="18" bestFit="1" customWidth="1"/>
    <col min="10726" max="10969" width="9.33203125" style="18"/>
    <col min="10970" max="10970" width="14.33203125" style="18" customWidth="1"/>
    <col min="10971" max="10971" width="16.5546875" style="18" customWidth="1"/>
    <col min="10972" max="10972" width="17.44140625" style="18" customWidth="1"/>
    <col min="10973" max="10973" width="15.6640625" style="18" customWidth="1"/>
    <col min="10974" max="10974" width="16.5546875" style="18" customWidth="1"/>
    <col min="10975" max="10975" width="17.5546875" style="18" customWidth="1"/>
    <col min="10976" max="10976" width="9.33203125" style="18"/>
    <col min="10977" max="10977" width="10.33203125" style="18" bestFit="1" customWidth="1"/>
    <col min="10978" max="10978" width="9.33203125" style="18"/>
    <col min="10979" max="10980" width="10.33203125" style="18" bestFit="1" customWidth="1"/>
    <col min="10981" max="10981" width="10.6640625" style="18" bestFit="1" customWidth="1"/>
    <col min="10982" max="11225" width="9.33203125" style="18"/>
    <col min="11226" max="11226" width="14.33203125" style="18" customWidth="1"/>
    <col min="11227" max="11227" width="16.5546875" style="18" customWidth="1"/>
    <col min="11228" max="11228" width="17.44140625" style="18" customWidth="1"/>
    <col min="11229" max="11229" width="15.6640625" style="18" customWidth="1"/>
    <col min="11230" max="11230" width="16.5546875" style="18" customWidth="1"/>
    <col min="11231" max="11231" width="17.5546875" style="18" customWidth="1"/>
    <col min="11232" max="11232" width="9.33203125" style="18"/>
    <col min="11233" max="11233" width="10.33203125" style="18" bestFit="1" customWidth="1"/>
    <col min="11234" max="11234" width="9.33203125" style="18"/>
    <col min="11235" max="11236" width="10.33203125" style="18" bestFit="1" customWidth="1"/>
    <col min="11237" max="11237" width="10.6640625" style="18" bestFit="1" customWidth="1"/>
    <col min="11238" max="11481" width="9.33203125" style="18"/>
    <col min="11482" max="11482" width="14.33203125" style="18" customWidth="1"/>
    <col min="11483" max="11483" width="16.5546875" style="18" customWidth="1"/>
    <col min="11484" max="11484" width="17.44140625" style="18" customWidth="1"/>
    <col min="11485" max="11485" width="15.6640625" style="18" customWidth="1"/>
    <col min="11486" max="11486" width="16.5546875" style="18" customWidth="1"/>
    <col min="11487" max="11487" width="17.5546875" style="18" customWidth="1"/>
    <col min="11488" max="11488" width="9.33203125" style="18"/>
    <col min="11489" max="11489" width="10.33203125" style="18" bestFit="1" customWidth="1"/>
    <col min="11490" max="11490" width="9.33203125" style="18"/>
    <col min="11491" max="11492" width="10.33203125" style="18" bestFit="1" customWidth="1"/>
    <col min="11493" max="11493" width="10.6640625" style="18" bestFit="1" customWidth="1"/>
    <col min="11494" max="11737" width="9.33203125" style="18"/>
    <col min="11738" max="11738" width="14.33203125" style="18" customWidth="1"/>
    <col min="11739" max="11739" width="16.5546875" style="18" customWidth="1"/>
    <col min="11740" max="11740" width="17.44140625" style="18" customWidth="1"/>
    <col min="11741" max="11741" width="15.6640625" style="18" customWidth="1"/>
    <col min="11742" max="11742" width="16.5546875" style="18" customWidth="1"/>
    <col min="11743" max="11743" width="17.5546875" style="18" customWidth="1"/>
    <col min="11744" max="11744" width="9.33203125" style="18"/>
    <col min="11745" max="11745" width="10.33203125" style="18" bestFit="1" customWidth="1"/>
    <col min="11746" max="11746" width="9.33203125" style="18"/>
    <col min="11747" max="11748" width="10.33203125" style="18" bestFit="1" customWidth="1"/>
    <col min="11749" max="11749" width="10.6640625" style="18" bestFit="1" customWidth="1"/>
    <col min="11750" max="11993" width="9.33203125" style="18"/>
    <col min="11994" max="11994" width="14.33203125" style="18" customWidth="1"/>
    <col min="11995" max="11995" width="16.5546875" style="18" customWidth="1"/>
    <col min="11996" max="11996" width="17.44140625" style="18" customWidth="1"/>
    <col min="11997" max="11997" width="15.6640625" style="18" customWidth="1"/>
    <col min="11998" max="11998" width="16.5546875" style="18" customWidth="1"/>
    <col min="11999" max="11999" width="17.5546875" style="18" customWidth="1"/>
    <col min="12000" max="12000" width="9.33203125" style="18"/>
    <col min="12001" max="12001" width="10.33203125" style="18" bestFit="1" customWidth="1"/>
    <col min="12002" max="12002" width="9.33203125" style="18"/>
    <col min="12003" max="12004" width="10.33203125" style="18" bestFit="1" customWidth="1"/>
    <col min="12005" max="12005" width="10.6640625" style="18" bestFit="1" customWidth="1"/>
    <col min="12006" max="12249" width="9.33203125" style="18"/>
    <col min="12250" max="12250" width="14.33203125" style="18" customWidth="1"/>
    <col min="12251" max="12251" width="16.5546875" style="18" customWidth="1"/>
    <col min="12252" max="12252" width="17.44140625" style="18" customWidth="1"/>
    <col min="12253" max="12253" width="15.6640625" style="18" customWidth="1"/>
    <col min="12254" max="12254" width="16.5546875" style="18" customWidth="1"/>
    <col min="12255" max="12255" width="17.5546875" style="18" customWidth="1"/>
    <col min="12256" max="12256" width="9.33203125" style="18"/>
    <col min="12257" max="12257" width="10.33203125" style="18" bestFit="1" customWidth="1"/>
    <col min="12258" max="12258" width="9.33203125" style="18"/>
    <col min="12259" max="12260" width="10.33203125" style="18" bestFit="1" customWidth="1"/>
    <col min="12261" max="12261" width="10.6640625" style="18" bestFit="1" customWidth="1"/>
    <col min="12262" max="12505" width="9.33203125" style="18"/>
    <col min="12506" max="12506" width="14.33203125" style="18" customWidth="1"/>
    <col min="12507" max="12507" width="16.5546875" style="18" customWidth="1"/>
    <col min="12508" max="12508" width="17.44140625" style="18" customWidth="1"/>
    <col min="12509" max="12509" width="15.6640625" style="18" customWidth="1"/>
    <col min="12510" max="12510" width="16.5546875" style="18" customWidth="1"/>
    <col min="12511" max="12511" width="17.5546875" style="18" customWidth="1"/>
    <col min="12512" max="12512" width="9.33203125" style="18"/>
    <col min="12513" max="12513" width="10.33203125" style="18" bestFit="1" customWidth="1"/>
    <col min="12514" max="12514" width="9.33203125" style="18"/>
    <col min="12515" max="12516" width="10.33203125" style="18" bestFit="1" customWidth="1"/>
    <col min="12517" max="12517" width="10.6640625" style="18" bestFit="1" customWidth="1"/>
    <col min="12518" max="12761" width="9.33203125" style="18"/>
    <col min="12762" max="12762" width="14.33203125" style="18" customWidth="1"/>
    <col min="12763" max="12763" width="16.5546875" style="18" customWidth="1"/>
    <col min="12764" max="12764" width="17.44140625" style="18" customWidth="1"/>
    <col min="12765" max="12765" width="15.6640625" style="18" customWidth="1"/>
    <col min="12766" max="12766" width="16.5546875" style="18" customWidth="1"/>
    <col min="12767" max="12767" width="17.5546875" style="18" customWidth="1"/>
    <col min="12768" max="12768" width="9.33203125" style="18"/>
    <col min="12769" max="12769" width="10.33203125" style="18" bestFit="1" customWidth="1"/>
    <col min="12770" max="12770" width="9.33203125" style="18"/>
    <col min="12771" max="12772" width="10.33203125" style="18" bestFit="1" customWidth="1"/>
    <col min="12773" max="12773" width="10.6640625" style="18" bestFit="1" customWidth="1"/>
    <col min="12774" max="13017" width="9.33203125" style="18"/>
    <col min="13018" max="13018" width="14.33203125" style="18" customWidth="1"/>
    <col min="13019" max="13019" width="16.5546875" style="18" customWidth="1"/>
    <col min="13020" max="13020" width="17.44140625" style="18" customWidth="1"/>
    <col min="13021" max="13021" width="15.6640625" style="18" customWidth="1"/>
    <col min="13022" max="13022" width="16.5546875" style="18" customWidth="1"/>
    <col min="13023" max="13023" width="17.5546875" style="18" customWidth="1"/>
    <col min="13024" max="13024" width="9.33203125" style="18"/>
    <col min="13025" max="13025" width="10.33203125" style="18" bestFit="1" customWidth="1"/>
    <col min="13026" max="13026" width="9.33203125" style="18"/>
    <col min="13027" max="13028" width="10.33203125" style="18" bestFit="1" customWidth="1"/>
    <col min="13029" max="13029" width="10.6640625" style="18" bestFit="1" customWidth="1"/>
    <col min="13030" max="13273" width="9.33203125" style="18"/>
    <col min="13274" max="13274" width="14.33203125" style="18" customWidth="1"/>
    <col min="13275" max="13275" width="16.5546875" style="18" customWidth="1"/>
    <col min="13276" max="13276" width="17.44140625" style="18" customWidth="1"/>
    <col min="13277" max="13277" width="15.6640625" style="18" customWidth="1"/>
    <col min="13278" max="13278" width="16.5546875" style="18" customWidth="1"/>
    <col min="13279" max="13279" width="17.5546875" style="18" customWidth="1"/>
    <col min="13280" max="13280" width="9.33203125" style="18"/>
    <col min="13281" max="13281" width="10.33203125" style="18" bestFit="1" customWidth="1"/>
    <col min="13282" max="13282" width="9.33203125" style="18"/>
    <col min="13283" max="13284" width="10.33203125" style="18" bestFit="1" customWidth="1"/>
    <col min="13285" max="13285" width="10.6640625" style="18" bestFit="1" customWidth="1"/>
    <col min="13286" max="13529" width="9.33203125" style="18"/>
    <col min="13530" max="13530" width="14.33203125" style="18" customWidth="1"/>
    <col min="13531" max="13531" width="16.5546875" style="18" customWidth="1"/>
    <col min="13532" max="13532" width="17.44140625" style="18" customWidth="1"/>
    <col min="13533" max="13533" width="15.6640625" style="18" customWidth="1"/>
    <col min="13534" max="13534" width="16.5546875" style="18" customWidth="1"/>
    <col min="13535" max="13535" width="17.5546875" style="18" customWidth="1"/>
    <col min="13536" max="13536" width="9.33203125" style="18"/>
    <col min="13537" max="13537" width="10.33203125" style="18" bestFit="1" customWidth="1"/>
    <col min="13538" max="13538" width="9.33203125" style="18"/>
    <col min="13539" max="13540" width="10.33203125" style="18" bestFit="1" customWidth="1"/>
    <col min="13541" max="13541" width="10.6640625" style="18" bestFit="1" customWidth="1"/>
    <col min="13542" max="13785" width="9.33203125" style="18"/>
    <col min="13786" max="13786" width="14.33203125" style="18" customWidth="1"/>
    <col min="13787" max="13787" width="16.5546875" style="18" customWidth="1"/>
    <col min="13788" max="13788" width="17.44140625" style="18" customWidth="1"/>
    <col min="13789" max="13789" width="15.6640625" style="18" customWidth="1"/>
    <col min="13790" max="13790" width="16.5546875" style="18" customWidth="1"/>
    <col min="13791" max="13791" width="17.5546875" style="18" customWidth="1"/>
    <col min="13792" max="13792" width="9.33203125" style="18"/>
    <col min="13793" max="13793" width="10.33203125" style="18" bestFit="1" customWidth="1"/>
    <col min="13794" max="13794" width="9.33203125" style="18"/>
    <col min="13795" max="13796" width="10.33203125" style="18" bestFit="1" customWidth="1"/>
    <col min="13797" max="13797" width="10.6640625" style="18" bestFit="1" customWidth="1"/>
    <col min="13798" max="14041" width="9.33203125" style="18"/>
    <col min="14042" max="14042" width="14.33203125" style="18" customWidth="1"/>
    <col min="14043" max="14043" width="16.5546875" style="18" customWidth="1"/>
    <col min="14044" max="14044" width="17.44140625" style="18" customWidth="1"/>
    <col min="14045" max="14045" width="15.6640625" style="18" customWidth="1"/>
    <col min="14046" max="14046" width="16.5546875" style="18" customWidth="1"/>
    <col min="14047" max="14047" width="17.5546875" style="18" customWidth="1"/>
    <col min="14048" max="14048" width="9.33203125" style="18"/>
    <col min="14049" max="14049" width="10.33203125" style="18" bestFit="1" customWidth="1"/>
    <col min="14050" max="14050" width="9.33203125" style="18"/>
    <col min="14051" max="14052" width="10.33203125" style="18" bestFit="1" customWidth="1"/>
    <col min="14053" max="14053" width="10.6640625" style="18" bestFit="1" customWidth="1"/>
    <col min="14054" max="14297" width="9.33203125" style="18"/>
    <col min="14298" max="14298" width="14.33203125" style="18" customWidth="1"/>
    <col min="14299" max="14299" width="16.5546875" style="18" customWidth="1"/>
    <col min="14300" max="14300" width="17.44140625" style="18" customWidth="1"/>
    <col min="14301" max="14301" width="15.6640625" style="18" customWidth="1"/>
    <col min="14302" max="14302" width="16.5546875" style="18" customWidth="1"/>
    <col min="14303" max="14303" width="17.5546875" style="18" customWidth="1"/>
    <col min="14304" max="14304" width="9.33203125" style="18"/>
    <col min="14305" max="14305" width="10.33203125" style="18" bestFit="1" customWidth="1"/>
    <col min="14306" max="14306" width="9.33203125" style="18"/>
    <col min="14307" max="14308" width="10.33203125" style="18" bestFit="1" customWidth="1"/>
    <col min="14309" max="14309" width="10.6640625" style="18" bestFit="1" customWidth="1"/>
    <col min="14310" max="14553" width="9.33203125" style="18"/>
    <col min="14554" max="14554" width="14.33203125" style="18" customWidth="1"/>
    <col min="14555" max="14555" width="16.5546875" style="18" customWidth="1"/>
    <col min="14556" max="14556" width="17.44140625" style="18" customWidth="1"/>
    <col min="14557" max="14557" width="15.6640625" style="18" customWidth="1"/>
    <col min="14558" max="14558" width="16.5546875" style="18" customWidth="1"/>
    <col min="14559" max="14559" width="17.5546875" style="18" customWidth="1"/>
    <col min="14560" max="14560" width="9.33203125" style="18"/>
    <col min="14561" max="14561" width="10.33203125" style="18" bestFit="1" customWidth="1"/>
    <col min="14562" max="14562" width="9.33203125" style="18"/>
    <col min="14563" max="14564" width="10.33203125" style="18" bestFit="1" customWidth="1"/>
    <col min="14565" max="14565" width="10.6640625" style="18" bestFit="1" customWidth="1"/>
    <col min="14566" max="14809" width="9.33203125" style="18"/>
    <col min="14810" max="14810" width="14.33203125" style="18" customWidth="1"/>
    <col min="14811" max="14811" width="16.5546875" style="18" customWidth="1"/>
    <col min="14812" max="14812" width="17.44140625" style="18" customWidth="1"/>
    <col min="14813" max="14813" width="15.6640625" style="18" customWidth="1"/>
    <col min="14814" max="14814" width="16.5546875" style="18" customWidth="1"/>
    <col min="14815" max="14815" width="17.5546875" style="18" customWidth="1"/>
    <col min="14816" max="14816" width="9.33203125" style="18"/>
    <col min="14817" max="14817" width="10.33203125" style="18" bestFit="1" customWidth="1"/>
    <col min="14818" max="14818" width="9.33203125" style="18"/>
    <col min="14819" max="14820" width="10.33203125" style="18" bestFit="1" customWidth="1"/>
    <col min="14821" max="14821" width="10.6640625" style="18" bestFit="1" customWidth="1"/>
    <col min="14822" max="15065" width="9.33203125" style="18"/>
    <col min="15066" max="15066" width="14.33203125" style="18" customWidth="1"/>
    <col min="15067" max="15067" width="16.5546875" style="18" customWidth="1"/>
    <col min="15068" max="15068" width="17.44140625" style="18" customWidth="1"/>
    <col min="15069" max="15069" width="15.6640625" style="18" customWidth="1"/>
    <col min="15070" max="15070" width="16.5546875" style="18" customWidth="1"/>
    <col min="15071" max="15071" width="17.5546875" style="18" customWidth="1"/>
    <col min="15072" max="15072" width="9.33203125" style="18"/>
    <col min="15073" max="15073" width="10.33203125" style="18" bestFit="1" customWidth="1"/>
    <col min="15074" max="15074" width="9.33203125" style="18"/>
    <col min="15075" max="15076" width="10.33203125" style="18" bestFit="1" customWidth="1"/>
    <col min="15077" max="15077" width="10.6640625" style="18" bestFit="1" customWidth="1"/>
    <col min="15078" max="15321" width="9.33203125" style="18"/>
    <col min="15322" max="15322" width="14.33203125" style="18" customWidth="1"/>
    <col min="15323" max="15323" width="16.5546875" style="18" customWidth="1"/>
    <col min="15324" max="15324" width="17.44140625" style="18" customWidth="1"/>
    <col min="15325" max="15325" width="15.6640625" style="18" customWidth="1"/>
    <col min="15326" max="15326" width="16.5546875" style="18" customWidth="1"/>
    <col min="15327" max="15327" width="17.5546875" style="18" customWidth="1"/>
    <col min="15328" max="15328" width="9.33203125" style="18"/>
    <col min="15329" max="15329" width="10.33203125" style="18" bestFit="1" customWidth="1"/>
    <col min="15330" max="15330" width="9.33203125" style="18"/>
    <col min="15331" max="15332" width="10.33203125" style="18" bestFit="1" customWidth="1"/>
    <col min="15333" max="15333" width="10.6640625" style="18" bestFit="1" customWidth="1"/>
    <col min="15334" max="15577" width="9.33203125" style="18"/>
    <col min="15578" max="15578" width="14.33203125" style="18" customWidth="1"/>
    <col min="15579" max="15579" width="16.5546875" style="18" customWidth="1"/>
    <col min="15580" max="15580" width="17.44140625" style="18" customWidth="1"/>
    <col min="15581" max="15581" width="15.6640625" style="18" customWidth="1"/>
    <col min="15582" max="15582" width="16.5546875" style="18" customWidth="1"/>
    <col min="15583" max="15583" width="17.5546875" style="18" customWidth="1"/>
    <col min="15584" max="15584" width="9.33203125" style="18"/>
    <col min="15585" max="15585" width="10.33203125" style="18" bestFit="1" customWidth="1"/>
    <col min="15586" max="15586" width="9.33203125" style="18"/>
    <col min="15587" max="15588" width="10.33203125" style="18" bestFit="1" customWidth="1"/>
    <col min="15589" max="15589" width="10.6640625" style="18" bestFit="1" customWidth="1"/>
    <col min="15590" max="15833" width="9.33203125" style="18"/>
    <col min="15834" max="15834" width="14.33203125" style="18" customWidth="1"/>
    <col min="15835" max="15835" width="16.5546875" style="18" customWidth="1"/>
    <col min="15836" max="15836" width="17.44140625" style="18" customWidth="1"/>
    <col min="15837" max="15837" width="15.6640625" style="18" customWidth="1"/>
    <col min="15838" max="15838" width="16.5546875" style="18" customWidth="1"/>
    <col min="15839" max="15839" width="17.5546875" style="18" customWidth="1"/>
    <col min="15840" max="15840" width="9.33203125" style="18"/>
    <col min="15841" max="15841" width="10.33203125" style="18" bestFit="1" customWidth="1"/>
    <col min="15842" max="15842" width="9.33203125" style="18"/>
    <col min="15843" max="15844" width="10.33203125" style="18" bestFit="1" customWidth="1"/>
    <col min="15845" max="15845" width="10.6640625" style="18" bestFit="1" customWidth="1"/>
    <col min="15846" max="16089" width="9.33203125" style="18"/>
    <col min="16090" max="16090" width="14.33203125" style="18" customWidth="1"/>
    <col min="16091" max="16091" width="16.5546875" style="18" customWidth="1"/>
    <col min="16092" max="16092" width="17.44140625" style="18" customWidth="1"/>
    <col min="16093" max="16093" width="15.6640625" style="18" customWidth="1"/>
    <col min="16094" max="16094" width="16.5546875" style="18" customWidth="1"/>
    <col min="16095" max="16095" width="17.5546875" style="18" customWidth="1"/>
    <col min="16096" max="16096" width="9.33203125" style="18"/>
    <col min="16097" max="16097" width="10.33203125" style="18" bestFit="1" customWidth="1"/>
    <col min="16098" max="16098" width="9.33203125" style="18"/>
    <col min="16099" max="16100" width="10.33203125" style="18" bestFit="1" customWidth="1"/>
    <col min="16101" max="16101" width="10.6640625" style="18" bestFit="1" customWidth="1"/>
    <col min="16102" max="16358" width="9.33203125" style="18"/>
    <col min="16359" max="16384" width="9.33203125" style="18" customWidth="1"/>
  </cols>
  <sheetData>
    <row r="1" spans="1:9" s="16" customFormat="1" x14ac:dyDescent="0.3">
      <c r="A1" s="467" t="s">
        <v>0</v>
      </c>
      <c r="B1" s="467"/>
      <c r="C1" s="466" t="s">
        <v>1</v>
      </c>
      <c r="D1" s="466"/>
      <c r="E1" s="466"/>
      <c r="F1" s="466"/>
      <c r="G1" s="466"/>
      <c r="I1" s="417"/>
    </row>
    <row r="2" spans="1:9" s="16" customFormat="1" x14ac:dyDescent="0.3">
      <c r="A2" s="467"/>
      <c r="B2" s="467"/>
      <c r="C2" s="466" t="s">
        <v>2</v>
      </c>
      <c r="D2" s="466"/>
      <c r="E2" s="466"/>
      <c r="F2" s="466"/>
      <c r="G2" s="466"/>
      <c r="I2" s="417"/>
    </row>
    <row r="3" spans="1:9" s="16" customFormat="1" ht="18.75" customHeight="1" x14ac:dyDescent="0.3">
      <c r="A3" s="467"/>
      <c r="B3" s="467"/>
      <c r="C3" s="466" t="s">
        <v>3</v>
      </c>
      <c r="D3" s="466"/>
      <c r="E3" s="469"/>
      <c r="F3" s="472" t="s">
        <v>4</v>
      </c>
      <c r="G3" s="227" t="s">
        <v>5</v>
      </c>
      <c r="I3" s="417"/>
    </row>
    <row r="4" spans="1:9" s="16" customFormat="1" ht="36" customHeight="1" x14ac:dyDescent="0.3">
      <c r="A4" s="470" t="s">
        <v>6</v>
      </c>
      <c r="B4" s="470"/>
      <c r="C4" s="244" t="s">
        <v>7</v>
      </c>
      <c r="D4" s="244" t="s">
        <v>8</v>
      </c>
      <c r="E4" s="244" t="s">
        <v>9</v>
      </c>
      <c r="F4" s="472"/>
      <c r="G4" s="228" t="s">
        <v>10</v>
      </c>
      <c r="I4" s="417"/>
    </row>
    <row r="5" spans="1:9" ht="13.95" customHeight="1" x14ac:dyDescent="0.3">
      <c r="A5" s="471" t="s">
        <v>11</v>
      </c>
      <c r="B5" s="471"/>
    </row>
    <row r="6" spans="1:9" ht="13.95" customHeight="1" x14ac:dyDescent="0.3">
      <c r="A6" s="19">
        <v>1998</v>
      </c>
      <c r="B6" s="20"/>
      <c r="C6" s="20">
        <v>11036689</v>
      </c>
      <c r="D6" s="20">
        <v>521087</v>
      </c>
      <c r="E6" s="20">
        <v>11557776</v>
      </c>
      <c r="F6" s="20">
        <v>102390225</v>
      </c>
      <c r="G6" s="21">
        <v>-90832449</v>
      </c>
    </row>
    <row r="7" spans="1:9" ht="13.95" customHeight="1" x14ac:dyDescent="0.3">
      <c r="A7" s="19">
        <v>1999</v>
      </c>
      <c r="B7" s="20"/>
      <c r="C7" s="20">
        <v>19218575</v>
      </c>
      <c r="D7" s="20">
        <v>765787</v>
      </c>
      <c r="E7" s="20">
        <v>19984362</v>
      </c>
      <c r="F7" s="20">
        <v>116466444</v>
      </c>
      <c r="G7" s="21">
        <v>-96482082</v>
      </c>
    </row>
    <row r="8" spans="1:9" ht="13.95" customHeight="1" x14ac:dyDescent="0.3">
      <c r="A8" s="19">
        <v>2000</v>
      </c>
      <c r="B8" s="20"/>
      <c r="C8" s="20">
        <v>15714571</v>
      </c>
      <c r="D8" s="20">
        <v>350242</v>
      </c>
      <c r="E8" s="20">
        <v>16064813</v>
      </c>
      <c r="F8" s="20">
        <v>123144484</v>
      </c>
      <c r="G8" s="21">
        <v>-107079671</v>
      </c>
    </row>
    <row r="9" spans="1:9" ht="13.95" customHeight="1" x14ac:dyDescent="0.3">
      <c r="A9" s="19">
        <v>2001</v>
      </c>
      <c r="B9" s="20"/>
      <c r="C9" s="20">
        <v>14375695</v>
      </c>
      <c r="D9" s="20">
        <v>296379</v>
      </c>
      <c r="E9" s="20">
        <v>14672074</v>
      </c>
      <c r="F9" s="20">
        <v>155092254</v>
      </c>
      <c r="G9" s="21">
        <v>-140420180</v>
      </c>
    </row>
    <row r="10" spans="1:9" ht="13.95" customHeight="1" x14ac:dyDescent="0.3">
      <c r="A10" s="19">
        <v>2002</v>
      </c>
      <c r="B10" s="20"/>
      <c r="C10" s="20">
        <v>30432554</v>
      </c>
      <c r="D10" s="20">
        <v>152111</v>
      </c>
      <c r="E10" s="20">
        <v>30584665</v>
      </c>
      <c r="F10" s="20">
        <v>195130436</v>
      </c>
      <c r="G10" s="21">
        <v>-164545771</v>
      </c>
    </row>
    <row r="11" spans="1:9" ht="13.95" customHeight="1" x14ac:dyDescent="0.3">
      <c r="A11" s="19">
        <v>2003</v>
      </c>
      <c r="B11" s="20"/>
      <c r="C11" s="20">
        <v>34522537</v>
      </c>
      <c r="D11" s="20">
        <v>343347</v>
      </c>
      <c r="E11" s="20">
        <v>34865884</v>
      </c>
      <c r="F11" s="20">
        <v>199214348</v>
      </c>
      <c r="G11" s="21">
        <v>-164348464</v>
      </c>
    </row>
    <row r="12" spans="1:9" ht="13.95" customHeight="1" x14ac:dyDescent="0.3">
      <c r="A12" s="19">
        <v>2004</v>
      </c>
      <c r="B12" s="20"/>
      <c r="C12" s="20">
        <v>30556698</v>
      </c>
      <c r="D12" s="20">
        <v>365636</v>
      </c>
      <c r="E12" s="20">
        <v>30922334</v>
      </c>
      <c r="F12" s="20">
        <v>206380185</v>
      </c>
      <c r="G12" s="21">
        <v>-175457851</v>
      </c>
    </row>
    <row r="13" spans="1:9" ht="13.95" customHeight="1" x14ac:dyDescent="0.3">
      <c r="A13" s="19">
        <v>2005</v>
      </c>
      <c r="B13" s="20"/>
      <c r="C13" s="20">
        <v>19333892</v>
      </c>
      <c r="D13" s="20">
        <v>424857</v>
      </c>
      <c r="E13" s="20">
        <v>19758749</v>
      </c>
      <c r="F13" s="20">
        <v>234511704</v>
      </c>
      <c r="G13" s="21">
        <v>-214752955</v>
      </c>
    </row>
    <row r="14" spans="1:9" ht="13.95" customHeight="1" x14ac:dyDescent="0.3">
      <c r="A14" s="19">
        <v>2006</v>
      </c>
      <c r="B14" s="20"/>
      <c r="C14" s="20">
        <v>19017830</v>
      </c>
      <c r="D14" s="20">
        <v>308170</v>
      </c>
      <c r="E14" s="20">
        <v>19326000</v>
      </c>
      <c r="F14" s="20">
        <v>235693186</v>
      </c>
      <c r="G14" s="21">
        <v>-216367186</v>
      </c>
    </row>
    <row r="15" spans="1:9" ht="13.95" customHeight="1" x14ac:dyDescent="0.3">
      <c r="A15" s="19">
        <v>2007</v>
      </c>
      <c r="B15" s="20"/>
      <c r="C15" s="20">
        <v>15768569</v>
      </c>
      <c r="D15" s="20">
        <v>947095</v>
      </c>
      <c r="E15" s="20">
        <v>16715664</v>
      </c>
      <c r="F15" s="20">
        <v>281031541</v>
      </c>
      <c r="G15" s="21">
        <v>-264315877</v>
      </c>
    </row>
    <row r="16" spans="1:9" ht="13.95" customHeight="1" x14ac:dyDescent="0.3">
      <c r="A16" s="19">
        <v>2008</v>
      </c>
      <c r="B16" s="20"/>
      <c r="C16" s="20">
        <v>17510609</v>
      </c>
      <c r="D16" s="20">
        <v>881187</v>
      </c>
      <c r="E16" s="20">
        <v>18391796</v>
      </c>
      <c r="F16" s="20">
        <v>324444963</v>
      </c>
      <c r="G16" s="21">
        <v>-306053167</v>
      </c>
    </row>
    <row r="17" spans="1:9" ht="13.95" customHeight="1" x14ac:dyDescent="0.3">
      <c r="A17" s="19">
        <v>2009</v>
      </c>
      <c r="B17" s="20"/>
      <c r="C17" s="20">
        <v>15582781</v>
      </c>
      <c r="D17" s="20">
        <v>2508</v>
      </c>
      <c r="E17" s="20">
        <v>15585289</v>
      </c>
      <c r="F17" s="20">
        <v>291925758</v>
      </c>
      <c r="G17" s="21">
        <v>-276340469</v>
      </c>
    </row>
    <row r="18" spans="1:9" ht="13.95" customHeight="1" x14ac:dyDescent="0.3">
      <c r="A18" s="19">
        <v>2010</v>
      </c>
      <c r="B18" s="20"/>
      <c r="C18" s="20">
        <v>15625771</v>
      </c>
      <c r="D18" s="20">
        <v>6319</v>
      </c>
      <c r="E18" s="20">
        <v>15632090</v>
      </c>
      <c r="F18" s="20">
        <v>301754340</v>
      </c>
      <c r="G18" s="21">
        <v>-286122250</v>
      </c>
    </row>
    <row r="19" spans="1:9" ht="13.95" customHeight="1" x14ac:dyDescent="0.3">
      <c r="A19" s="19">
        <v>2011</v>
      </c>
      <c r="B19" s="20"/>
      <c r="C19" s="20">
        <v>24661465</v>
      </c>
      <c r="D19" s="20">
        <v>2569586</v>
      </c>
      <c r="E19" s="20">
        <v>27231051</v>
      </c>
      <c r="F19" s="20">
        <v>332209582</v>
      </c>
      <c r="G19" s="21">
        <v>-304978531</v>
      </c>
    </row>
    <row r="20" spans="1:9" ht="16.2" customHeight="1" x14ac:dyDescent="0.3">
      <c r="A20" s="19">
        <v>2012</v>
      </c>
      <c r="B20" s="20"/>
      <c r="C20" s="246">
        <v>23798665</v>
      </c>
      <c r="D20" s="246">
        <v>2958531</v>
      </c>
      <c r="E20" s="245">
        <v>26757196</v>
      </c>
      <c r="F20" s="245">
        <v>342742210</v>
      </c>
      <c r="G20" s="17">
        <v>-315985014</v>
      </c>
    </row>
    <row r="21" spans="1:9" ht="16.2" customHeight="1" x14ac:dyDescent="0.3">
      <c r="A21" s="19">
        <v>2013</v>
      </c>
      <c r="B21" s="20"/>
      <c r="C21" s="245">
        <v>21829058.719999999</v>
      </c>
      <c r="D21" s="245">
        <v>8600351.4799999986</v>
      </c>
      <c r="E21" s="245">
        <v>30429410.199999996</v>
      </c>
      <c r="F21" s="245">
        <v>351627512.51169997</v>
      </c>
      <c r="G21" s="17">
        <v>-321198102.31169999</v>
      </c>
    </row>
    <row r="22" spans="1:9" ht="16.2" customHeight="1" x14ac:dyDescent="0.3">
      <c r="A22" s="19">
        <v>2014</v>
      </c>
      <c r="B22" s="20"/>
      <c r="C22" s="245">
        <v>28229758.600000001</v>
      </c>
      <c r="D22" s="245">
        <v>6776008.4900000002</v>
      </c>
      <c r="E22" s="245">
        <v>35005767.090000004</v>
      </c>
      <c r="F22" s="245">
        <v>404122217.09680003</v>
      </c>
      <c r="G22" s="17">
        <v>-369116450.00680006</v>
      </c>
    </row>
    <row r="23" spans="1:9" ht="16.2" customHeight="1" x14ac:dyDescent="0.3">
      <c r="A23" s="19">
        <v>2015</v>
      </c>
      <c r="B23" s="20"/>
      <c r="C23" s="246">
        <v>28541342.930000003</v>
      </c>
      <c r="D23" s="246">
        <v>8732933.3300000001</v>
      </c>
      <c r="E23" s="246">
        <v>37274276.260000005</v>
      </c>
      <c r="F23" s="245">
        <v>440350380.8666001</v>
      </c>
      <c r="G23" s="17">
        <v>-403076104.60660011</v>
      </c>
    </row>
    <row r="24" spans="1:9" ht="16.2" customHeight="1" x14ac:dyDescent="0.3">
      <c r="A24" s="19">
        <v>2016</v>
      </c>
      <c r="B24" s="20"/>
      <c r="C24" s="246">
        <v>30411095.381000005</v>
      </c>
      <c r="D24" s="246">
        <v>17129350.372000001</v>
      </c>
      <c r="E24" s="246">
        <v>47540445.753000014</v>
      </c>
      <c r="F24" s="246">
        <v>500127903.05629981</v>
      </c>
      <c r="G24" s="22">
        <v>-452587457.30329978</v>
      </c>
    </row>
    <row r="25" spans="1:9" ht="16.2" customHeight="1" x14ac:dyDescent="0.3">
      <c r="A25" s="23">
        <v>2017</v>
      </c>
      <c r="B25" s="23"/>
      <c r="C25" s="246">
        <f>SUM(C59:C70)</f>
        <v>31939170.81000001</v>
      </c>
      <c r="D25" s="246">
        <f>SUM(D59:D70)</f>
        <v>9678230.3499999996</v>
      </c>
      <c r="E25" s="246">
        <f>SUM(E59:E70)</f>
        <v>41617401.160000011</v>
      </c>
      <c r="F25" s="246">
        <f>SUM(F59:F70)</f>
        <v>523975971.69220066</v>
      </c>
      <c r="G25" s="22">
        <f>SUM(G59:G70)</f>
        <v>-482358570.53220075</v>
      </c>
    </row>
    <row r="26" spans="1:9" ht="16.2" customHeight="1" x14ac:dyDescent="0.3">
      <c r="A26" s="23">
        <v>2018</v>
      </c>
      <c r="B26" s="23"/>
      <c r="C26" s="246">
        <f>SUM(C72:C83)</f>
        <v>22193375.6259</v>
      </c>
      <c r="D26" s="246">
        <f>SUM(D72:D83)</f>
        <v>6826552.8699999992</v>
      </c>
      <c r="E26" s="246">
        <f>SUM(E72:E83)</f>
        <v>29019928.495900001</v>
      </c>
      <c r="F26" s="246">
        <f>SUM(F72:F83)</f>
        <v>509867430.55916589</v>
      </c>
      <c r="G26" s="22">
        <f>SUM(G72:G83)</f>
        <v>-480847502.06326586</v>
      </c>
      <c r="H26" s="245"/>
    </row>
    <row r="27" spans="1:9" ht="16.2" customHeight="1" x14ac:dyDescent="0.3">
      <c r="A27" s="23">
        <v>2019</v>
      </c>
      <c r="B27" s="23"/>
      <c r="C27" s="246">
        <f>SUM(C85:C96)</f>
        <v>38853364.190000005</v>
      </c>
      <c r="D27" s="246">
        <f>SUM(D85:D96)</f>
        <v>7515353.8200000003</v>
      </c>
      <c r="E27" s="246">
        <f>SUM(E85:E96)</f>
        <v>46368718.010000005</v>
      </c>
      <c r="F27" s="246">
        <f>SUM(F85:F96)</f>
        <v>611841790.64160001</v>
      </c>
      <c r="G27" s="22">
        <f>SUM(G85:G96)</f>
        <v>-565473072.63160002</v>
      </c>
      <c r="H27" s="245"/>
    </row>
    <row r="28" spans="1:9" ht="16.2" customHeight="1" x14ac:dyDescent="0.3">
      <c r="A28" s="23">
        <v>2020</v>
      </c>
      <c r="B28" s="26"/>
      <c r="C28" s="246">
        <f>SUM(C98:C109)</f>
        <v>33524735.809999999</v>
      </c>
      <c r="D28" s="246">
        <f>SUM(D98:D109)</f>
        <v>1876348.59</v>
      </c>
      <c r="E28" s="246">
        <f>SUM(E98:E109)</f>
        <v>35401084.399999999</v>
      </c>
      <c r="F28" s="246">
        <f>SUM(F98:F109)</f>
        <v>526245756.67399997</v>
      </c>
      <c r="G28" s="22">
        <f>SUM(G98:G109)</f>
        <v>-490844672.27399999</v>
      </c>
      <c r="H28" s="245"/>
    </row>
    <row r="29" spans="1:9" s="16" customFormat="1" ht="16.2" customHeight="1" x14ac:dyDescent="0.3">
      <c r="A29" s="23">
        <v>2021</v>
      </c>
      <c r="B29" s="25"/>
      <c r="C29" s="246">
        <f>SUM(C111:C122)</f>
        <v>34561774.690000005</v>
      </c>
      <c r="D29" s="246">
        <f>SUM(D111:D122)</f>
        <v>1298955.6400000001</v>
      </c>
      <c r="E29" s="246">
        <f>SUM(E111:E122)</f>
        <v>35860730.330000006</v>
      </c>
      <c r="F29" s="246">
        <f>SUM(F111:F122)</f>
        <v>558038620.21399891</v>
      </c>
      <c r="G29" s="22">
        <f>SUM(G111:G122)</f>
        <v>-522177889.88399893</v>
      </c>
      <c r="H29" s="245"/>
      <c r="I29" s="417"/>
    </row>
    <row r="30" spans="1:9" ht="16.2" customHeight="1" x14ac:dyDescent="0.3">
      <c r="A30" s="23" t="s">
        <v>109</v>
      </c>
      <c r="B30" s="26"/>
      <c r="C30" s="246">
        <f>SUM(C124:C135)</f>
        <v>27701404.279999997</v>
      </c>
      <c r="D30" s="246">
        <f>SUM(D124:D135)</f>
        <v>3379621.84</v>
      </c>
      <c r="E30" s="246">
        <f>SUM(E124:E135)</f>
        <v>31081026.119999994</v>
      </c>
      <c r="F30" s="246">
        <f>SUM(F124:F135)</f>
        <v>626166683.34499931</v>
      </c>
      <c r="G30" s="22">
        <f>SUM(G124:G135)</f>
        <v>-595085657.22499943</v>
      </c>
    </row>
    <row r="31" spans="1:9" s="16" customFormat="1" ht="16.2" customHeight="1" x14ac:dyDescent="0.3">
      <c r="A31" s="23" t="s">
        <v>110</v>
      </c>
      <c r="B31" s="25"/>
      <c r="C31" s="246">
        <f>SUM(C137:C148)</f>
        <v>17829726.149999999</v>
      </c>
      <c r="D31" s="246">
        <f t="shared" ref="D31:G31" si="0">SUM(D137:D148)</f>
        <v>6626694.7800000003</v>
      </c>
      <c r="E31" s="246">
        <f t="shared" si="0"/>
        <v>24456420.93</v>
      </c>
      <c r="F31" s="246">
        <f t="shared" si="0"/>
        <v>643367040.68900025</v>
      </c>
      <c r="G31" s="22">
        <f t="shared" si="0"/>
        <v>-618910619.7590003</v>
      </c>
      <c r="I31" s="417"/>
    </row>
    <row r="32" spans="1:9" ht="16.2" customHeight="1" x14ac:dyDescent="0.3">
      <c r="A32" s="26"/>
      <c r="B32" s="26"/>
      <c r="D32" s="246"/>
      <c r="E32" s="246"/>
      <c r="F32" s="246"/>
      <c r="G32" s="22"/>
    </row>
    <row r="33" spans="1:9" s="27" customFormat="1" ht="16.2" customHeight="1" x14ac:dyDescent="0.3">
      <c r="A33" s="471" t="s">
        <v>12</v>
      </c>
      <c r="B33" s="473"/>
      <c r="C33" s="247"/>
      <c r="D33" s="247"/>
      <c r="E33" s="245"/>
      <c r="F33" s="248"/>
      <c r="G33" s="17"/>
      <c r="I33" s="418"/>
    </row>
    <row r="34" spans="1:9" ht="13.95" customHeight="1" x14ac:dyDescent="0.3">
      <c r="A34" s="26">
        <v>2015</v>
      </c>
      <c r="B34" s="26" t="s">
        <v>13</v>
      </c>
      <c r="C34" s="245">
        <v>1339671.18</v>
      </c>
      <c r="D34" s="245">
        <v>285593.92</v>
      </c>
      <c r="E34" s="245">
        <f t="shared" ref="E34:E44" si="1">SUM(C34:D34)</f>
        <v>1625265.0999999999</v>
      </c>
      <c r="F34" s="245">
        <v>31101807.402399682</v>
      </c>
      <c r="G34" s="17">
        <f t="shared" ref="G34:G41" si="2">E34-F34</f>
        <v>-29476542.30239968</v>
      </c>
    </row>
    <row r="35" spans="1:9" ht="13.95" customHeight="1" x14ac:dyDescent="0.3">
      <c r="A35" s="26"/>
      <c r="B35" s="26" t="s">
        <v>14</v>
      </c>
      <c r="C35" s="245">
        <v>1972037.2199999946</v>
      </c>
      <c r="D35" s="245">
        <v>648258.89999999991</v>
      </c>
      <c r="E35" s="245">
        <f t="shared" si="1"/>
        <v>2620296.1199999945</v>
      </c>
      <c r="F35" s="245">
        <v>23377133.866299957</v>
      </c>
      <c r="G35" s="17">
        <f t="shared" si="2"/>
        <v>-20756837.746299963</v>
      </c>
    </row>
    <row r="36" spans="1:9" ht="13.95" customHeight="1" x14ac:dyDescent="0.3">
      <c r="A36" s="26"/>
      <c r="B36" s="26" t="s">
        <v>15</v>
      </c>
      <c r="C36" s="245">
        <v>1563649.9900000023</v>
      </c>
      <c r="D36" s="245">
        <v>368784.66000000003</v>
      </c>
      <c r="E36" s="245">
        <f t="shared" si="1"/>
        <v>1932434.6500000022</v>
      </c>
      <c r="F36" s="245">
        <v>32554007.591599863</v>
      </c>
      <c r="G36" s="17">
        <f t="shared" si="2"/>
        <v>-30621572.941599861</v>
      </c>
    </row>
    <row r="37" spans="1:9" ht="13.95" customHeight="1" x14ac:dyDescent="0.3">
      <c r="A37" s="26"/>
      <c r="B37" s="26" t="s">
        <v>16</v>
      </c>
      <c r="C37" s="245">
        <v>1411241.5100000007</v>
      </c>
      <c r="D37" s="245">
        <v>544235.39999999991</v>
      </c>
      <c r="E37" s="245">
        <f t="shared" si="1"/>
        <v>1955476.9100000006</v>
      </c>
      <c r="F37" s="245">
        <v>29665447.646699976</v>
      </c>
      <c r="G37" s="17">
        <f t="shared" si="2"/>
        <v>-27709970.736699976</v>
      </c>
    </row>
    <row r="38" spans="1:9" ht="13.95" customHeight="1" x14ac:dyDescent="0.3">
      <c r="A38" s="26"/>
      <c r="B38" s="26" t="s">
        <v>17</v>
      </c>
      <c r="C38" s="245">
        <v>1365906.1400000004</v>
      </c>
      <c r="D38" s="245">
        <v>498749.43</v>
      </c>
      <c r="E38" s="245">
        <f t="shared" si="1"/>
        <v>1864655.5700000003</v>
      </c>
      <c r="F38" s="245">
        <v>39843153.880000003</v>
      </c>
      <c r="G38" s="17">
        <f t="shared" si="2"/>
        <v>-37978498.310000002</v>
      </c>
    </row>
    <row r="39" spans="1:9" ht="13.95" customHeight="1" x14ac:dyDescent="0.3">
      <c r="A39" s="26"/>
      <c r="B39" s="26" t="s">
        <v>18</v>
      </c>
      <c r="C39" s="245">
        <v>990276</v>
      </c>
      <c r="D39" s="245">
        <v>921447</v>
      </c>
      <c r="E39" s="245">
        <f t="shared" si="1"/>
        <v>1911723</v>
      </c>
      <c r="F39" s="245">
        <v>39674687.64879927</v>
      </c>
      <c r="G39" s="17">
        <f t="shared" si="2"/>
        <v>-37762964.64879927</v>
      </c>
    </row>
    <row r="40" spans="1:9" ht="14.7" customHeight="1" x14ac:dyDescent="0.3">
      <c r="A40" s="26"/>
      <c r="B40" s="26" t="s">
        <v>19</v>
      </c>
      <c r="C40" s="245">
        <v>1571561.0100000009</v>
      </c>
      <c r="D40" s="245">
        <v>623247</v>
      </c>
      <c r="E40" s="245">
        <f t="shared" si="1"/>
        <v>2194808.0100000007</v>
      </c>
      <c r="F40" s="249">
        <v>37304476</v>
      </c>
      <c r="G40" s="17">
        <f t="shared" si="2"/>
        <v>-35109667.990000002</v>
      </c>
    </row>
    <row r="41" spans="1:9" ht="13.95" customHeight="1" x14ac:dyDescent="0.3">
      <c r="A41" s="26"/>
      <c r="B41" s="26" t="s">
        <v>20</v>
      </c>
      <c r="C41" s="245">
        <v>1018377.58</v>
      </c>
      <c r="D41" s="245">
        <v>480655</v>
      </c>
      <c r="E41" s="245">
        <f t="shared" si="1"/>
        <v>1499032.58</v>
      </c>
      <c r="F41" s="245">
        <v>35696355</v>
      </c>
      <c r="G41" s="17">
        <f t="shared" si="2"/>
        <v>-34197322.420000002</v>
      </c>
    </row>
    <row r="42" spans="1:9" ht="13.95" customHeight="1" x14ac:dyDescent="0.3">
      <c r="A42" s="26"/>
      <c r="B42" s="26" t="s">
        <v>21</v>
      </c>
      <c r="C42" s="245">
        <v>1732769.34</v>
      </c>
      <c r="D42" s="245">
        <v>684923.68</v>
      </c>
      <c r="E42" s="245">
        <f t="shared" si="1"/>
        <v>2417693.02</v>
      </c>
      <c r="F42" s="245">
        <v>42838007.861900002</v>
      </c>
      <c r="G42" s="17">
        <v>-40420314.841900043</v>
      </c>
    </row>
    <row r="43" spans="1:9" ht="13.95" customHeight="1" x14ac:dyDescent="0.3">
      <c r="A43" s="26"/>
      <c r="B43" s="26" t="s">
        <v>22</v>
      </c>
      <c r="C43" s="245">
        <v>5815233.3900000015</v>
      </c>
      <c r="D43" s="245">
        <v>1470370.2</v>
      </c>
      <c r="E43" s="245">
        <f t="shared" si="1"/>
        <v>7285603.5900000017</v>
      </c>
      <c r="F43" s="245">
        <v>38929112</v>
      </c>
      <c r="G43" s="17">
        <v>-31643508.409999996</v>
      </c>
    </row>
    <row r="44" spans="1:9" ht="13.95" customHeight="1" x14ac:dyDescent="0.3">
      <c r="A44" s="26"/>
      <c r="B44" s="26" t="s">
        <v>23</v>
      </c>
      <c r="C44" s="249">
        <v>3967192</v>
      </c>
      <c r="D44" s="245">
        <v>1765824</v>
      </c>
      <c r="E44" s="245">
        <f t="shared" si="1"/>
        <v>5733016</v>
      </c>
      <c r="F44" s="249">
        <v>37955126</v>
      </c>
      <c r="G44" s="17">
        <f>E44-F44</f>
        <v>-32222110</v>
      </c>
    </row>
    <row r="45" spans="1:9" ht="13.95" customHeight="1" x14ac:dyDescent="0.3">
      <c r="A45" s="26"/>
      <c r="B45" s="26" t="s">
        <v>24</v>
      </c>
      <c r="C45" s="245">
        <f>[1]DX!Y35</f>
        <v>5793427.5700000003</v>
      </c>
      <c r="D45" s="245">
        <f>[1]ReX!Y47</f>
        <v>440844.14</v>
      </c>
      <c r="E45" s="245">
        <f>SUM(C45:D45)</f>
        <v>6234271.71</v>
      </c>
      <c r="F45" s="245">
        <v>51411066.165000245</v>
      </c>
      <c r="G45" s="17">
        <f>E45-F45</f>
        <v>-45176794.455000244</v>
      </c>
    </row>
    <row r="46" spans="1:9" x14ac:dyDescent="0.3">
      <c r="A46" s="26">
        <v>2016</v>
      </c>
      <c r="B46" s="26" t="s">
        <v>13</v>
      </c>
      <c r="C46" s="245">
        <v>2605723</v>
      </c>
      <c r="D46" s="245">
        <v>349672.18200000003</v>
      </c>
      <c r="E46" s="245">
        <f>SUM(C46:D46)</f>
        <v>2955395.182</v>
      </c>
      <c r="F46" s="245">
        <v>34499563.770999983</v>
      </c>
      <c r="G46" s="17">
        <f>E46-F46</f>
        <v>-31544168.588999983</v>
      </c>
    </row>
    <row r="47" spans="1:9" x14ac:dyDescent="0.3">
      <c r="A47" s="26"/>
      <c r="B47" s="26" t="s">
        <v>14</v>
      </c>
      <c r="C47" s="245">
        <v>1613614.8500000017</v>
      </c>
      <c r="D47" s="245">
        <v>1832920.4100000001</v>
      </c>
      <c r="E47" s="245">
        <f>SUM(C47:D47)</f>
        <v>3446535.2600000016</v>
      </c>
      <c r="F47" s="245">
        <v>23555853.050000012</v>
      </c>
      <c r="G47" s="17">
        <f>E47-F47</f>
        <v>-20109317.79000001</v>
      </c>
    </row>
    <row r="48" spans="1:9" x14ac:dyDescent="0.3">
      <c r="A48" s="26"/>
      <c r="B48" s="26" t="s">
        <v>15</v>
      </c>
      <c r="C48" s="245">
        <v>1522860.52</v>
      </c>
      <c r="D48" s="245">
        <v>1973055</v>
      </c>
      <c r="E48" s="245">
        <v>3495915.52</v>
      </c>
      <c r="F48" s="245">
        <v>43250002</v>
      </c>
      <c r="G48" s="17">
        <v>-39754086.479999997</v>
      </c>
    </row>
    <row r="49" spans="1:9" x14ac:dyDescent="0.3">
      <c r="A49" s="26"/>
      <c r="B49" s="26" t="s">
        <v>16</v>
      </c>
      <c r="C49" s="245">
        <v>1454754</v>
      </c>
      <c r="D49" s="245">
        <v>972272.89999999979</v>
      </c>
      <c r="E49" s="245">
        <f t="shared" ref="E49:E57" si="3">C49+D49</f>
        <v>2427026.9</v>
      </c>
      <c r="F49" s="245">
        <v>32784417.690000329</v>
      </c>
      <c r="G49" s="17">
        <f t="shared" ref="G49:G57" si="4">E49-F49</f>
        <v>-30357390.790000331</v>
      </c>
    </row>
    <row r="50" spans="1:9" s="30" customFormat="1" x14ac:dyDescent="0.3">
      <c r="A50" s="28"/>
      <c r="B50" s="28" t="s">
        <v>17</v>
      </c>
      <c r="C50" s="250">
        <v>1242539</v>
      </c>
      <c r="D50" s="251">
        <v>8596545</v>
      </c>
      <c r="E50" s="252">
        <f>SUM(C50:D50)</f>
        <v>9839084</v>
      </c>
      <c r="F50" s="250">
        <v>41553660.479999989</v>
      </c>
      <c r="G50" s="29">
        <f t="shared" si="4"/>
        <v>-31714576.479999989</v>
      </c>
      <c r="I50" s="419"/>
    </row>
    <row r="51" spans="1:9" x14ac:dyDescent="0.3">
      <c r="A51" s="26"/>
      <c r="B51" s="26" t="s">
        <v>18</v>
      </c>
      <c r="C51" s="245">
        <v>2405463</v>
      </c>
      <c r="D51" s="245">
        <v>650004</v>
      </c>
      <c r="E51" s="245">
        <f t="shared" si="3"/>
        <v>3055467</v>
      </c>
      <c r="F51" s="245">
        <v>58562278.059000023</v>
      </c>
      <c r="G51" s="17">
        <f t="shared" si="4"/>
        <v>-55506811.059000023</v>
      </c>
    </row>
    <row r="52" spans="1:9" x14ac:dyDescent="0.3">
      <c r="A52" s="26"/>
      <c r="B52" s="26" t="s">
        <v>19</v>
      </c>
      <c r="C52" s="245">
        <v>2150269.16</v>
      </c>
      <c r="D52" s="245">
        <v>388146.08</v>
      </c>
      <c r="E52" s="245">
        <f t="shared" si="3"/>
        <v>2538415.2400000002</v>
      </c>
      <c r="F52" s="245">
        <v>48141031.601500012</v>
      </c>
      <c r="G52" s="17">
        <f t="shared" si="4"/>
        <v>-45602616.36150001</v>
      </c>
    </row>
    <row r="53" spans="1:9" x14ac:dyDescent="0.3">
      <c r="A53" s="26"/>
      <c r="B53" s="26" t="s">
        <v>20</v>
      </c>
      <c r="C53" s="245">
        <v>2050075.1810000001</v>
      </c>
      <c r="D53" s="245">
        <v>685363.96000000008</v>
      </c>
      <c r="E53" s="245">
        <f t="shared" si="3"/>
        <v>2735439.1410000003</v>
      </c>
      <c r="F53" s="245">
        <v>43819007.789999999</v>
      </c>
      <c r="G53" s="17">
        <f t="shared" si="4"/>
        <v>-41083568.648999996</v>
      </c>
    </row>
    <row r="54" spans="1:9" x14ac:dyDescent="0.3">
      <c r="A54" s="26"/>
      <c r="B54" s="26" t="s">
        <v>21</v>
      </c>
      <c r="C54" s="249">
        <v>4717221.87</v>
      </c>
      <c r="D54" s="253">
        <v>359698.03</v>
      </c>
      <c r="E54" s="245">
        <f t="shared" si="3"/>
        <v>5076919.9000000004</v>
      </c>
      <c r="F54" s="249">
        <v>36886590.806299455</v>
      </c>
      <c r="G54" s="17">
        <f t="shared" si="4"/>
        <v>-31809670.906299457</v>
      </c>
    </row>
    <row r="55" spans="1:9" x14ac:dyDescent="0.3">
      <c r="A55" s="26"/>
      <c r="B55" s="26" t="s">
        <v>22</v>
      </c>
      <c r="C55" s="245">
        <v>4878887.7800000012</v>
      </c>
      <c r="D55" s="245">
        <v>319534.13000000006</v>
      </c>
      <c r="E55" s="245">
        <f t="shared" si="3"/>
        <v>5198421.9100000011</v>
      </c>
      <c r="F55" s="245">
        <v>42439586.191100009</v>
      </c>
      <c r="G55" s="17">
        <f t="shared" si="4"/>
        <v>-37241164.281100005</v>
      </c>
    </row>
    <row r="56" spans="1:9" x14ac:dyDescent="0.3">
      <c r="A56" s="26"/>
      <c r="B56" s="26" t="s">
        <v>23</v>
      </c>
      <c r="C56" s="245">
        <v>3320510.89</v>
      </c>
      <c r="D56" s="245">
        <v>558575.29</v>
      </c>
      <c r="E56" s="245">
        <f t="shared" si="3"/>
        <v>3879086.18</v>
      </c>
      <c r="F56" s="245">
        <v>45513417.57</v>
      </c>
      <c r="G56" s="17">
        <f t="shared" si="4"/>
        <v>-41634331.390000001</v>
      </c>
    </row>
    <row r="57" spans="1:9" x14ac:dyDescent="0.3">
      <c r="A57" s="26"/>
      <c r="B57" s="26" t="s">
        <v>24</v>
      </c>
      <c r="C57" s="245">
        <v>2449176.1300000008</v>
      </c>
      <c r="D57" s="245">
        <v>443563.39</v>
      </c>
      <c r="E57" s="245">
        <f t="shared" si="3"/>
        <v>2892739.5200000009</v>
      </c>
      <c r="F57" s="245">
        <v>49122494.047400013</v>
      </c>
      <c r="G57" s="17">
        <f t="shared" si="4"/>
        <v>-46229754.527400009</v>
      </c>
    </row>
    <row r="58" spans="1:9" x14ac:dyDescent="0.3">
      <c r="A58" s="26"/>
      <c r="B58" s="26"/>
    </row>
    <row r="59" spans="1:9" x14ac:dyDescent="0.3">
      <c r="A59" s="26">
        <v>2017</v>
      </c>
      <c r="B59" s="26" t="s">
        <v>13</v>
      </c>
      <c r="C59" s="245">
        <v>1635220.4700000011</v>
      </c>
      <c r="D59" s="245">
        <v>415673.7</v>
      </c>
      <c r="E59" s="245">
        <v>2050894.1700000011</v>
      </c>
      <c r="F59" s="245">
        <v>30021215.127000276</v>
      </c>
      <c r="G59" s="17">
        <v>-27970320.957000274</v>
      </c>
    </row>
    <row r="60" spans="1:9" x14ac:dyDescent="0.3">
      <c r="A60" s="26"/>
      <c r="B60" s="26" t="s">
        <v>14</v>
      </c>
      <c r="C60" s="245">
        <v>2765264.1300000022</v>
      </c>
      <c r="D60" s="245">
        <v>1341903.2699999998</v>
      </c>
      <c r="E60" s="245">
        <v>4107167.4000000022</v>
      </c>
      <c r="F60" s="245">
        <v>30416444.491300121</v>
      </c>
      <c r="G60" s="17">
        <v>-26309277.091300119</v>
      </c>
    </row>
    <row r="61" spans="1:9" x14ac:dyDescent="0.3">
      <c r="A61" s="26"/>
      <c r="B61" s="26" t="s">
        <v>15</v>
      </c>
      <c r="C61" s="245">
        <v>2632408.4700000002</v>
      </c>
      <c r="D61" s="245">
        <v>1001631.7700000001</v>
      </c>
      <c r="E61" s="245">
        <v>3634040.24</v>
      </c>
      <c r="F61" s="245">
        <v>42832809.321000069</v>
      </c>
      <c r="G61" s="17">
        <v>-39198769.081000067</v>
      </c>
    </row>
    <row r="62" spans="1:9" x14ac:dyDescent="0.3">
      <c r="A62" s="26"/>
      <c r="B62" s="26" t="s">
        <v>16</v>
      </c>
      <c r="C62" s="245">
        <v>5653334.4199999999</v>
      </c>
      <c r="D62" s="245">
        <v>2402052.4700000002</v>
      </c>
      <c r="E62" s="245">
        <v>8055386.8900000006</v>
      </c>
      <c r="F62" s="245">
        <v>41490485.529999986</v>
      </c>
      <c r="G62" s="17">
        <v>-33435098.639999986</v>
      </c>
    </row>
    <row r="63" spans="1:9" x14ac:dyDescent="0.3">
      <c r="A63" s="26"/>
      <c r="B63" s="28" t="s">
        <v>17</v>
      </c>
      <c r="C63" s="245">
        <v>1960002.2600000005</v>
      </c>
      <c r="D63" s="245">
        <v>712513.26</v>
      </c>
      <c r="E63" s="245">
        <v>2672515.5200000005</v>
      </c>
      <c r="F63" s="245">
        <v>44768358.123399682</v>
      </c>
      <c r="G63" s="17">
        <v>-42095842.603399679</v>
      </c>
    </row>
    <row r="64" spans="1:9" x14ac:dyDescent="0.3">
      <c r="A64" s="26"/>
      <c r="B64" s="26" t="s">
        <v>18</v>
      </c>
      <c r="C64" s="245">
        <v>2074106.2400000007</v>
      </c>
      <c r="D64" s="245">
        <v>503188.33999999997</v>
      </c>
      <c r="E64" s="245">
        <v>2577294.5800000005</v>
      </c>
      <c r="F64" s="245">
        <v>45782870.653399959</v>
      </c>
      <c r="G64" s="17">
        <v>-43205576.073399961</v>
      </c>
    </row>
    <row r="65" spans="1:7" x14ac:dyDescent="0.3">
      <c r="A65" s="26"/>
      <c r="B65" s="26" t="s">
        <v>19</v>
      </c>
      <c r="C65" s="245">
        <v>660690.10999999987</v>
      </c>
      <c r="D65" s="245">
        <v>261365.85</v>
      </c>
      <c r="E65" s="245">
        <v>922055.95999999985</v>
      </c>
      <c r="F65" s="245">
        <v>50807728.566099778</v>
      </c>
      <c r="G65" s="17">
        <v>-49885672.606099777</v>
      </c>
    </row>
    <row r="66" spans="1:7" x14ac:dyDescent="0.3">
      <c r="A66" s="26"/>
      <c r="B66" s="26" t="s">
        <v>20</v>
      </c>
      <c r="C66" s="245">
        <v>2719141.600000001</v>
      </c>
      <c r="D66" s="245">
        <v>529463.29</v>
      </c>
      <c r="E66" s="245">
        <v>3248604.8900000011</v>
      </c>
      <c r="F66" s="245">
        <v>49677779.27000054</v>
      </c>
      <c r="G66" s="17">
        <v>-46429174.380000539</v>
      </c>
    </row>
    <row r="67" spans="1:7" x14ac:dyDescent="0.3">
      <c r="A67" s="26"/>
      <c r="B67" s="26" t="s">
        <v>21</v>
      </c>
      <c r="C67" s="245">
        <v>4206036.9200000018</v>
      </c>
      <c r="D67" s="245">
        <v>724240.48999999987</v>
      </c>
      <c r="E67" s="245">
        <v>4930277.410000002</v>
      </c>
      <c r="F67" s="245">
        <v>50855469.552600011</v>
      </c>
      <c r="G67" s="17">
        <v>-45925192.142600007</v>
      </c>
    </row>
    <row r="68" spans="1:7" x14ac:dyDescent="0.3">
      <c r="A68" s="26"/>
      <c r="B68" s="26" t="s">
        <v>22</v>
      </c>
      <c r="C68" s="245">
        <v>4091947.14</v>
      </c>
      <c r="D68" s="245">
        <v>396400.29</v>
      </c>
      <c r="E68" s="245">
        <v>4488347.43</v>
      </c>
      <c r="F68" s="245">
        <v>38534934.979999997</v>
      </c>
      <c r="G68" s="17">
        <v>-34046587.549999997</v>
      </c>
    </row>
    <row r="69" spans="1:7" x14ac:dyDescent="0.3">
      <c r="A69" s="26"/>
      <c r="B69" s="26" t="s">
        <v>23</v>
      </c>
      <c r="C69" s="245">
        <v>1884971.99</v>
      </c>
      <c r="D69" s="245">
        <v>708990.86</v>
      </c>
      <c r="E69" s="245">
        <v>2593962.85</v>
      </c>
      <c r="F69" s="245">
        <v>48059584.57</v>
      </c>
      <c r="G69" s="17">
        <v>-45465621.719999999</v>
      </c>
    </row>
    <row r="70" spans="1:7" x14ac:dyDescent="0.3">
      <c r="A70" s="26"/>
      <c r="B70" s="26" t="s">
        <v>24</v>
      </c>
      <c r="C70" s="245">
        <v>1656047.060000001</v>
      </c>
      <c r="D70" s="245">
        <v>680806.76</v>
      </c>
      <c r="E70" s="245">
        <v>2336853.8200000012</v>
      </c>
      <c r="F70" s="245">
        <v>50728291.507400274</v>
      </c>
      <c r="G70" s="17">
        <v>-48391437.687400274</v>
      </c>
    </row>
    <row r="71" spans="1:7" x14ac:dyDescent="0.3">
      <c r="A71" s="26"/>
      <c r="B71" s="26"/>
    </row>
    <row r="72" spans="1:7" x14ac:dyDescent="0.3">
      <c r="A72" s="26">
        <v>2018</v>
      </c>
      <c r="B72" s="26" t="s">
        <v>13</v>
      </c>
      <c r="C72" s="245">
        <v>1497525.2358999993</v>
      </c>
      <c r="D72" s="245">
        <v>928371.5</v>
      </c>
      <c r="E72" s="245">
        <v>2425896.7358999993</v>
      </c>
      <c r="F72" s="245">
        <v>48421317.971509941</v>
      </c>
      <c r="G72" s="17">
        <v>-45995421.235609941</v>
      </c>
    </row>
    <row r="73" spans="1:7" x14ac:dyDescent="0.3">
      <c r="A73" s="26"/>
      <c r="B73" s="26" t="s">
        <v>14</v>
      </c>
      <c r="C73" s="245">
        <v>1004963.3800000001</v>
      </c>
      <c r="D73" s="245">
        <v>451365.72</v>
      </c>
      <c r="E73" s="245">
        <v>1456329.1</v>
      </c>
      <c r="F73" s="245">
        <v>27211404.440200027</v>
      </c>
      <c r="G73" s="17">
        <v>-25755075.340200026</v>
      </c>
    </row>
    <row r="74" spans="1:7" x14ac:dyDescent="0.3">
      <c r="A74" s="26"/>
      <c r="B74" s="26" t="s">
        <v>15</v>
      </c>
      <c r="C74" s="245">
        <v>1813856.9100000001</v>
      </c>
      <c r="D74" s="245">
        <v>1128581.4300000002</v>
      </c>
      <c r="E74" s="245">
        <v>2942438.3400000003</v>
      </c>
      <c r="F74" s="245">
        <v>41722729.249000289</v>
      </c>
      <c r="G74" s="17">
        <v>-38780290.909000285</v>
      </c>
    </row>
    <row r="75" spans="1:7" x14ac:dyDescent="0.3">
      <c r="A75" s="26"/>
      <c r="B75" s="26" t="s">
        <v>16</v>
      </c>
      <c r="C75" s="245">
        <v>1116290.2899999998</v>
      </c>
      <c r="D75" s="245">
        <v>233904.3</v>
      </c>
      <c r="E75" s="245">
        <v>1350194.5899999999</v>
      </c>
      <c r="F75" s="245">
        <v>22322394.551100023</v>
      </c>
      <c r="G75" s="17">
        <v>-20972199.961100023</v>
      </c>
    </row>
    <row r="76" spans="1:7" x14ac:dyDescent="0.3">
      <c r="A76" s="26"/>
      <c r="B76" s="28" t="s">
        <v>17</v>
      </c>
      <c r="C76" s="245">
        <v>2009605.5399999998</v>
      </c>
      <c r="D76" s="245">
        <v>535600.69000000006</v>
      </c>
      <c r="E76" s="245">
        <v>2545206.23</v>
      </c>
      <c r="F76" s="245">
        <v>45771383.418899715</v>
      </c>
      <c r="G76" s="17">
        <v>-43226177.188899718</v>
      </c>
    </row>
    <row r="77" spans="1:7" x14ac:dyDescent="0.3">
      <c r="A77" s="26"/>
      <c r="B77" s="26" t="s">
        <v>18</v>
      </c>
      <c r="C77" s="245">
        <v>1367366.6000000006</v>
      </c>
      <c r="D77" s="245">
        <v>464009.70999999996</v>
      </c>
      <c r="E77" s="245">
        <v>1831376.3100000005</v>
      </c>
      <c r="F77" s="245">
        <v>59755130.995299444</v>
      </c>
      <c r="G77" s="17">
        <v>-57923754.685299441</v>
      </c>
    </row>
    <row r="78" spans="1:7" x14ac:dyDescent="0.3">
      <c r="A78" s="26"/>
      <c r="B78" s="26" t="s">
        <v>19</v>
      </c>
      <c r="C78" s="245">
        <v>1322771.4099999997</v>
      </c>
      <c r="D78" s="245">
        <v>354588.75</v>
      </c>
      <c r="E78" s="245">
        <v>1677360.1599999997</v>
      </c>
      <c r="F78" s="245">
        <v>44237117.464990169</v>
      </c>
      <c r="G78" s="17">
        <v>-42559757.304990172</v>
      </c>
    </row>
    <row r="79" spans="1:7" x14ac:dyDescent="0.3">
      <c r="A79" s="26"/>
      <c r="B79" s="26" t="s">
        <v>20</v>
      </c>
      <c r="C79" s="245">
        <v>2243476.88</v>
      </c>
      <c r="D79" s="245">
        <v>482116.99000000011</v>
      </c>
      <c r="E79" s="245">
        <v>2725593.87</v>
      </c>
      <c r="F79" s="245">
        <v>57530601.914166033</v>
      </c>
      <c r="G79" s="17">
        <v>-54805008.044166036</v>
      </c>
    </row>
    <row r="80" spans="1:7" x14ac:dyDescent="0.3">
      <c r="A80" s="26"/>
      <c r="B80" s="26" t="s">
        <v>21</v>
      </c>
      <c r="C80" s="245">
        <v>2016695.66</v>
      </c>
      <c r="D80" s="245">
        <v>395828.33999999997</v>
      </c>
      <c r="E80" s="245">
        <v>2412524</v>
      </c>
      <c r="F80" s="245">
        <v>33064488.047099933</v>
      </c>
      <c r="G80" s="17">
        <v>-30651964.047099933</v>
      </c>
    </row>
    <row r="81" spans="1:7" x14ac:dyDescent="0.3">
      <c r="A81" s="26"/>
      <c r="B81" s="26" t="s">
        <v>22</v>
      </c>
      <c r="C81" s="245">
        <v>4266444.32</v>
      </c>
      <c r="D81" s="245">
        <v>364589.63</v>
      </c>
      <c r="E81" s="245">
        <v>4631033.95</v>
      </c>
      <c r="F81" s="245">
        <v>56861939.874000236</v>
      </c>
      <c r="G81" s="17">
        <v>-52230905.924000233</v>
      </c>
    </row>
    <row r="82" spans="1:7" x14ac:dyDescent="0.3">
      <c r="A82" s="26"/>
      <c r="B82" s="26" t="s">
        <v>23</v>
      </c>
      <c r="C82" s="245">
        <v>933384.07000000007</v>
      </c>
      <c r="D82" s="245">
        <v>288684.98</v>
      </c>
      <c r="E82" s="245">
        <v>1222069.05</v>
      </c>
      <c r="F82" s="245">
        <v>25275035.820000164</v>
      </c>
      <c r="G82" s="17">
        <v>-24052966.770000163</v>
      </c>
    </row>
    <row r="83" spans="1:7" x14ac:dyDescent="0.3">
      <c r="A83" s="26"/>
      <c r="B83" s="26" t="s">
        <v>24</v>
      </c>
      <c r="C83" s="245">
        <v>2600995.33</v>
      </c>
      <c r="D83" s="245">
        <v>1198910.8299999998</v>
      </c>
      <c r="E83" s="245">
        <v>3799906.16</v>
      </c>
      <c r="F83" s="245">
        <v>47693886.812899865</v>
      </c>
      <c r="G83" s="17">
        <v>-43893980.652899861</v>
      </c>
    </row>
    <row r="84" spans="1:7" x14ac:dyDescent="0.3">
      <c r="A84" s="26"/>
      <c r="B84" s="26"/>
    </row>
    <row r="85" spans="1:7" x14ac:dyDescent="0.3">
      <c r="A85" s="26">
        <v>2019</v>
      </c>
      <c r="B85" s="26" t="s">
        <v>13</v>
      </c>
      <c r="C85" s="245">
        <v>1319905.78</v>
      </c>
      <c r="D85" s="245">
        <v>227872.76</v>
      </c>
      <c r="E85" s="245">
        <v>1547778.54</v>
      </c>
      <c r="F85" s="245">
        <v>66294940.595300198</v>
      </c>
      <c r="G85" s="17">
        <v>-64747162.055300198</v>
      </c>
    </row>
    <row r="86" spans="1:7" x14ac:dyDescent="0.3">
      <c r="A86" s="26"/>
      <c r="B86" s="26" t="s">
        <v>14</v>
      </c>
      <c r="C86" s="245">
        <v>1462616.7599999998</v>
      </c>
      <c r="D86" s="245">
        <v>183955.69</v>
      </c>
      <c r="E86" s="245">
        <v>1646572.4499999997</v>
      </c>
      <c r="F86" s="245">
        <v>36738916.529999927</v>
      </c>
      <c r="G86" s="17">
        <v>-35092344.079999924</v>
      </c>
    </row>
    <row r="87" spans="1:7" x14ac:dyDescent="0.3">
      <c r="A87" s="26"/>
      <c r="B87" s="26" t="s">
        <v>15</v>
      </c>
      <c r="C87" s="245">
        <v>3351591.5100000016</v>
      </c>
      <c r="D87" s="245">
        <v>474384.59</v>
      </c>
      <c r="E87" s="245">
        <v>3825976.1000000015</v>
      </c>
      <c r="F87" s="245">
        <v>37160322.233999893</v>
      </c>
      <c r="G87" s="17">
        <v>-33334346.133999892</v>
      </c>
    </row>
    <row r="88" spans="1:7" x14ac:dyDescent="0.3">
      <c r="A88" s="26"/>
      <c r="B88" s="26" t="s">
        <v>16</v>
      </c>
      <c r="C88" s="245">
        <v>3025395.7499999991</v>
      </c>
      <c r="D88" s="245">
        <v>1155035.8800000004</v>
      </c>
      <c r="E88" s="245">
        <v>4180431.6299999994</v>
      </c>
      <c r="F88" s="245">
        <v>52458849.354000121</v>
      </c>
      <c r="G88" s="17">
        <v>-48278417.724000119</v>
      </c>
    </row>
    <row r="89" spans="1:7" x14ac:dyDescent="0.3">
      <c r="A89" s="26"/>
      <c r="B89" s="28" t="s">
        <v>17</v>
      </c>
      <c r="C89" s="245">
        <v>2590432.5200000028</v>
      </c>
      <c r="D89" s="245">
        <v>560911.47999999986</v>
      </c>
      <c r="E89" s="245">
        <v>3151344.0000000028</v>
      </c>
      <c r="F89" s="245">
        <v>56959327.948000714</v>
      </c>
      <c r="G89" s="17">
        <v>-53807983.948000714</v>
      </c>
    </row>
    <row r="90" spans="1:7" x14ac:dyDescent="0.3">
      <c r="A90" s="26"/>
      <c r="B90" s="26" t="s">
        <v>18</v>
      </c>
      <c r="C90" s="245">
        <v>3653579.8099999982</v>
      </c>
      <c r="D90" s="245">
        <v>850373.62999999989</v>
      </c>
      <c r="E90" s="245">
        <v>4503953.4399999976</v>
      </c>
      <c r="F90" s="245">
        <v>49501784.707299747</v>
      </c>
      <c r="G90" s="17">
        <v>-44997831.267299749</v>
      </c>
    </row>
    <row r="91" spans="1:7" x14ac:dyDescent="0.3">
      <c r="A91" s="26"/>
      <c r="B91" s="26" t="s">
        <v>19</v>
      </c>
      <c r="C91" s="245">
        <v>2848507.1699999995</v>
      </c>
      <c r="D91" s="245">
        <v>556253.69999999995</v>
      </c>
      <c r="E91" s="245">
        <v>3404760.8699999992</v>
      </c>
      <c r="F91" s="245">
        <v>43457608.73900035</v>
      </c>
      <c r="G91" s="17">
        <v>-40052847.869000353</v>
      </c>
    </row>
    <row r="92" spans="1:7" x14ac:dyDescent="0.3">
      <c r="A92" s="26"/>
      <c r="B92" s="26" t="s">
        <v>20</v>
      </c>
      <c r="C92" s="245">
        <v>2849210.4999999986</v>
      </c>
      <c r="D92" s="245">
        <v>882444.34000000008</v>
      </c>
      <c r="E92" s="245">
        <v>3731654.8399999989</v>
      </c>
      <c r="F92" s="245">
        <v>48952366.667999707</v>
      </c>
      <c r="G92" s="17">
        <v>-45220711.827999711</v>
      </c>
    </row>
    <row r="93" spans="1:7" x14ac:dyDescent="0.3">
      <c r="A93" s="26"/>
      <c r="B93" s="26" t="s">
        <v>21</v>
      </c>
      <c r="C93" s="245">
        <v>5466692.8100000005</v>
      </c>
      <c r="D93" s="245">
        <v>519230.39000000007</v>
      </c>
      <c r="E93" s="245">
        <v>5985923.2000000002</v>
      </c>
      <c r="F93" s="245">
        <v>47047235.210000053</v>
      </c>
      <c r="G93" s="17">
        <v>-41061312.01000005</v>
      </c>
    </row>
    <row r="94" spans="1:7" x14ac:dyDescent="0.3">
      <c r="A94" s="26"/>
      <c r="B94" s="26" t="s">
        <v>22</v>
      </c>
      <c r="C94" s="245">
        <v>5723719.3100000024</v>
      </c>
      <c r="D94" s="245">
        <v>1298008.0399999998</v>
      </c>
      <c r="E94" s="245">
        <v>7021727.3500000024</v>
      </c>
      <c r="F94" s="245">
        <v>95629510.696999341</v>
      </c>
      <c r="G94" s="17">
        <v>-88607783.346999332</v>
      </c>
    </row>
    <row r="95" spans="1:7" x14ac:dyDescent="0.3">
      <c r="A95" s="26"/>
      <c r="B95" s="26" t="s">
        <v>23</v>
      </c>
      <c r="C95" s="245">
        <v>3330246.0000000014</v>
      </c>
      <c r="D95" s="245">
        <v>338441.45</v>
      </c>
      <c r="E95" s="245">
        <v>3668687.4500000016</v>
      </c>
      <c r="F95" s="245">
        <v>32985521.889999822</v>
      </c>
      <c r="G95" s="17">
        <v>-29316834.439999819</v>
      </c>
    </row>
    <row r="96" spans="1:7" x14ac:dyDescent="0.3">
      <c r="A96" s="26"/>
      <c r="B96" s="26" t="s">
        <v>24</v>
      </c>
      <c r="C96" s="245">
        <v>3231466.27</v>
      </c>
      <c r="D96" s="245">
        <v>468441.87000000023</v>
      </c>
      <c r="E96" s="245">
        <v>3699908.14</v>
      </c>
      <c r="F96" s="245">
        <v>44655406.06900008</v>
      </c>
      <c r="G96" s="17">
        <v>-40955497.92900008</v>
      </c>
    </row>
    <row r="97" spans="1:7" x14ac:dyDescent="0.3">
      <c r="A97" s="26"/>
      <c r="B97" s="26"/>
    </row>
    <row r="98" spans="1:7" x14ac:dyDescent="0.3">
      <c r="A98" s="26">
        <v>2020</v>
      </c>
      <c r="B98" s="26" t="s">
        <v>13</v>
      </c>
      <c r="C98" s="245">
        <v>3718321.7600000007</v>
      </c>
      <c r="D98" s="245">
        <v>298067.93</v>
      </c>
      <c r="E98" s="245">
        <f>C98+D98</f>
        <v>4016389.6900000009</v>
      </c>
      <c r="F98" s="245">
        <v>55598315.432000011</v>
      </c>
      <c r="G98" s="17">
        <f>E98-F98</f>
        <v>-51581925.742000014</v>
      </c>
    </row>
    <row r="99" spans="1:7" x14ac:dyDescent="0.3">
      <c r="A99" s="26"/>
      <c r="B99" s="26" t="s">
        <v>14</v>
      </c>
      <c r="C99" s="245">
        <v>2474715.3800000008</v>
      </c>
      <c r="D99" s="245">
        <v>241898.64999999997</v>
      </c>
      <c r="E99" s="245">
        <f t="shared" ref="E99:E122" si="5">C99+D99</f>
        <v>2716614.0300000007</v>
      </c>
      <c r="F99" s="245">
        <v>39087952.040000007</v>
      </c>
      <c r="G99" s="17">
        <f t="shared" ref="G99:G148" si="6">E99-F99</f>
        <v>-36371338.010000005</v>
      </c>
    </row>
    <row r="100" spans="1:7" x14ac:dyDescent="0.3">
      <c r="A100" s="26"/>
      <c r="B100" s="26" t="s">
        <v>15</v>
      </c>
      <c r="C100" s="245">
        <v>2744241.0399999996</v>
      </c>
      <c r="D100" s="245">
        <v>161351.23000000001</v>
      </c>
      <c r="E100" s="245">
        <f t="shared" si="5"/>
        <v>2905592.2699999996</v>
      </c>
      <c r="F100" s="245">
        <v>32404418.239999998</v>
      </c>
      <c r="G100" s="17">
        <f t="shared" si="6"/>
        <v>-29498825.969999999</v>
      </c>
    </row>
    <row r="101" spans="1:7" x14ac:dyDescent="0.3">
      <c r="A101" s="26"/>
      <c r="B101" s="26" t="s">
        <v>16</v>
      </c>
      <c r="C101" s="245">
        <v>429057.10000000003</v>
      </c>
      <c r="D101" s="245">
        <v>45252.08</v>
      </c>
      <c r="E101" s="245">
        <f t="shared" si="5"/>
        <v>474309.18000000005</v>
      </c>
      <c r="F101" s="245">
        <v>16449781.359999999</v>
      </c>
      <c r="G101" s="17">
        <f t="shared" si="6"/>
        <v>-15975472.18</v>
      </c>
    </row>
    <row r="102" spans="1:7" x14ac:dyDescent="0.3">
      <c r="A102" s="26"/>
      <c r="B102" s="28" t="s">
        <v>17</v>
      </c>
      <c r="C102" s="245">
        <v>1790040.14</v>
      </c>
      <c r="D102" s="245">
        <v>37380.759999999995</v>
      </c>
      <c r="E102" s="245">
        <f t="shared" si="5"/>
        <v>1827420.9</v>
      </c>
      <c r="F102" s="245">
        <v>41528449.543000005</v>
      </c>
      <c r="G102" s="17">
        <f t="shared" si="6"/>
        <v>-39701028.643000007</v>
      </c>
    </row>
    <row r="103" spans="1:7" x14ac:dyDescent="0.3">
      <c r="A103" s="26"/>
      <c r="B103" s="26" t="s">
        <v>18</v>
      </c>
      <c r="C103" s="245">
        <v>1505540.35</v>
      </c>
      <c r="D103" s="245">
        <v>70588.26999999999</v>
      </c>
      <c r="E103" s="245">
        <f t="shared" si="5"/>
        <v>1576128.62</v>
      </c>
      <c r="F103" s="245">
        <v>44829769.169999987</v>
      </c>
      <c r="G103" s="17">
        <f t="shared" si="6"/>
        <v>-43253640.54999999</v>
      </c>
    </row>
    <row r="104" spans="1:7" x14ac:dyDescent="0.3">
      <c r="A104" s="26"/>
      <c r="B104" s="20" t="s">
        <v>19</v>
      </c>
      <c r="C104" s="20">
        <v>3220873.7599999984</v>
      </c>
      <c r="D104" s="20">
        <v>522295.68000000005</v>
      </c>
      <c r="E104" s="245">
        <f t="shared" si="5"/>
        <v>3743169.4399999985</v>
      </c>
      <c r="F104" s="245">
        <v>39380294.563000008</v>
      </c>
      <c r="G104" s="17">
        <f t="shared" si="6"/>
        <v>-35637125.123000011</v>
      </c>
    </row>
    <row r="105" spans="1:7" x14ac:dyDescent="0.3">
      <c r="A105" s="26"/>
      <c r="B105" s="20" t="s">
        <v>20</v>
      </c>
      <c r="C105" s="20">
        <v>3063763.0999999992</v>
      </c>
      <c r="D105" s="20">
        <v>4466.8099999999995</v>
      </c>
      <c r="E105" s="245">
        <f t="shared" si="5"/>
        <v>3068229.9099999992</v>
      </c>
      <c r="F105" s="245">
        <v>43247275.658</v>
      </c>
      <c r="G105" s="17">
        <f t="shared" si="6"/>
        <v>-40179045.748000003</v>
      </c>
    </row>
    <row r="106" spans="1:7" x14ac:dyDescent="0.3">
      <c r="A106" s="26"/>
      <c r="B106" s="20" t="s">
        <v>21</v>
      </c>
      <c r="C106" s="20">
        <v>2775518.73</v>
      </c>
      <c r="D106" s="20">
        <v>73307.91</v>
      </c>
      <c r="E106" s="245">
        <f t="shared" si="5"/>
        <v>2848826.64</v>
      </c>
      <c r="F106" s="245">
        <v>50994777.948000006</v>
      </c>
      <c r="G106" s="17">
        <f t="shared" si="6"/>
        <v>-48145951.308000006</v>
      </c>
    </row>
    <row r="107" spans="1:7" x14ac:dyDescent="0.3">
      <c r="A107" s="26"/>
      <c r="B107" s="20" t="s">
        <v>22</v>
      </c>
      <c r="C107" s="20">
        <v>4375712.12</v>
      </c>
      <c r="D107" s="20">
        <v>24225.279999999999</v>
      </c>
      <c r="E107" s="245">
        <f t="shared" si="5"/>
        <v>4399937.4000000004</v>
      </c>
      <c r="F107" s="245">
        <v>67237679.925999969</v>
      </c>
      <c r="G107" s="17">
        <f t="shared" si="6"/>
        <v>-62837742.525999971</v>
      </c>
    </row>
    <row r="108" spans="1:7" x14ac:dyDescent="0.3">
      <c r="A108" s="26"/>
      <c r="B108" s="20" t="s">
        <v>23</v>
      </c>
      <c r="C108" s="20">
        <v>5721294.9699999997</v>
      </c>
      <c r="D108" s="20">
        <v>279104.59000000003</v>
      </c>
      <c r="E108" s="245">
        <f t="shared" si="5"/>
        <v>6000399.5599999996</v>
      </c>
      <c r="F108" s="245">
        <v>44934094.283000007</v>
      </c>
      <c r="G108" s="17">
        <f t="shared" si="6"/>
        <v>-38933694.723000005</v>
      </c>
    </row>
    <row r="109" spans="1:7" x14ac:dyDescent="0.3">
      <c r="A109" s="26"/>
      <c r="B109" s="20" t="s">
        <v>24</v>
      </c>
      <c r="C109" s="20">
        <v>1705657.3599999992</v>
      </c>
      <c r="D109" s="20">
        <v>118409.4</v>
      </c>
      <c r="E109" s="245">
        <f t="shared" si="5"/>
        <v>1824066.7599999991</v>
      </c>
      <c r="F109" s="245">
        <v>50552948.510999985</v>
      </c>
      <c r="G109" s="17">
        <f t="shared" si="6"/>
        <v>-48728881.750999987</v>
      </c>
    </row>
    <row r="110" spans="1:7" x14ac:dyDescent="0.3">
      <c r="A110" s="26"/>
      <c r="B110" s="20"/>
      <c r="C110" s="20"/>
      <c r="D110" s="20"/>
    </row>
    <row r="111" spans="1:7" x14ac:dyDescent="0.3">
      <c r="A111" s="26">
        <v>2021</v>
      </c>
      <c r="B111" s="26" t="s">
        <v>13</v>
      </c>
      <c r="C111" s="20">
        <v>1468698.44</v>
      </c>
      <c r="D111" s="20">
        <v>9798</v>
      </c>
      <c r="E111" s="245">
        <f t="shared" si="5"/>
        <v>1478496.44</v>
      </c>
      <c r="F111" s="245">
        <v>44197122.968999594</v>
      </c>
      <c r="G111" s="17">
        <f t="shared" si="6"/>
        <v>-42718626.528999597</v>
      </c>
    </row>
    <row r="112" spans="1:7" x14ac:dyDescent="0.3">
      <c r="A112" s="26"/>
      <c r="B112" s="26" t="s">
        <v>14</v>
      </c>
      <c r="C112" s="20">
        <v>2107542.2199999997</v>
      </c>
      <c r="D112" s="20">
        <v>29297.059999999998</v>
      </c>
      <c r="E112" s="245">
        <f t="shared" si="5"/>
        <v>2136839.2799999998</v>
      </c>
      <c r="F112" s="245">
        <v>36395610.076000117</v>
      </c>
      <c r="G112" s="17">
        <f t="shared" si="6"/>
        <v>-34258770.796000116</v>
      </c>
    </row>
    <row r="113" spans="1:7" x14ac:dyDescent="0.3">
      <c r="A113" s="26"/>
      <c r="B113" s="26" t="s">
        <v>15</v>
      </c>
      <c r="C113" s="20">
        <v>3479444.930000002</v>
      </c>
      <c r="D113" s="20">
        <v>249905.74</v>
      </c>
      <c r="E113" s="245">
        <f t="shared" si="5"/>
        <v>3729350.6700000018</v>
      </c>
      <c r="F113" s="245">
        <v>46834503.021000065</v>
      </c>
      <c r="G113" s="17">
        <f t="shared" si="6"/>
        <v>-43105152.351000063</v>
      </c>
    </row>
    <row r="114" spans="1:7" x14ac:dyDescent="0.3">
      <c r="A114" s="26"/>
      <c r="B114" s="26" t="s">
        <v>16</v>
      </c>
      <c r="C114" s="193">
        <v>3073366.6999999979</v>
      </c>
      <c r="D114" s="193">
        <v>27273.360000000011</v>
      </c>
      <c r="E114" s="245">
        <f t="shared" si="5"/>
        <v>3100640.0599999977</v>
      </c>
      <c r="F114" s="245">
        <v>43103229.427999213</v>
      </c>
      <c r="G114" s="17">
        <f t="shared" si="6"/>
        <v>-40002589.367999218</v>
      </c>
    </row>
    <row r="115" spans="1:7" x14ac:dyDescent="0.3">
      <c r="A115" s="26"/>
      <c r="B115" s="26" t="s">
        <v>17</v>
      </c>
      <c r="C115" s="193">
        <v>1375698.18</v>
      </c>
      <c r="D115" s="193">
        <v>359157.58</v>
      </c>
      <c r="E115" s="245">
        <f t="shared" si="5"/>
        <v>1734855.76</v>
      </c>
      <c r="F115" s="245">
        <v>54301574.593000032</v>
      </c>
      <c r="G115" s="17">
        <f t="shared" si="6"/>
        <v>-52566718.833000034</v>
      </c>
    </row>
    <row r="116" spans="1:7" x14ac:dyDescent="0.3">
      <c r="A116" s="26"/>
      <c r="B116" s="26" t="s">
        <v>18</v>
      </c>
      <c r="C116" s="193">
        <v>2390987.1700000009</v>
      </c>
      <c r="D116" s="193">
        <v>49280.009999999995</v>
      </c>
      <c r="E116" s="245">
        <f t="shared" si="5"/>
        <v>2440267.1800000006</v>
      </c>
      <c r="F116" s="245">
        <v>59685717.430000596</v>
      </c>
      <c r="G116" s="17">
        <f t="shared" si="6"/>
        <v>-57245450.250000596</v>
      </c>
    </row>
    <row r="117" spans="1:7" x14ac:dyDescent="0.3">
      <c r="A117" s="26"/>
      <c r="B117" s="20" t="s">
        <v>19</v>
      </c>
      <c r="C117" s="20">
        <v>1817050.5000000007</v>
      </c>
      <c r="D117" s="20">
        <v>20743.509999999998</v>
      </c>
      <c r="E117" s="245">
        <f t="shared" si="5"/>
        <v>1837794.0100000007</v>
      </c>
      <c r="F117" s="245">
        <v>49261964.525999777</v>
      </c>
      <c r="G117" s="17">
        <f t="shared" si="6"/>
        <v>-47424170.515999779</v>
      </c>
    </row>
    <row r="118" spans="1:7" x14ac:dyDescent="0.3">
      <c r="A118" s="26"/>
      <c r="B118" s="20" t="s">
        <v>20</v>
      </c>
      <c r="C118" s="20">
        <v>3785301.4900000012</v>
      </c>
      <c r="D118" s="20">
        <v>32937.97</v>
      </c>
      <c r="E118" s="245">
        <f t="shared" si="5"/>
        <v>3818239.4600000014</v>
      </c>
      <c r="F118" s="245">
        <v>46531388.125000209</v>
      </c>
      <c r="G118" s="17">
        <f t="shared" si="6"/>
        <v>-42713148.665000208</v>
      </c>
    </row>
    <row r="119" spans="1:7" x14ac:dyDescent="0.3">
      <c r="A119" s="26"/>
      <c r="B119" s="20" t="s">
        <v>21</v>
      </c>
      <c r="C119" s="20">
        <v>1722901.8699999996</v>
      </c>
      <c r="D119" s="20">
        <v>44104.31</v>
      </c>
      <c r="E119" s="245">
        <f t="shared" si="5"/>
        <v>1767006.1799999997</v>
      </c>
      <c r="F119" s="245">
        <v>37919505.334000014</v>
      </c>
      <c r="G119" s="17">
        <f t="shared" si="6"/>
        <v>-36152499.154000014</v>
      </c>
    </row>
    <row r="120" spans="1:7" x14ac:dyDescent="0.3">
      <c r="A120" s="26"/>
      <c r="B120" s="20" t="s">
        <v>22</v>
      </c>
      <c r="C120" s="20">
        <v>5420351.21</v>
      </c>
      <c r="D120" s="20">
        <v>33697.68</v>
      </c>
      <c r="E120" s="245">
        <f t="shared" si="5"/>
        <v>5454048.8899999997</v>
      </c>
      <c r="F120" s="245">
        <v>42048242.288999841</v>
      </c>
      <c r="G120" s="17">
        <f t="shared" si="6"/>
        <v>-36594193.39899984</v>
      </c>
    </row>
    <row r="121" spans="1:7" x14ac:dyDescent="0.3">
      <c r="A121" s="26"/>
      <c r="B121" s="20" t="s">
        <v>23</v>
      </c>
      <c r="C121" s="20">
        <v>5532271.2600000007</v>
      </c>
      <c r="D121" s="20">
        <v>430356.62000000005</v>
      </c>
      <c r="E121" s="245">
        <f t="shared" si="5"/>
        <v>5962627.8800000008</v>
      </c>
      <c r="F121" s="245">
        <v>45324759.889999844</v>
      </c>
      <c r="G121" s="17">
        <f t="shared" si="6"/>
        <v>-39362132.009999841</v>
      </c>
    </row>
    <row r="122" spans="1:7" x14ac:dyDescent="0.3">
      <c r="A122" s="26"/>
      <c r="B122" s="20" t="s">
        <v>24</v>
      </c>
      <c r="C122" s="20">
        <v>2388160.7200000002</v>
      </c>
      <c r="D122" s="20">
        <v>12403.8</v>
      </c>
      <c r="E122" s="245">
        <f t="shared" si="5"/>
        <v>2400564.52</v>
      </c>
      <c r="F122" s="245">
        <v>52435002.532999583</v>
      </c>
      <c r="G122" s="17">
        <f t="shared" si="6"/>
        <v>-50034438.012999579</v>
      </c>
    </row>
    <row r="123" spans="1:7" x14ac:dyDescent="0.3">
      <c r="A123" s="26" t="s">
        <v>109</v>
      </c>
      <c r="B123" s="20"/>
      <c r="C123" s="20"/>
      <c r="D123" s="20"/>
    </row>
    <row r="124" spans="1:7" x14ac:dyDescent="0.3">
      <c r="B124" s="26" t="s">
        <v>13</v>
      </c>
      <c r="C124" s="20">
        <v>646612.66999999981</v>
      </c>
      <c r="D124" s="20">
        <v>52953.560000000005</v>
      </c>
      <c r="E124" s="245">
        <f>SUM(C124:D124)</f>
        <v>699566.22999999986</v>
      </c>
      <c r="F124" s="254">
        <v>38491411.053999856</v>
      </c>
      <c r="G124" s="17">
        <f t="shared" si="6"/>
        <v>-37791844.823999859</v>
      </c>
    </row>
    <row r="125" spans="1:7" x14ac:dyDescent="0.3">
      <c r="A125" s="26"/>
      <c r="B125" s="26" t="s">
        <v>14</v>
      </c>
      <c r="C125" s="20">
        <v>2885768.7199999993</v>
      </c>
      <c r="D125" s="20">
        <v>38931.300000000003</v>
      </c>
      <c r="E125" s="245">
        <f t="shared" ref="E125:E148" si="7">SUM(C125:D125)</f>
        <v>2924700.0199999991</v>
      </c>
      <c r="F125" s="245">
        <v>27133440.409999907</v>
      </c>
      <c r="G125" s="17">
        <f t="shared" si="6"/>
        <v>-24208740.389999907</v>
      </c>
    </row>
    <row r="126" spans="1:7" x14ac:dyDescent="0.3">
      <c r="A126" s="26"/>
      <c r="B126" s="26" t="s">
        <v>15</v>
      </c>
      <c r="C126" s="20">
        <v>1711439.5000000005</v>
      </c>
      <c r="D126" s="20">
        <v>79403.45</v>
      </c>
      <c r="E126" s="245">
        <f t="shared" si="7"/>
        <v>1790842.9500000004</v>
      </c>
      <c r="F126" s="245">
        <v>50287789.891999982</v>
      </c>
      <c r="G126" s="17">
        <f t="shared" si="6"/>
        <v>-48496946.941999979</v>
      </c>
    </row>
    <row r="127" spans="1:7" x14ac:dyDescent="0.3">
      <c r="A127" s="26"/>
      <c r="B127" s="26" t="s">
        <v>16</v>
      </c>
      <c r="C127" s="20">
        <v>2115172.7399999998</v>
      </c>
      <c r="D127" s="20">
        <v>57786.399999999994</v>
      </c>
      <c r="E127" s="245">
        <f t="shared" si="7"/>
        <v>2172959.1399999997</v>
      </c>
      <c r="F127" s="245">
        <v>48945587</v>
      </c>
      <c r="G127" s="17">
        <f t="shared" si="6"/>
        <v>-46772627.859999999</v>
      </c>
    </row>
    <row r="128" spans="1:7" x14ac:dyDescent="0.3">
      <c r="A128" s="26"/>
      <c r="B128" s="26" t="s">
        <v>17</v>
      </c>
      <c r="C128" s="193">
        <v>2714697.0899999994</v>
      </c>
      <c r="D128" s="193">
        <v>316694.44</v>
      </c>
      <c r="E128" s="245">
        <f t="shared" si="7"/>
        <v>3031391.5299999993</v>
      </c>
      <c r="F128" s="245">
        <v>48761012</v>
      </c>
      <c r="G128" s="17">
        <f t="shared" si="6"/>
        <v>-45729620.469999999</v>
      </c>
    </row>
    <row r="129" spans="1:7" x14ac:dyDescent="0.3">
      <c r="A129" s="26"/>
      <c r="B129" s="26" t="s">
        <v>18</v>
      </c>
      <c r="C129" s="193">
        <v>2255193.7200000007</v>
      </c>
      <c r="D129" s="193">
        <v>28097.230000000003</v>
      </c>
      <c r="E129" s="245">
        <f t="shared" si="7"/>
        <v>2283290.9500000007</v>
      </c>
      <c r="F129" s="245">
        <v>61511588.051999941</v>
      </c>
      <c r="G129" s="17">
        <f t="shared" si="6"/>
        <v>-59228297.101999938</v>
      </c>
    </row>
    <row r="130" spans="1:7" x14ac:dyDescent="0.3">
      <c r="A130" s="26"/>
      <c r="B130" s="20" t="s">
        <v>19</v>
      </c>
      <c r="C130" s="20">
        <v>1942294.6300000015</v>
      </c>
      <c r="D130" s="20">
        <v>18119.410000000003</v>
      </c>
      <c r="E130" s="245">
        <f t="shared" si="7"/>
        <v>1960414.0400000014</v>
      </c>
      <c r="F130" s="245">
        <v>57496122.696999662</v>
      </c>
      <c r="G130" s="17">
        <f t="shared" si="6"/>
        <v>-55535708.656999663</v>
      </c>
    </row>
    <row r="131" spans="1:7" x14ac:dyDescent="0.3">
      <c r="A131" s="26"/>
      <c r="B131" s="20" t="s">
        <v>20</v>
      </c>
      <c r="C131" s="20">
        <v>2642446.1299999934</v>
      </c>
      <c r="D131" s="20">
        <v>41926.28</v>
      </c>
      <c r="E131" s="245">
        <f t="shared" si="7"/>
        <v>2684372.4099999932</v>
      </c>
      <c r="F131" s="245">
        <v>52974768.75000032</v>
      </c>
      <c r="G131" s="17">
        <f t="shared" si="6"/>
        <v>-50290396.340000324</v>
      </c>
    </row>
    <row r="132" spans="1:7" x14ac:dyDescent="0.3">
      <c r="A132" s="26"/>
      <c r="B132" s="20" t="s">
        <v>21</v>
      </c>
      <c r="C132" s="20">
        <v>2570014.8200000003</v>
      </c>
      <c r="D132" s="20">
        <v>1087487.01</v>
      </c>
      <c r="E132" s="245">
        <f t="shared" si="7"/>
        <v>3657501.83</v>
      </c>
      <c r="F132" s="245">
        <v>53043410.489999712</v>
      </c>
      <c r="G132" s="17">
        <f t="shared" si="6"/>
        <v>-49385908.659999713</v>
      </c>
    </row>
    <row r="133" spans="1:7" x14ac:dyDescent="0.3">
      <c r="A133" s="26"/>
      <c r="B133" s="20" t="s">
        <v>22</v>
      </c>
      <c r="C133" s="20">
        <v>3494310.6799999988</v>
      </c>
      <c r="D133" s="20">
        <v>597368.30000000005</v>
      </c>
      <c r="E133" s="245">
        <f t="shared" si="7"/>
        <v>4091678.9799999986</v>
      </c>
      <c r="F133" s="245">
        <v>59535646</v>
      </c>
      <c r="G133" s="17">
        <f t="shared" si="6"/>
        <v>-55443967.020000003</v>
      </c>
    </row>
    <row r="134" spans="1:7" x14ac:dyDescent="0.3">
      <c r="A134" s="26"/>
      <c r="B134" s="20" t="s">
        <v>23</v>
      </c>
      <c r="C134" s="20">
        <v>2113583.4099999997</v>
      </c>
      <c r="D134" s="20">
        <v>282222.21000000002</v>
      </c>
      <c r="E134" s="245">
        <f t="shared" si="7"/>
        <v>2395805.6199999996</v>
      </c>
      <c r="F134" s="245">
        <v>61435998</v>
      </c>
      <c r="G134" s="17">
        <f t="shared" si="6"/>
        <v>-59040192.380000003</v>
      </c>
    </row>
    <row r="135" spans="1:7" x14ac:dyDescent="0.3">
      <c r="A135" s="26"/>
      <c r="B135" s="20" t="s">
        <v>24</v>
      </c>
      <c r="C135" s="20">
        <v>2609870.1700000004</v>
      </c>
      <c r="D135" s="20">
        <v>778632.25000000012</v>
      </c>
      <c r="E135" s="245">
        <f t="shared" si="7"/>
        <v>3388502.4200000004</v>
      </c>
      <c r="F135" s="245">
        <v>66549909</v>
      </c>
      <c r="G135" s="17">
        <f t="shared" si="6"/>
        <v>-63161406.579999998</v>
      </c>
    </row>
    <row r="136" spans="1:7" x14ac:dyDescent="0.3">
      <c r="A136" s="26"/>
      <c r="B136" s="20"/>
      <c r="C136" s="20"/>
      <c r="D136" s="20"/>
      <c r="E136" s="20"/>
      <c r="F136" s="20"/>
      <c r="G136" s="20"/>
    </row>
    <row r="137" spans="1:7" x14ac:dyDescent="0.3">
      <c r="A137" s="26" t="s">
        <v>110</v>
      </c>
      <c r="B137" s="26" t="s">
        <v>13</v>
      </c>
      <c r="C137" s="318">
        <v>1178816.5099999993</v>
      </c>
      <c r="D137" s="20">
        <v>402029.10999999993</v>
      </c>
      <c r="E137" s="245">
        <f t="shared" si="7"/>
        <v>1580845.6199999992</v>
      </c>
      <c r="F137" s="245">
        <v>49945442.459999822</v>
      </c>
      <c r="G137" s="17">
        <f t="shared" si="6"/>
        <v>-48364596.839999825</v>
      </c>
    </row>
    <row r="138" spans="1:7" x14ac:dyDescent="0.3">
      <c r="A138" s="26"/>
      <c r="B138" s="26" t="s">
        <v>14</v>
      </c>
      <c r="C138" s="318">
        <v>1544616.9799999988</v>
      </c>
      <c r="D138" s="20">
        <v>1278165.55</v>
      </c>
      <c r="E138" s="245">
        <f t="shared" si="7"/>
        <v>2822782.5299999989</v>
      </c>
      <c r="F138" s="245">
        <v>50753426.45000007</v>
      </c>
      <c r="G138" s="17">
        <f t="shared" si="6"/>
        <v>-47930643.920000069</v>
      </c>
    </row>
    <row r="139" spans="1:7" x14ac:dyDescent="0.3">
      <c r="A139" s="26"/>
      <c r="B139" s="26" t="s">
        <v>15</v>
      </c>
      <c r="C139" s="318">
        <v>457032.26000000013</v>
      </c>
      <c r="D139" s="20">
        <v>188593.11000000004</v>
      </c>
      <c r="E139" s="245">
        <f t="shared" si="7"/>
        <v>645625.37000000011</v>
      </c>
      <c r="F139" s="245">
        <v>60348686.589000247</v>
      </c>
      <c r="G139" s="17">
        <f t="shared" si="6"/>
        <v>-59703061.21900025</v>
      </c>
    </row>
    <row r="140" spans="1:7" x14ac:dyDescent="0.3">
      <c r="A140" s="26"/>
      <c r="B140" s="26" t="s">
        <v>16</v>
      </c>
      <c r="C140" s="20">
        <v>2412857.7499999986</v>
      </c>
      <c r="D140" s="20">
        <v>253314.01</v>
      </c>
      <c r="E140" s="245">
        <f t="shared" si="7"/>
        <v>2666171.7599999988</v>
      </c>
      <c r="F140" s="245">
        <v>49710790</v>
      </c>
      <c r="G140" s="17">
        <f t="shared" si="6"/>
        <v>-47044618.240000002</v>
      </c>
    </row>
    <row r="141" spans="1:7" x14ac:dyDescent="0.3">
      <c r="A141" s="26"/>
      <c r="B141" s="26" t="s">
        <v>17</v>
      </c>
      <c r="C141" s="20">
        <v>1554389.69</v>
      </c>
      <c r="D141" s="20">
        <v>549755.14</v>
      </c>
      <c r="E141" s="245">
        <f t="shared" si="7"/>
        <v>2104144.83</v>
      </c>
      <c r="F141" s="245">
        <v>52118722</v>
      </c>
      <c r="G141" s="17">
        <f t="shared" si="6"/>
        <v>-50014577.170000002</v>
      </c>
    </row>
    <row r="142" spans="1:7" x14ac:dyDescent="0.3">
      <c r="A142" s="26"/>
      <c r="B142" s="26" t="s">
        <v>18</v>
      </c>
      <c r="C142" s="20">
        <v>1950734.2200000009</v>
      </c>
      <c r="D142" s="20">
        <v>389151.85</v>
      </c>
      <c r="E142" s="245">
        <f t="shared" si="7"/>
        <v>2339886.0700000008</v>
      </c>
      <c r="F142" s="245">
        <v>44779567</v>
      </c>
      <c r="G142" s="17">
        <f t="shared" si="6"/>
        <v>-42439680.93</v>
      </c>
    </row>
    <row r="143" spans="1:7" x14ac:dyDescent="0.3">
      <c r="A143" s="26"/>
      <c r="B143" s="20" t="s">
        <v>19</v>
      </c>
      <c r="C143" s="20">
        <v>916483.45</v>
      </c>
      <c r="D143" s="20">
        <v>244864.36</v>
      </c>
      <c r="E143" s="245">
        <f t="shared" si="7"/>
        <v>1161347.81</v>
      </c>
      <c r="F143" s="245">
        <v>55035895.510000102</v>
      </c>
      <c r="G143" s="17">
        <f t="shared" si="6"/>
        <v>-53874547.7000001</v>
      </c>
    </row>
    <row r="144" spans="1:7" x14ac:dyDescent="0.3">
      <c r="A144" s="26"/>
      <c r="B144" s="20" t="s">
        <v>20</v>
      </c>
      <c r="C144" s="20">
        <v>1614398.29</v>
      </c>
      <c r="D144" s="20">
        <v>340715.65</v>
      </c>
      <c r="E144" s="245">
        <f t="shared" si="7"/>
        <v>1955113.94</v>
      </c>
      <c r="F144" s="245">
        <v>53255076.810000002</v>
      </c>
      <c r="G144" s="17">
        <f t="shared" si="6"/>
        <v>-51299962.870000005</v>
      </c>
    </row>
    <row r="145" spans="1:7" x14ac:dyDescent="0.3">
      <c r="A145" s="26"/>
      <c r="B145" s="20" t="s">
        <v>21</v>
      </c>
      <c r="C145" s="20">
        <v>952687</v>
      </c>
      <c r="D145" s="20">
        <v>457357</v>
      </c>
      <c r="E145" s="245">
        <f t="shared" si="7"/>
        <v>1410044</v>
      </c>
      <c r="F145" s="245">
        <v>57345611</v>
      </c>
      <c r="G145" s="17">
        <f t="shared" si="6"/>
        <v>-55935567</v>
      </c>
    </row>
    <row r="146" spans="1:7" x14ac:dyDescent="0.3">
      <c r="A146" s="26"/>
      <c r="B146" s="20" t="s">
        <v>22</v>
      </c>
      <c r="C146" s="308">
        <v>1698989</v>
      </c>
      <c r="D146" s="310">
        <v>836108</v>
      </c>
      <c r="E146" s="245">
        <f t="shared" si="7"/>
        <v>2535097</v>
      </c>
      <c r="F146" s="245">
        <v>60026383.869999997</v>
      </c>
      <c r="G146" s="17">
        <f t="shared" si="6"/>
        <v>-57491286.869999997</v>
      </c>
    </row>
    <row r="147" spans="1:7" x14ac:dyDescent="0.3">
      <c r="A147" s="26"/>
      <c r="B147" s="20" t="s">
        <v>23</v>
      </c>
      <c r="C147" s="312">
        <v>2070487</v>
      </c>
      <c r="D147" s="314">
        <v>344954</v>
      </c>
      <c r="E147" s="245">
        <f t="shared" si="7"/>
        <v>2415441</v>
      </c>
      <c r="F147" s="245">
        <v>51032982</v>
      </c>
      <c r="G147" s="17">
        <f t="shared" si="6"/>
        <v>-48617541</v>
      </c>
    </row>
    <row r="148" spans="1:7" x14ac:dyDescent="0.3">
      <c r="A148" s="26"/>
      <c r="B148" s="20" t="s">
        <v>24</v>
      </c>
      <c r="C148" s="312">
        <v>1478234</v>
      </c>
      <c r="D148" s="314">
        <v>1341687</v>
      </c>
      <c r="E148" s="245">
        <f t="shared" si="7"/>
        <v>2819921</v>
      </c>
      <c r="F148" s="245">
        <v>59014457</v>
      </c>
      <c r="G148" s="17">
        <f t="shared" si="6"/>
        <v>-56194536</v>
      </c>
    </row>
    <row r="149" spans="1:7" x14ac:dyDescent="0.3">
      <c r="A149" s="26"/>
      <c r="B149" s="20"/>
      <c r="C149" s="20"/>
      <c r="D149" s="20"/>
      <c r="E149" s="20"/>
      <c r="F149" s="20"/>
      <c r="G149" s="20"/>
    </row>
    <row r="150" spans="1:7" x14ac:dyDescent="0.3">
      <c r="A150" s="27" t="s">
        <v>25</v>
      </c>
      <c r="B150" s="468" t="s">
        <v>26</v>
      </c>
      <c r="C150" s="468"/>
      <c r="D150" s="468"/>
      <c r="E150" s="468"/>
      <c r="F150" s="468"/>
      <c r="G150" s="468"/>
    </row>
    <row r="151" spans="1:7" x14ac:dyDescent="0.3">
      <c r="A151" s="27" t="s">
        <v>27</v>
      </c>
      <c r="B151" s="31" t="s">
        <v>28</v>
      </c>
    </row>
    <row r="152" spans="1:7" x14ac:dyDescent="0.3">
      <c r="B152" s="177" t="s">
        <v>29</v>
      </c>
    </row>
  </sheetData>
  <mergeCells count="9">
    <mergeCell ref="C1:G1"/>
    <mergeCell ref="C2:G2"/>
    <mergeCell ref="A1:B3"/>
    <mergeCell ref="B150:G150"/>
    <mergeCell ref="C3:E3"/>
    <mergeCell ref="A4:B4"/>
    <mergeCell ref="A5:B5"/>
    <mergeCell ref="F3:F4"/>
    <mergeCell ref="A33:B33"/>
  </mergeCells>
  <pageMargins left="0.7" right="0.7" top="0.75" bottom="0.75" header="0.3" footer="0.3"/>
  <pageSetup paperSize="1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321"/>
  <sheetViews>
    <sheetView zoomScaleNormal="100" workbookViewId="0">
      <pane xSplit="2" ySplit="6" topLeftCell="C299" activePane="bottomRight" state="frozen"/>
      <selection pane="topRight" activeCell="I60" sqref="I60"/>
      <selection pane="bottomLeft" activeCell="I60" sqref="I60"/>
      <selection pane="bottomRight" activeCell="J302" sqref="J302"/>
    </sheetView>
  </sheetViews>
  <sheetFormatPr defaultRowHeight="14.4" x14ac:dyDescent="0.3"/>
  <cols>
    <col min="1" max="1" width="10.33203125" style="8" customWidth="1"/>
    <col min="2" max="2" width="9.6640625" style="8" customWidth="1"/>
    <col min="3" max="3" width="11.6640625" style="8" bestFit="1" customWidth="1"/>
    <col min="4" max="4" width="13.5546875" style="8" bestFit="1" customWidth="1"/>
    <col min="5" max="5" width="9.6640625" style="8" customWidth="1"/>
    <col min="6" max="6" width="19.6640625" style="8" bestFit="1" customWidth="1"/>
    <col min="7" max="7" width="8.88671875" style="8" bestFit="1" customWidth="1"/>
    <col min="8" max="8" width="11.33203125" style="8" bestFit="1" customWidth="1"/>
    <col min="9" max="10" width="9.33203125" style="8"/>
    <col min="11" max="11" width="9.88671875" style="8" bestFit="1" customWidth="1"/>
    <col min="12" max="12" width="8.88671875" style="8" bestFit="1"/>
    <col min="13" max="13" width="9.88671875" style="8" bestFit="1" customWidth="1"/>
    <col min="14" max="14" width="10.88671875" style="8" bestFit="1" customWidth="1"/>
    <col min="15" max="15" width="11.5546875" style="8" bestFit="1" customWidth="1"/>
    <col min="16" max="176" width="9.33203125" style="8"/>
    <col min="177" max="177" width="44.33203125" style="8" customWidth="1"/>
    <col min="178" max="201" width="9.33203125" style="8" customWidth="1"/>
    <col min="202" max="202" width="0.33203125" style="8" customWidth="1"/>
    <col min="203" max="212" width="9.33203125" style="8" customWidth="1"/>
    <col min="213" max="218" width="11.44140625" style="8" customWidth="1"/>
    <col min="219" max="219" width="10.44140625" style="8" bestFit="1" customWidth="1"/>
    <col min="220" max="432" width="9.33203125" style="8"/>
    <col min="433" max="433" width="44.33203125" style="8" customWidth="1"/>
    <col min="434" max="457" width="9.33203125" style="8" customWidth="1"/>
    <col min="458" max="458" width="0.33203125" style="8" customWidth="1"/>
    <col min="459" max="468" width="9.33203125" style="8" customWidth="1"/>
    <col min="469" max="474" width="11.44140625" style="8" customWidth="1"/>
    <col min="475" max="475" width="10.44140625" style="8" bestFit="1" customWidth="1"/>
    <col min="476" max="688" width="9.33203125" style="8"/>
    <col min="689" max="689" width="44.33203125" style="8" customWidth="1"/>
    <col min="690" max="713" width="9.33203125" style="8" customWidth="1"/>
    <col min="714" max="714" width="0.33203125" style="8" customWidth="1"/>
    <col min="715" max="724" width="9.33203125" style="8" customWidth="1"/>
    <col min="725" max="730" width="11.44140625" style="8" customWidth="1"/>
    <col min="731" max="731" width="10.44140625" style="8" bestFit="1" customWidth="1"/>
    <col min="732" max="944" width="9.33203125" style="8"/>
    <col min="945" max="945" width="44.33203125" style="8" customWidth="1"/>
    <col min="946" max="969" width="9.33203125" style="8" customWidth="1"/>
    <col min="970" max="970" width="0.33203125" style="8" customWidth="1"/>
    <col min="971" max="980" width="9.33203125" style="8" customWidth="1"/>
    <col min="981" max="986" width="11.44140625" style="8" customWidth="1"/>
    <col min="987" max="987" width="10.44140625" style="8" bestFit="1" customWidth="1"/>
    <col min="988" max="1200" width="9.33203125" style="8"/>
    <col min="1201" max="1201" width="44.33203125" style="8" customWidth="1"/>
    <col min="1202" max="1225" width="9.33203125" style="8" customWidth="1"/>
    <col min="1226" max="1226" width="0.33203125" style="8" customWidth="1"/>
    <col min="1227" max="1236" width="9.33203125" style="8" customWidth="1"/>
    <col min="1237" max="1242" width="11.44140625" style="8" customWidth="1"/>
    <col min="1243" max="1243" width="10.44140625" style="8" bestFit="1" customWidth="1"/>
    <col min="1244" max="1456" width="9.33203125" style="8"/>
    <col min="1457" max="1457" width="44.33203125" style="8" customWidth="1"/>
    <col min="1458" max="1481" width="9.33203125" style="8" customWidth="1"/>
    <col min="1482" max="1482" width="0.33203125" style="8" customWidth="1"/>
    <col min="1483" max="1492" width="9.33203125" style="8" customWidth="1"/>
    <col min="1493" max="1498" width="11.44140625" style="8" customWidth="1"/>
    <col min="1499" max="1499" width="10.44140625" style="8" bestFit="1" customWidth="1"/>
    <col min="1500" max="1712" width="9.33203125" style="8"/>
    <col min="1713" max="1713" width="44.33203125" style="8" customWidth="1"/>
    <col min="1714" max="1737" width="9.33203125" style="8" customWidth="1"/>
    <col min="1738" max="1738" width="0.33203125" style="8" customWidth="1"/>
    <col min="1739" max="1748" width="9.33203125" style="8" customWidth="1"/>
    <col min="1749" max="1754" width="11.44140625" style="8" customWidth="1"/>
    <col min="1755" max="1755" width="10.44140625" style="8" bestFit="1" customWidth="1"/>
    <col min="1756" max="1968" width="9.33203125" style="8"/>
    <col min="1969" max="1969" width="44.33203125" style="8" customWidth="1"/>
    <col min="1970" max="1993" width="9.33203125" style="8" customWidth="1"/>
    <col min="1994" max="1994" width="0.33203125" style="8" customWidth="1"/>
    <col min="1995" max="2004" width="9.33203125" style="8" customWidth="1"/>
    <col min="2005" max="2010" width="11.44140625" style="8" customWidth="1"/>
    <col min="2011" max="2011" width="10.44140625" style="8" bestFit="1" customWidth="1"/>
    <col min="2012" max="2224" width="9.33203125" style="8"/>
    <col min="2225" max="2225" width="44.33203125" style="8" customWidth="1"/>
    <col min="2226" max="2249" width="9.33203125" style="8" customWidth="1"/>
    <col min="2250" max="2250" width="0.33203125" style="8" customWidth="1"/>
    <col min="2251" max="2260" width="9.33203125" style="8" customWidth="1"/>
    <col min="2261" max="2266" width="11.44140625" style="8" customWidth="1"/>
    <col min="2267" max="2267" width="10.44140625" style="8" bestFit="1" customWidth="1"/>
    <col min="2268" max="2480" width="9.33203125" style="8"/>
    <col min="2481" max="2481" width="44.33203125" style="8" customWidth="1"/>
    <col min="2482" max="2505" width="9.33203125" style="8" customWidth="1"/>
    <col min="2506" max="2506" width="0.33203125" style="8" customWidth="1"/>
    <col min="2507" max="2516" width="9.33203125" style="8" customWidth="1"/>
    <col min="2517" max="2522" width="11.44140625" style="8" customWidth="1"/>
    <col min="2523" max="2523" width="10.44140625" style="8" bestFit="1" customWidth="1"/>
    <col min="2524" max="2736" width="9.33203125" style="8"/>
    <col min="2737" max="2737" width="44.33203125" style="8" customWidth="1"/>
    <col min="2738" max="2761" width="9.33203125" style="8" customWidth="1"/>
    <col min="2762" max="2762" width="0.33203125" style="8" customWidth="1"/>
    <col min="2763" max="2772" width="9.33203125" style="8" customWidth="1"/>
    <col min="2773" max="2778" width="11.44140625" style="8" customWidth="1"/>
    <col min="2779" max="2779" width="10.44140625" style="8" bestFit="1" customWidth="1"/>
    <col min="2780" max="2992" width="9.33203125" style="8"/>
    <col min="2993" max="2993" width="44.33203125" style="8" customWidth="1"/>
    <col min="2994" max="3017" width="9.33203125" style="8" customWidth="1"/>
    <col min="3018" max="3018" width="0.33203125" style="8" customWidth="1"/>
    <col min="3019" max="3028" width="9.33203125" style="8" customWidth="1"/>
    <col min="3029" max="3034" width="11.44140625" style="8" customWidth="1"/>
    <col min="3035" max="3035" width="10.44140625" style="8" bestFit="1" customWidth="1"/>
    <col min="3036" max="3248" width="9.33203125" style="8"/>
    <col min="3249" max="3249" width="44.33203125" style="8" customWidth="1"/>
    <col min="3250" max="3273" width="9.33203125" style="8" customWidth="1"/>
    <col min="3274" max="3274" width="0.33203125" style="8" customWidth="1"/>
    <col min="3275" max="3284" width="9.33203125" style="8" customWidth="1"/>
    <col min="3285" max="3290" width="11.44140625" style="8" customWidth="1"/>
    <col min="3291" max="3291" width="10.44140625" style="8" bestFit="1" customWidth="1"/>
    <col min="3292" max="3504" width="9.33203125" style="8"/>
    <col min="3505" max="3505" width="44.33203125" style="8" customWidth="1"/>
    <col min="3506" max="3529" width="9.33203125" style="8" customWidth="1"/>
    <col min="3530" max="3530" width="0.33203125" style="8" customWidth="1"/>
    <col min="3531" max="3540" width="9.33203125" style="8" customWidth="1"/>
    <col min="3541" max="3546" width="11.44140625" style="8" customWidth="1"/>
    <col min="3547" max="3547" width="10.44140625" style="8" bestFit="1" customWidth="1"/>
    <col min="3548" max="3760" width="9.33203125" style="8"/>
    <col min="3761" max="3761" width="44.33203125" style="8" customWidth="1"/>
    <col min="3762" max="3785" width="9.33203125" style="8" customWidth="1"/>
    <col min="3786" max="3786" width="0.33203125" style="8" customWidth="1"/>
    <col min="3787" max="3796" width="9.33203125" style="8" customWidth="1"/>
    <col min="3797" max="3802" width="11.44140625" style="8" customWidth="1"/>
    <col min="3803" max="3803" width="10.44140625" style="8" bestFit="1" customWidth="1"/>
    <col min="3804" max="4016" width="9.33203125" style="8"/>
    <col min="4017" max="4017" width="44.33203125" style="8" customWidth="1"/>
    <col min="4018" max="4041" width="9.33203125" style="8" customWidth="1"/>
    <col min="4042" max="4042" width="0.33203125" style="8" customWidth="1"/>
    <col min="4043" max="4052" width="9.33203125" style="8" customWidth="1"/>
    <col min="4053" max="4058" width="11.44140625" style="8" customWidth="1"/>
    <col min="4059" max="4059" width="10.44140625" style="8" bestFit="1" customWidth="1"/>
    <col min="4060" max="4272" width="9.33203125" style="8"/>
    <col min="4273" max="4273" width="44.33203125" style="8" customWidth="1"/>
    <col min="4274" max="4297" width="9.33203125" style="8" customWidth="1"/>
    <col min="4298" max="4298" width="0.33203125" style="8" customWidth="1"/>
    <col min="4299" max="4308" width="9.33203125" style="8" customWidth="1"/>
    <col min="4309" max="4314" width="11.44140625" style="8" customWidth="1"/>
    <col min="4315" max="4315" width="10.44140625" style="8" bestFit="1" customWidth="1"/>
    <col min="4316" max="4528" width="9.33203125" style="8"/>
    <col min="4529" max="4529" width="44.33203125" style="8" customWidth="1"/>
    <col min="4530" max="4553" width="9.33203125" style="8" customWidth="1"/>
    <col min="4554" max="4554" width="0.33203125" style="8" customWidth="1"/>
    <col min="4555" max="4564" width="9.33203125" style="8" customWidth="1"/>
    <col min="4565" max="4570" width="11.44140625" style="8" customWidth="1"/>
    <col min="4571" max="4571" width="10.44140625" style="8" bestFit="1" customWidth="1"/>
    <col min="4572" max="4784" width="9.33203125" style="8"/>
    <col min="4785" max="4785" width="44.33203125" style="8" customWidth="1"/>
    <col min="4786" max="4809" width="9.33203125" style="8" customWidth="1"/>
    <col min="4810" max="4810" width="0.33203125" style="8" customWidth="1"/>
    <col min="4811" max="4820" width="9.33203125" style="8" customWidth="1"/>
    <col min="4821" max="4826" width="11.44140625" style="8" customWidth="1"/>
    <col min="4827" max="4827" width="10.44140625" style="8" bestFit="1" customWidth="1"/>
    <col min="4828" max="5040" width="9.33203125" style="8"/>
    <col min="5041" max="5041" width="44.33203125" style="8" customWidth="1"/>
    <col min="5042" max="5065" width="9.33203125" style="8" customWidth="1"/>
    <col min="5066" max="5066" width="0.33203125" style="8" customWidth="1"/>
    <col min="5067" max="5076" width="9.33203125" style="8" customWidth="1"/>
    <col min="5077" max="5082" width="11.44140625" style="8" customWidth="1"/>
    <col min="5083" max="5083" width="10.44140625" style="8" bestFit="1" customWidth="1"/>
    <col min="5084" max="5296" width="9.33203125" style="8"/>
    <col min="5297" max="5297" width="44.33203125" style="8" customWidth="1"/>
    <col min="5298" max="5321" width="9.33203125" style="8" customWidth="1"/>
    <col min="5322" max="5322" width="0.33203125" style="8" customWidth="1"/>
    <col min="5323" max="5332" width="9.33203125" style="8" customWidth="1"/>
    <col min="5333" max="5338" width="11.44140625" style="8" customWidth="1"/>
    <col min="5339" max="5339" width="10.44140625" style="8" bestFit="1" customWidth="1"/>
    <col min="5340" max="5552" width="9.33203125" style="8"/>
    <col min="5553" max="5553" width="44.33203125" style="8" customWidth="1"/>
    <col min="5554" max="5577" width="9.33203125" style="8" customWidth="1"/>
    <col min="5578" max="5578" width="0.33203125" style="8" customWidth="1"/>
    <col min="5579" max="5588" width="9.33203125" style="8" customWidth="1"/>
    <col min="5589" max="5594" width="11.44140625" style="8" customWidth="1"/>
    <col min="5595" max="5595" width="10.44140625" style="8" bestFit="1" customWidth="1"/>
    <col min="5596" max="5808" width="9.33203125" style="8"/>
    <col min="5809" max="5809" width="44.33203125" style="8" customWidth="1"/>
    <col min="5810" max="5833" width="9.33203125" style="8" customWidth="1"/>
    <col min="5834" max="5834" width="0.33203125" style="8" customWidth="1"/>
    <col min="5835" max="5844" width="9.33203125" style="8" customWidth="1"/>
    <col min="5845" max="5850" width="11.44140625" style="8" customWidth="1"/>
    <col min="5851" max="5851" width="10.44140625" style="8" bestFit="1" customWidth="1"/>
    <col min="5852" max="6064" width="9.33203125" style="8"/>
    <col min="6065" max="6065" width="44.33203125" style="8" customWidth="1"/>
    <col min="6066" max="6089" width="9.33203125" style="8" customWidth="1"/>
    <col min="6090" max="6090" width="0.33203125" style="8" customWidth="1"/>
    <col min="6091" max="6100" width="9.33203125" style="8" customWidth="1"/>
    <col min="6101" max="6106" width="11.44140625" style="8" customWidth="1"/>
    <col min="6107" max="6107" width="10.44140625" style="8" bestFit="1" customWidth="1"/>
    <col min="6108" max="6320" width="9.33203125" style="8"/>
    <col min="6321" max="6321" width="44.33203125" style="8" customWidth="1"/>
    <col min="6322" max="6345" width="9.33203125" style="8" customWidth="1"/>
    <col min="6346" max="6346" width="0.33203125" style="8" customWidth="1"/>
    <col min="6347" max="6356" width="9.33203125" style="8" customWidth="1"/>
    <col min="6357" max="6362" width="11.44140625" style="8" customWidth="1"/>
    <col min="6363" max="6363" width="10.44140625" style="8" bestFit="1" customWidth="1"/>
    <col min="6364" max="6576" width="9.33203125" style="8"/>
    <col min="6577" max="6577" width="44.33203125" style="8" customWidth="1"/>
    <col min="6578" max="6601" width="9.33203125" style="8" customWidth="1"/>
    <col min="6602" max="6602" width="0.33203125" style="8" customWidth="1"/>
    <col min="6603" max="6612" width="9.33203125" style="8" customWidth="1"/>
    <col min="6613" max="6618" width="11.44140625" style="8" customWidth="1"/>
    <col min="6619" max="6619" width="10.44140625" style="8" bestFit="1" customWidth="1"/>
    <col min="6620" max="6832" width="9.33203125" style="8"/>
    <col min="6833" max="6833" width="44.33203125" style="8" customWidth="1"/>
    <col min="6834" max="6857" width="9.33203125" style="8" customWidth="1"/>
    <col min="6858" max="6858" width="0.33203125" style="8" customWidth="1"/>
    <col min="6859" max="6868" width="9.33203125" style="8" customWidth="1"/>
    <col min="6869" max="6874" width="11.44140625" style="8" customWidth="1"/>
    <col min="6875" max="6875" width="10.44140625" style="8" bestFit="1" customWidth="1"/>
    <col min="6876" max="7088" width="9.33203125" style="8"/>
    <col min="7089" max="7089" width="44.33203125" style="8" customWidth="1"/>
    <col min="7090" max="7113" width="9.33203125" style="8" customWidth="1"/>
    <col min="7114" max="7114" width="0.33203125" style="8" customWidth="1"/>
    <col min="7115" max="7124" width="9.33203125" style="8" customWidth="1"/>
    <col min="7125" max="7130" width="11.44140625" style="8" customWidth="1"/>
    <col min="7131" max="7131" width="10.44140625" style="8" bestFit="1" customWidth="1"/>
    <col min="7132" max="7344" width="9.33203125" style="8"/>
    <col min="7345" max="7345" width="44.33203125" style="8" customWidth="1"/>
    <col min="7346" max="7369" width="9.33203125" style="8" customWidth="1"/>
    <col min="7370" max="7370" width="0.33203125" style="8" customWidth="1"/>
    <col min="7371" max="7380" width="9.33203125" style="8" customWidth="1"/>
    <col min="7381" max="7386" width="11.44140625" style="8" customWidth="1"/>
    <col min="7387" max="7387" width="10.44140625" style="8" bestFit="1" customWidth="1"/>
    <col min="7388" max="7600" width="9.33203125" style="8"/>
    <col min="7601" max="7601" width="44.33203125" style="8" customWidth="1"/>
    <col min="7602" max="7625" width="9.33203125" style="8" customWidth="1"/>
    <col min="7626" max="7626" width="0.33203125" style="8" customWidth="1"/>
    <col min="7627" max="7636" width="9.33203125" style="8" customWidth="1"/>
    <col min="7637" max="7642" width="11.44140625" style="8" customWidth="1"/>
    <col min="7643" max="7643" width="10.44140625" style="8" bestFit="1" customWidth="1"/>
    <col min="7644" max="7856" width="9.33203125" style="8"/>
    <col min="7857" max="7857" width="44.33203125" style="8" customWidth="1"/>
    <col min="7858" max="7881" width="9.33203125" style="8" customWidth="1"/>
    <col min="7882" max="7882" width="0.33203125" style="8" customWidth="1"/>
    <col min="7883" max="7892" width="9.33203125" style="8" customWidth="1"/>
    <col min="7893" max="7898" width="11.44140625" style="8" customWidth="1"/>
    <col min="7899" max="7899" width="10.44140625" style="8" bestFit="1" customWidth="1"/>
    <col min="7900" max="8112" width="9.33203125" style="8"/>
    <col min="8113" max="8113" width="44.33203125" style="8" customWidth="1"/>
    <col min="8114" max="8137" width="9.33203125" style="8" customWidth="1"/>
    <col min="8138" max="8138" width="0.33203125" style="8" customWidth="1"/>
    <col min="8139" max="8148" width="9.33203125" style="8" customWidth="1"/>
    <col min="8149" max="8154" width="11.44140625" style="8" customWidth="1"/>
    <col min="8155" max="8155" width="10.44140625" style="8" bestFit="1" customWidth="1"/>
    <col min="8156" max="8368" width="9.33203125" style="8"/>
    <col min="8369" max="8369" width="44.33203125" style="8" customWidth="1"/>
    <col min="8370" max="8393" width="9.33203125" style="8" customWidth="1"/>
    <col min="8394" max="8394" width="0.33203125" style="8" customWidth="1"/>
    <col min="8395" max="8404" width="9.33203125" style="8" customWidth="1"/>
    <col min="8405" max="8410" width="11.44140625" style="8" customWidth="1"/>
    <col min="8411" max="8411" width="10.44140625" style="8" bestFit="1" customWidth="1"/>
    <col min="8412" max="8624" width="9.33203125" style="8"/>
    <col min="8625" max="8625" width="44.33203125" style="8" customWidth="1"/>
    <col min="8626" max="8649" width="9.33203125" style="8" customWidth="1"/>
    <col min="8650" max="8650" width="0.33203125" style="8" customWidth="1"/>
    <col min="8651" max="8660" width="9.33203125" style="8" customWidth="1"/>
    <col min="8661" max="8666" width="11.44140625" style="8" customWidth="1"/>
    <col min="8667" max="8667" width="10.44140625" style="8" bestFit="1" customWidth="1"/>
    <col min="8668" max="8880" width="9.33203125" style="8"/>
    <col min="8881" max="8881" width="44.33203125" style="8" customWidth="1"/>
    <col min="8882" max="8905" width="9.33203125" style="8" customWidth="1"/>
    <col min="8906" max="8906" width="0.33203125" style="8" customWidth="1"/>
    <col min="8907" max="8916" width="9.33203125" style="8" customWidth="1"/>
    <col min="8917" max="8922" width="11.44140625" style="8" customWidth="1"/>
    <col min="8923" max="8923" width="10.44140625" style="8" bestFit="1" customWidth="1"/>
    <col min="8924" max="9136" width="9.33203125" style="8"/>
    <col min="9137" max="9137" width="44.33203125" style="8" customWidth="1"/>
    <col min="9138" max="9161" width="9.33203125" style="8" customWidth="1"/>
    <col min="9162" max="9162" width="0.33203125" style="8" customWidth="1"/>
    <col min="9163" max="9172" width="9.33203125" style="8" customWidth="1"/>
    <col min="9173" max="9178" width="11.44140625" style="8" customWidth="1"/>
    <col min="9179" max="9179" width="10.44140625" style="8" bestFit="1" customWidth="1"/>
    <col min="9180" max="9392" width="9.33203125" style="8"/>
    <col min="9393" max="9393" width="44.33203125" style="8" customWidth="1"/>
    <col min="9394" max="9417" width="9.33203125" style="8" customWidth="1"/>
    <col min="9418" max="9418" width="0.33203125" style="8" customWidth="1"/>
    <col min="9419" max="9428" width="9.33203125" style="8" customWidth="1"/>
    <col min="9429" max="9434" width="11.44140625" style="8" customWidth="1"/>
    <col min="9435" max="9435" width="10.44140625" style="8" bestFit="1" customWidth="1"/>
    <col min="9436" max="9648" width="9.33203125" style="8"/>
    <col min="9649" max="9649" width="44.33203125" style="8" customWidth="1"/>
    <col min="9650" max="9673" width="9.33203125" style="8" customWidth="1"/>
    <col min="9674" max="9674" width="0.33203125" style="8" customWidth="1"/>
    <col min="9675" max="9684" width="9.33203125" style="8" customWidth="1"/>
    <col min="9685" max="9690" width="11.44140625" style="8" customWidth="1"/>
    <col min="9691" max="9691" width="10.44140625" style="8" bestFit="1" customWidth="1"/>
    <col min="9692" max="9904" width="9.33203125" style="8"/>
    <col min="9905" max="9905" width="44.33203125" style="8" customWidth="1"/>
    <col min="9906" max="9929" width="9.33203125" style="8" customWidth="1"/>
    <col min="9930" max="9930" width="0.33203125" style="8" customWidth="1"/>
    <col min="9931" max="9940" width="9.33203125" style="8" customWidth="1"/>
    <col min="9941" max="9946" width="11.44140625" style="8" customWidth="1"/>
    <col min="9947" max="9947" width="10.44140625" style="8" bestFit="1" customWidth="1"/>
    <col min="9948" max="10160" width="9.33203125" style="8"/>
    <col min="10161" max="10161" width="44.33203125" style="8" customWidth="1"/>
    <col min="10162" max="10185" width="9.33203125" style="8" customWidth="1"/>
    <col min="10186" max="10186" width="0.33203125" style="8" customWidth="1"/>
    <col min="10187" max="10196" width="9.33203125" style="8" customWidth="1"/>
    <col min="10197" max="10202" width="11.44140625" style="8" customWidth="1"/>
    <col min="10203" max="10203" width="10.44140625" style="8" bestFit="1" customWidth="1"/>
    <col min="10204" max="10416" width="9.33203125" style="8"/>
    <col min="10417" max="10417" width="44.33203125" style="8" customWidth="1"/>
    <col min="10418" max="10441" width="9.33203125" style="8" customWidth="1"/>
    <col min="10442" max="10442" width="0.33203125" style="8" customWidth="1"/>
    <col min="10443" max="10452" width="9.33203125" style="8" customWidth="1"/>
    <col min="10453" max="10458" width="11.44140625" style="8" customWidth="1"/>
    <col min="10459" max="10459" width="10.44140625" style="8" bestFit="1" customWidth="1"/>
    <col min="10460" max="10672" width="9.33203125" style="8"/>
    <col min="10673" max="10673" width="44.33203125" style="8" customWidth="1"/>
    <col min="10674" max="10697" width="9.33203125" style="8" customWidth="1"/>
    <col min="10698" max="10698" width="0.33203125" style="8" customWidth="1"/>
    <col min="10699" max="10708" width="9.33203125" style="8" customWidth="1"/>
    <col min="10709" max="10714" width="11.44140625" style="8" customWidth="1"/>
    <col min="10715" max="10715" width="10.44140625" style="8" bestFit="1" customWidth="1"/>
    <col min="10716" max="10928" width="9.33203125" style="8"/>
    <col min="10929" max="10929" width="44.33203125" style="8" customWidth="1"/>
    <col min="10930" max="10953" width="9.33203125" style="8" customWidth="1"/>
    <col min="10954" max="10954" width="0.33203125" style="8" customWidth="1"/>
    <col min="10955" max="10964" width="9.33203125" style="8" customWidth="1"/>
    <col min="10965" max="10970" width="11.44140625" style="8" customWidth="1"/>
    <col min="10971" max="10971" width="10.44140625" style="8" bestFit="1" customWidth="1"/>
    <col min="10972" max="11184" width="9.33203125" style="8"/>
    <col min="11185" max="11185" width="44.33203125" style="8" customWidth="1"/>
    <col min="11186" max="11209" width="9.33203125" style="8" customWidth="1"/>
    <col min="11210" max="11210" width="0.33203125" style="8" customWidth="1"/>
    <col min="11211" max="11220" width="9.33203125" style="8" customWidth="1"/>
    <col min="11221" max="11226" width="11.44140625" style="8" customWidth="1"/>
    <col min="11227" max="11227" width="10.44140625" style="8" bestFit="1" customWidth="1"/>
    <col min="11228" max="11440" width="9.33203125" style="8"/>
    <col min="11441" max="11441" width="44.33203125" style="8" customWidth="1"/>
    <col min="11442" max="11465" width="9.33203125" style="8" customWidth="1"/>
    <col min="11466" max="11466" width="0.33203125" style="8" customWidth="1"/>
    <col min="11467" max="11476" width="9.33203125" style="8" customWidth="1"/>
    <col min="11477" max="11482" width="11.44140625" style="8" customWidth="1"/>
    <col min="11483" max="11483" width="10.44140625" style="8" bestFit="1" customWidth="1"/>
    <col min="11484" max="11696" width="9.33203125" style="8"/>
    <col min="11697" max="11697" width="44.33203125" style="8" customWidth="1"/>
    <col min="11698" max="11721" width="9.33203125" style="8" customWidth="1"/>
    <col min="11722" max="11722" width="0.33203125" style="8" customWidth="1"/>
    <col min="11723" max="11732" width="9.33203125" style="8" customWidth="1"/>
    <col min="11733" max="11738" width="11.44140625" style="8" customWidth="1"/>
    <col min="11739" max="11739" width="10.44140625" style="8" bestFit="1" customWidth="1"/>
    <col min="11740" max="11952" width="9.33203125" style="8"/>
    <col min="11953" max="11953" width="44.33203125" style="8" customWidth="1"/>
    <col min="11954" max="11977" width="9.33203125" style="8" customWidth="1"/>
    <col min="11978" max="11978" width="0.33203125" style="8" customWidth="1"/>
    <col min="11979" max="11988" width="9.33203125" style="8" customWidth="1"/>
    <col min="11989" max="11994" width="11.44140625" style="8" customWidth="1"/>
    <col min="11995" max="11995" width="10.44140625" style="8" bestFit="1" customWidth="1"/>
    <col min="11996" max="12208" width="9.33203125" style="8"/>
    <col min="12209" max="12209" width="44.33203125" style="8" customWidth="1"/>
    <col min="12210" max="12233" width="9.33203125" style="8" customWidth="1"/>
    <col min="12234" max="12234" width="0.33203125" style="8" customWidth="1"/>
    <col min="12235" max="12244" width="9.33203125" style="8" customWidth="1"/>
    <col min="12245" max="12250" width="11.44140625" style="8" customWidth="1"/>
    <col min="12251" max="12251" width="10.44140625" style="8" bestFit="1" customWidth="1"/>
    <col min="12252" max="12464" width="9.33203125" style="8"/>
    <col min="12465" max="12465" width="44.33203125" style="8" customWidth="1"/>
    <col min="12466" max="12489" width="9.33203125" style="8" customWidth="1"/>
    <col min="12490" max="12490" width="0.33203125" style="8" customWidth="1"/>
    <col min="12491" max="12500" width="9.33203125" style="8" customWidth="1"/>
    <col min="12501" max="12506" width="11.44140625" style="8" customWidth="1"/>
    <col min="12507" max="12507" width="10.44140625" style="8" bestFit="1" customWidth="1"/>
    <col min="12508" max="12720" width="9.33203125" style="8"/>
    <col min="12721" max="12721" width="44.33203125" style="8" customWidth="1"/>
    <col min="12722" max="12745" width="9.33203125" style="8" customWidth="1"/>
    <col min="12746" max="12746" width="0.33203125" style="8" customWidth="1"/>
    <col min="12747" max="12756" width="9.33203125" style="8" customWidth="1"/>
    <col min="12757" max="12762" width="11.44140625" style="8" customWidth="1"/>
    <col min="12763" max="12763" width="10.44140625" style="8" bestFit="1" customWidth="1"/>
    <col min="12764" max="12976" width="9.33203125" style="8"/>
    <col min="12977" max="12977" width="44.33203125" style="8" customWidth="1"/>
    <col min="12978" max="13001" width="9.33203125" style="8" customWidth="1"/>
    <col min="13002" max="13002" width="0.33203125" style="8" customWidth="1"/>
    <col min="13003" max="13012" width="9.33203125" style="8" customWidth="1"/>
    <col min="13013" max="13018" width="11.44140625" style="8" customWidth="1"/>
    <col min="13019" max="13019" width="10.44140625" style="8" bestFit="1" customWidth="1"/>
    <col min="13020" max="13232" width="9.33203125" style="8"/>
    <col min="13233" max="13233" width="44.33203125" style="8" customWidth="1"/>
    <col min="13234" max="13257" width="9.33203125" style="8" customWidth="1"/>
    <col min="13258" max="13258" width="0.33203125" style="8" customWidth="1"/>
    <col min="13259" max="13268" width="9.33203125" style="8" customWidth="1"/>
    <col min="13269" max="13274" width="11.44140625" style="8" customWidth="1"/>
    <col min="13275" max="13275" width="10.44140625" style="8" bestFit="1" customWidth="1"/>
    <col min="13276" max="13488" width="9.33203125" style="8"/>
    <col min="13489" max="13489" width="44.33203125" style="8" customWidth="1"/>
    <col min="13490" max="13513" width="9.33203125" style="8" customWidth="1"/>
    <col min="13514" max="13514" width="0.33203125" style="8" customWidth="1"/>
    <col min="13515" max="13524" width="9.33203125" style="8" customWidth="1"/>
    <col min="13525" max="13530" width="11.44140625" style="8" customWidth="1"/>
    <col min="13531" max="13531" width="10.44140625" style="8" bestFit="1" customWidth="1"/>
    <col min="13532" max="13744" width="9.33203125" style="8"/>
    <col min="13745" max="13745" width="44.33203125" style="8" customWidth="1"/>
    <col min="13746" max="13769" width="9.33203125" style="8" customWidth="1"/>
    <col min="13770" max="13770" width="0.33203125" style="8" customWidth="1"/>
    <col min="13771" max="13780" width="9.33203125" style="8" customWidth="1"/>
    <col min="13781" max="13786" width="11.44140625" style="8" customWidth="1"/>
    <col min="13787" max="13787" width="10.44140625" style="8" bestFit="1" customWidth="1"/>
    <col min="13788" max="14000" width="9.33203125" style="8"/>
    <col min="14001" max="14001" width="44.33203125" style="8" customWidth="1"/>
    <col min="14002" max="14025" width="9.33203125" style="8" customWidth="1"/>
    <col min="14026" max="14026" width="0.33203125" style="8" customWidth="1"/>
    <col min="14027" max="14036" width="9.33203125" style="8" customWidth="1"/>
    <col min="14037" max="14042" width="11.44140625" style="8" customWidth="1"/>
    <col min="14043" max="14043" width="10.44140625" style="8" bestFit="1" customWidth="1"/>
    <col min="14044" max="14256" width="9.33203125" style="8"/>
    <col min="14257" max="14257" width="44.33203125" style="8" customWidth="1"/>
    <col min="14258" max="14281" width="9.33203125" style="8" customWidth="1"/>
    <col min="14282" max="14282" width="0.33203125" style="8" customWidth="1"/>
    <col min="14283" max="14292" width="9.33203125" style="8" customWidth="1"/>
    <col min="14293" max="14298" width="11.44140625" style="8" customWidth="1"/>
    <col min="14299" max="14299" width="10.44140625" style="8" bestFit="1" customWidth="1"/>
    <col min="14300" max="14512" width="9.33203125" style="8"/>
    <col min="14513" max="14513" width="44.33203125" style="8" customWidth="1"/>
    <col min="14514" max="14537" width="9.33203125" style="8" customWidth="1"/>
    <col min="14538" max="14538" width="0.33203125" style="8" customWidth="1"/>
    <col min="14539" max="14548" width="9.33203125" style="8" customWidth="1"/>
    <col min="14549" max="14554" width="11.44140625" style="8" customWidth="1"/>
    <col min="14555" max="14555" width="10.44140625" style="8" bestFit="1" customWidth="1"/>
    <col min="14556" max="14768" width="9.33203125" style="8"/>
    <col min="14769" max="14769" width="44.33203125" style="8" customWidth="1"/>
    <col min="14770" max="14793" width="9.33203125" style="8" customWidth="1"/>
    <col min="14794" max="14794" width="0.33203125" style="8" customWidth="1"/>
    <col min="14795" max="14804" width="9.33203125" style="8" customWidth="1"/>
    <col min="14805" max="14810" width="11.44140625" style="8" customWidth="1"/>
    <col min="14811" max="14811" width="10.44140625" style="8" bestFit="1" customWidth="1"/>
    <col min="14812" max="15024" width="9.33203125" style="8"/>
    <col min="15025" max="15025" width="44.33203125" style="8" customWidth="1"/>
    <col min="15026" max="15049" width="9.33203125" style="8" customWidth="1"/>
    <col min="15050" max="15050" width="0.33203125" style="8" customWidth="1"/>
    <col min="15051" max="15060" width="9.33203125" style="8" customWidth="1"/>
    <col min="15061" max="15066" width="11.44140625" style="8" customWidth="1"/>
    <col min="15067" max="15067" width="10.44140625" style="8" bestFit="1" customWidth="1"/>
    <col min="15068" max="15280" width="9.33203125" style="8"/>
    <col min="15281" max="15281" width="44.33203125" style="8" customWidth="1"/>
    <col min="15282" max="15305" width="9.33203125" style="8" customWidth="1"/>
    <col min="15306" max="15306" width="0.33203125" style="8" customWidth="1"/>
    <col min="15307" max="15316" width="9.33203125" style="8" customWidth="1"/>
    <col min="15317" max="15322" width="11.44140625" style="8" customWidth="1"/>
    <col min="15323" max="15323" width="10.44140625" style="8" bestFit="1" customWidth="1"/>
    <col min="15324" max="15536" width="9.33203125" style="8"/>
    <col min="15537" max="15537" width="44.33203125" style="8" customWidth="1"/>
    <col min="15538" max="15561" width="9.33203125" style="8" customWidth="1"/>
    <col min="15562" max="15562" width="0.33203125" style="8" customWidth="1"/>
    <col min="15563" max="15572" width="9.33203125" style="8" customWidth="1"/>
    <col min="15573" max="15578" width="11.44140625" style="8" customWidth="1"/>
    <col min="15579" max="15579" width="10.44140625" style="8" bestFit="1" customWidth="1"/>
    <col min="15580" max="15792" width="9.33203125" style="8"/>
    <col min="15793" max="15793" width="44.33203125" style="8" customWidth="1"/>
    <col min="15794" max="15817" width="9.33203125" style="8" customWidth="1"/>
    <col min="15818" max="15818" width="0.33203125" style="8" customWidth="1"/>
    <col min="15819" max="15828" width="9.33203125" style="8" customWidth="1"/>
    <col min="15829" max="15834" width="11.44140625" style="8" customWidth="1"/>
    <col min="15835" max="15835" width="10.44140625" style="8" bestFit="1" customWidth="1"/>
    <col min="15836" max="16048" width="9.33203125" style="8"/>
    <col min="16049" max="16049" width="44.33203125" style="8" customWidth="1"/>
    <col min="16050" max="16073" width="9.33203125" style="8" customWidth="1"/>
    <col min="16074" max="16074" width="0.33203125" style="8" customWidth="1"/>
    <col min="16075" max="16084" width="9.33203125" style="8" customWidth="1"/>
    <col min="16085" max="16090" width="11.44140625" style="8" customWidth="1"/>
    <col min="16091" max="16091" width="10.44140625" style="8" bestFit="1" customWidth="1"/>
    <col min="16092" max="16356" width="9.33203125" style="8"/>
    <col min="16357" max="16384" width="9.33203125" style="8" customWidth="1"/>
  </cols>
  <sheetData>
    <row r="1" spans="1:8" s="133" customFormat="1" ht="18" x14ac:dyDescent="0.35">
      <c r="A1" s="568" t="s">
        <v>192</v>
      </c>
      <c r="B1" s="568"/>
      <c r="C1" s="481" t="s">
        <v>193</v>
      </c>
      <c r="D1" s="569"/>
      <c r="E1" s="569"/>
      <c r="F1" s="569"/>
      <c r="G1" s="569"/>
      <c r="H1" s="569"/>
    </row>
    <row r="2" spans="1:8" s="47" customFormat="1" ht="18" x14ac:dyDescent="0.35">
      <c r="A2" s="573"/>
      <c r="B2" s="567"/>
      <c r="C2" s="481" t="s">
        <v>2</v>
      </c>
      <c r="D2" s="569"/>
      <c r="E2" s="569"/>
      <c r="F2" s="569"/>
      <c r="G2" s="569"/>
      <c r="H2" s="569"/>
    </row>
    <row r="3" spans="1:8" s="47" customFormat="1" x14ac:dyDescent="0.3">
      <c r="A3" s="570" t="s">
        <v>194</v>
      </c>
      <c r="B3" s="571"/>
      <c r="C3" s="11">
        <v>1</v>
      </c>
      <c r="D3" s="11">
        <v>2</v>
      </c>
      <c r="E3" s="11">
        <v>3</v>
      </c>
      <c r="F3" s="507">
        <v>4</v>
      </c>
      <c r="G3" s="569"/>
      <c r="H3" s="569"/>
    </row>
    <row r="4" spans="1:8" s="47" customFormat="1" x14ac:dyDescent="0.3">
      <c r="A4" s="571"/>
      <c r="B4" s="571"/>
      <c r="C4" s="159" t="s">
        <v>195</v>
      </c>
      <c r="D4" s="159" t="s">
        <v>196</v>
      </c>
      <c r="E4" s="159" t="s">
        <v>197</v>
      </c>
      <c r="F4" s="572" t="s">
        <v>198</v>
      </c>
      <c r="G4" s="569"/>
      <c r="H4" s="569"/>
    </row>
    <row r="5" spans="1:8" s="47" customFormat="1" x14ac:dyDescent="0.3">
      <c r="A5" s="571"/>
      <c r="B5" s="571"/>
      <c r="D5" s="11">
        <v>2.1</v>
      </c>
      <c r="E5" s="11">
        <v>3.2</v>
      </c>
      <c r="F5" s="159">
        <v>4.2</v>
      </c>
      <c r="G5" s="159">
        <v>4.4000000000000004</v>
      </c>
    </row>
    <row r="6" spans="1:8" s="47" customFormat="1" ht="42.45" customHeight="1" x14ac:dyDescent="0.3">
      <c r="A6" s="504" t="s">
        <v>199</v>
      </c>
      <c r="B6" s="504"/>
      <c r="C6" s="47" t="s">
        <v>195</v>
      </c>
      <c r="D6" s="159" t="s">
        <v>200</v>
      </c>
      <c r="E6" s="159" t="s">
        <v>201</v>
      </c>
      <c r="F6" s="159" t="s">
        <v>202</v>
      </c>
      <c r="G6" s="159" t="s">
        <v>76</v>
      </c>
      <c r="H6" s="160" t="s">
        <v>203</v>
      </c>
    </row>
    <row r="7" spans="1:8" s="47" customFormat="1" x14ac:dyDescent="0.3">
      <c r="A7" s="47" t="s">
        <v>119</v>
      </c>
      <c r="C7" s="161"/>
      <c r="D7" s="161"/>
      <c r="E7" s="161"/>
      <c r="F7" s="161"/>
      <c r="G7" s="161"/>
      <c r="H7" s="49"/>
    </row>
    <row r="8" spans="1:8" s="47" customFormat="1" x14ac:dyDescent="0.3">
      <c r="A8" s="8">
        <v>2012</v>
      </c>
      <c r="B8" s="7" t="s">
        <v>167</v>
      </c>
      <c r="C8" s="45">
        <v>8626828</v>
      </c>
      <c r="D8" s="45">
        <v>18130367</v>
      </c>
      <c r="E8" s="45">
        <v>0</v>
      </c>
      <c r="F8" s="45">
        <v>0</v>
      </c>
      <c r="G8" s="45">
        <v>0</v>
      </c>
      <c r="H8" s="45">
        <f t="shared" ref="H8:H14" si="0">SUM(C8:G8)</f>
        <v>26757195</v>
      </c>
    </row>
    <row r="9" spans="1:8" s="47" customFormat="1" x14ac:dyDescent="0.3">
      <c r="A9" s="8"/>
      <c r="B9" s="7" t="s">
        <v>168</v>
      </c>
      <c r="C9" s="45">
        <v>25258551</v>
      </c>
      <c r="D9" s="45">
        <v>317483658</v>
      </c>
      <c r="E9" s="45">
        <v>0</v>
      </c>
      <c r="F9" s="45">
        <v>0</v>
      </c>
      <c r="G9" s="45">
        <v>0</v>
      </c>
      <c r="H9" s="45">
        <f t="shared" si="0"/>
        <v>342742209</v>
      </c>
    </row>
    <row r="10" spans="1:8" s="47" customFormat="1" x14ac:dyDescent="0.3">
      <c r="A10" s="8">
        <v>2013</v>
      </c>
      <c r="B10" s="7" t="s">
        <v>167</v>
      </c>
      <c r="C10" s="45">
        <f>SUM(C35,C37,C39,C41,C43,C45,C47,C49,C51,C53,C55,C57)</f>
        <v>13897340.990000002</v>
      </c>
      <c r="D10" s="45">
        <f>SUM(D35,D37,D39,D41,D43,D45,D47,D49,D51,D53,D55,D57)</f>
        <v>16532069.204999998</v>
      </c>
      <c r="E10" s="45">
        <v>0</v>
      </c>
      <c r="F10" s="45">
        <v>0</v>
      </c>
      <c r="G10" s="45">
        <v>0</v>
      </c>
      <c r="H10" s="45">
        <f t="shared" si="0"/>
        <v>30429410.195</v>
      </c>
    </row>
    <row r="11" spans="1:8" s="47" customFormat="1" x14ac:dyDescent="0.3">
      <c r="A11" s="8"/>
      <c r="B11" s="7" t="s">
        <v>168</v>
      </c>
      <c r="C11" s="45">
        <f>SUM(C36,C38,C40,C42,C44,C46,C48,C50,C52,C54,C56,C58)</f>
        <v>34232366.230000027</v>
      </c>
      <c r="D11" s="45">
        <f>SUM(D36,D38,D40,D42,D44,D46,D48,D50,D52,D54,D56,D58)</f>
        <v>317395146.27760017</v>
      </c>
      <c r="E11" s="45">
        <v>0</v>
      </c>
      <c r="F11" s="45">
        <v>0</v>
      </c>
      <c r="G11" s="45">
        <v>0</v>
      </c>
      <c r="H11" s="45">
        <f t="shared" si="0"/>
        <v>351627512.50760019</v>
      </c>
    </row>
    <row r="12" spans="1:8" s="47" customFormat="1" x14ac:dyDescent="0.3">
      <c r="A12" s="8">
        <v>2014</v>
      </c>
      <c r="B12" s="7" t="s">
        <v>167</v>
      </c>
      <c r="C12" s="45">
        <f>SUM(C60,C62,C64,C66,C68,C70,C72,C74,C76,C78,C80,C82)</f>
        <v>14344116.560000006</v>
      </c>
      <c r="D12" s="45">
        <f>SUM(D60,D62,D64,D66,D68,D70,D72,D74,D76,D78,D80,D82)</f>
        <v>20661650.530000001</v>
      </c>
      <c r="E12" s="45">
        <f t="shared" ref="E12:G13" si="1">SUM(E60,E62,E64,E66,E68,E70,E72,E74,E76,E78,E80)</f>
        <v>0</v>
      </c>
      <c r="F12" s="45">
        <f t="shared" si="1"/>
        <v>0</v>
      </c>
      <c r="G12" s="45">
        <f t="shared" si="1"/>
        <v>0</v>
      </c>
      <c r="H12" s="45">
        <f t="shared" si="0"/>
        <v>35005767.090000004</v>
      </c>
    </row>
    <row r="13" spans="1:8" s="47" customFormat="1" x14ac:dyDescent="0.3">
      <c r="A13" s="8"/>
      <c r="B13" s="7" t="s">
        <v>168</v>
      </c>
      <c r="C13" s="45">
        <f>SUM(C61,C63,C65,C67,C69,C71,C73,C75,C77,C79,C81,C83)</f>
        <v>37763303.100000024</v>
      </c>
      <c r="D13" s="45">
        <f>SUM(D61,D63,D65,D67,D69,D71,D73,D75,D77,D79,D81,D83)</f>
        <v>366358914.73860008</v>
      </c>
      <c r="E13" s="45">
        <f t="shared" si="1"/>
        <v>0</v>
      </c>
      <c r="F13" s="45">
        <f t="shared" si="1"/>
        <v>0</v>
      </c>
      <c r="G13" s="45">
        <f t="shared" si="1"/>
        <v>0</v>
      </c>
      <c r="H13" s="45">
        <f t="shared" si="0"/>
        <v>404122217.8386001</v>
      </c>
    </row>
    <row r="14" spans="1:8" x14ac:dyDescent="0.3">
      <c r="A14" s="8">
        <v>2015</v>
      </c>
      <c r="B14" s="7" t="s">
        <v>167</v>
      </c>
      <c r="C14" s="45">
        <f>SUM(C85,C87,C89,C91,C93,C95,C97,C99,C101,C103,C105,C107)</f>
        <v>13150486.756666675</v>
      </c>
      <c r="D14" s="45">
        <v>24123789</v>
      </c>
      <c r="E14" s="45">
        <f t="shared" ref="E14:G15" si="2">SUM(E85,E87,E89,E91,E93,E95,E97,E99,E101,E103,E105,E107)</f>
        <v>0</v>
      </c>
      <c r="F14" s="45">
        <f t="shared" si="2"/>
        <v>0</v>
      </c>
      <c r="G14" s="45">
        <f t="shared" si="2"/>
        <v>0</v>
      </c>
      <c r="H14" s="45">
        <f t="shared" si="0"/>
        <v>37274275.756666675</v>
      </c>
    </row>
    <row r="15" spans="1:8" x14ac:dyDescent="0.3">
      <c r="B15" s="7" t="s">
        <v>168</v>
      </c>
      <c r="C15" s="45">
        <f>SUM(C86,C88,C90,C92,C94,C96,C98,C100,C102,C104,C106,C108)</f>
        <v>65351715.510899961</v>
      </c>
      <c r="D15" s="45">
        <f>SUM(D86,D88,D90,D92,D94,D96,D98,D100,D102,D104,D106,D108)</f>
        <v>374998664.34569997</v>
      </c>
      <c r="E15" s="45">
        <f t="shared" si="2"/>
        <v>0</v>
      </c>
      <c r="F15" s="45">
        <f t="shared" si="2"/>
        <v>0</v>
      </c>
      <c r="G15" s="45">
        <f t="shared" si="2"/>
        <v>0</v>
      </c>
      <c r="H15" s="45">
        <f>SUM(H86,H88,H90,H92,H94,H96,H98,H100,H102,H104,H106,H108)</f>
        <v>440350379.85659999</v>
      </c>
    </row>
    <row r="16" spans="1:8" x14ac:dyDescent="0.3">
      <c r="A16" s="8">
        <v>2016</v>
      </c>
      <c r="B16" s="7" t="s">
        <v>167</v>
      </c>
      <c r="C16" s="45">
        <f>C110+C112+C114+C116+C118+C120+C122+C124+C126+C128+C130+C132</f>
        <v>13695031.009000003</v>
      </c>
      <c r="D16" s="45">
        <f>D110+D112+D114+D116+D118+D120+D122+D124+D126+D128+D130+D132</f>
        <v>33845414.023999989</v>
      </c>
      <c r="E16" s="45">
        <f t="shared" ref="E16:H17" si="3">E110+E112+E114+E116+E118+E120+E122+E124+E126+E128+E130+E132</f>
        <v>0</v>
      </c>
      <c r="F16" s="45">
        <f t="shared" si="3"/>
        <v>0</v>
      </c>
      <c r="G16" s="45">
        <f t="shared" si="3"/>
        <v>0</v>
      </c>
      <c r="H16" s="45">
        <f t="shared" si="3"/>
        <v>47540445.032999992</v>
      </c>
    </row>
    <row r="17" spans="1:15" x14ac:dyDescent="0.3">
      <c r="B17" s="7" t="s">
        <v>168</v>
      </c>
      <c r="C17" s="45">
        <f>C111+C113+C115+C117+C119+C121+C123+C125+C127+C129+C131+C133</f>
        <v>64010445.801099978</v>
      </c>
      <c r="D17" s="45">
        <f>D111+D113+D115+D117+D119+D121+D123+D125+D127+D129+D131+D133</f>
        <v>436117457.93540055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500127903.73650056</v>
      </c>
    </row>
    <row r="18" spans="1:15" s="47" customFormat="1" x14ac:dyDescent="0.3">
      <c r="A18" s="8">
        <v>2017</v>
      </c>
      <c r="B18" s="7" t="s">
        <v>167</v>
      </c>
      <c r="C18" s="12">
        <v>15188296.390000002</v>
      </c>
      <c r="D18" s="12">
        <v>26429104.77</v>
      </c>
      <c r="E18" s="45">
        <f t="shared" ref="E18:H19" si="4">E135+E137+E139+E141+E143+E145+E147+E149+E151+E153+E155+E157</f>
        <v>0</v>
      </c>
      <c r="F18" s="45">
        <f t="shared" si="4"/>
        <v>0</v>
      </c>
      <c r="G18" s="45">
        <f t="shared" si="4"/>
        <v>0</v>
      </c>
      <c r="H18" s="45">
        <f t="shared" si="4"/>
        <v>41617401.159999996</v>
      </c>
    </row>
    <row r="19" spans="1:15" s="47" customFormat="1" x14ac:dyDescent="0.3">
      <c r="A19" s="8"/>
      <c r="B19" s="7" t="s">
        <v>168</v>
      </c>
      <c r="C19" s="12">
        <v>112580121.76270023</v>
      </c>
      <c r="D19" s="12">
        <v>361718070.66499978</v>
      </c>
      <c r="E19" s="45">
        <f t="shared" si="4"/>
        <v>0</v>
      </c>
      <c r="F19" s="45">
        <f t="shared" si="4"/>
        <v>0</v>
      </c>
      <c r="G19" s="45">
        <f t="shared" si="4"/>
        <v>0</v>
      </c>
      <c r="H19" s="45">
        <f t="shared" si="4"/>
        <v>523975971.69769996</v>
      </c>
    </row>
    <row r="20" spans="1:15" s="47" customFormat="1" x14ac:dyDescent="0.3">
      <c r="A20" s="8">
        <v>2018</v>
      </c>
      <c r="B20" s="7" t="s">
        <v>167</v>
      </c>
      <c r="C20" s="12">
        <v>10930209.283900002</v>
      </c>
      <c r="D20" s="12">
        <v>14289813.052000003</v>
      </c>
      <c r="E20" s="45">
        <f t="shared" ref="E20:H21" si="5">E160+E162+E164+E166+E168+E170+E172+E174+E176+E178+E180+E182</f>
        <v>0</v>
      </c>
      <c r="F20" s="45">
        <f t="shared" si="5"/>
        <v>0</v>
      </c>
      <c r="G20" s="45">
        <f t="shared" si="5"/>
        <v>0</v>
      </c>
      <c r="H20" s="45">
        <f t="shared" si="5"/>
        <v>29019928.495900005</v>
      </c>
    </row>
    <row r="21" spans="1:15" s="47" customFormat="1" x14ac:dyDescent="0.3">
      <c r="A21" s="8"/>
      <c r="B21" s="7" t="s">
        <v>168</v>
      </c>
      <c r="C21" s="12">
        <v>34021200.768299975</v>
      </c>
      <c r="D21" s="12">
        <v>475846229.79086626</v>
      </c>
      <c r="E21" s="45">
        <f t="shared" si="5"/>
        <v>0</v>
      </c>
      <c r="F21" s="45">
        <f t="shared" si="5"/>
        <v>0</v>
      </c>
      <c r="G21" s="45">
        <f t="shared" si="5"/>
        <v>0</v>
      </c>
      <c r="H21" s="45">
        <f t="shared" si="5"/>
        <v>509867430.55916613</v>
      </c>
    </row>
    <row r="22" spans="1:15" s="47" customFormat="1" x14ac:dyDescent="0.3">
      <c r="A22" s="8">
        <v>2019</v>
      </c>
      <c r="B22" s="7" t="s">
        <v>167</v>
      </c>
      <c r="C22" s="12">
        <v>15642526.719999995</v>
      </c>
      <c r="D22" s="12">
        <v>30726191.289999999</v>
      </c>
      <c r="E22" s="45">
        <f t="shared" ref="E22:H23" si="6">E185+E187+E189+E191+E193+E195+E197+E199+E201+E203+E205+E207</f>
        <v>0</v>
      </c>
      <c r="F22" s="45">
        <f t="shared" si="6"/>
        <v>0</v>
      </c>
      <c r="G22" s="45">
        <f t="shared" si="6"/>
        <v>0</v>
      </c>
      <c r="H22" s="45">
        <f t="shared" si="6"/>
        <v>46368718.009999998</v>
      </c>
    </row>
    <row r="23" spans="1:15" s="47" customFormat="1" x14ac:dyDescent="0.3">
      <c r="A23" s="8"/>
      <c r="B23" s="7" t="s">
        <v>168</v>
      </c>
      <c r="C23" s="12">
        <v>109828784.66999988</v>
      </c>
      <c r="D23" s="12">
        <v>502013005.97160053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611841790.64160037</v>
      </c>
    </row>
    <row r="24" spans="1:15" x14ac:dyDescent="0.3">
      <c r="A24" s="23">
        <v>2020</v>
      </c>
      <c r="B24" s="7" t="s">
        <v>167</v>
      </c>
      <c r="C24" s="12">
        <v>7862701.9100000001</v>
      </c>
      <c r="D24" s="12">
        <v>27538382.119999997</v>
      </c>
      <c r="E24" s="45">
        <f t="shared" ref="E24:G25" si="7">E118+E120+E122+E124+E126+E128+E130+E132+E134+E136+E138+E140</f>
        <v>0</v>
      </c>
      <c r="F24" s="45">
        <f t="shared" si="7"/>
        <v>0</v>
      </c>
      <c r="G24" s="45">
        <f t="shared" si="7"/>
        <v>0</v>
      </c>
      <c r="H24" s="45">
        <f>C24+D24</f>
        <v>35401084.030000001</v>
      </c>
    </row>
    <row r="25" spans="1:15" x14ac:dyDescent="0.3">
      <c r="B25" s="7" t="s">
        <v>168</v>
      </c>
      <c r="C25" s="12">
        <v>29837372.4672</v>
      </c>
      <c r="D25" s="12">
        <v>496408384.05839753</v>
      </c>
      <c r="E25" s="45">
        <f t="shared" si="7"/>
        <v>0</v>
      </c>
      <c r="F25" s="45">
        <f t="shared" si="7"/>
        <v>0</v>
      </c>
      <c r="G25" s="45">
        <f t="shared" si="7"/>
        <v>0</v>
      </c>
      <c r="H25" s="45">
        <f>C25+D25</f>
        <v>526245756.52559751</v>
      </c>
    </row>
    <row r="26" spans="1:15" x14ac:dyDescent="0.3">
      <c r="A26" s="23">
        <v>2021</v>
      </c>
      <c r="B26" s="7" t="s">
        <v>167</v>
      </c>
      <c r="C26" s="12">
        <f>SUM(C235,C237,C239,C241,C243,C245,C247,C249,C251,C253,C255,C257)</f>
        <v>4896386.5699999994</v>
      </c>
      <c r="D26" s="12">
        <f>SUM(D235,D237,D239,D241,D243,D245,D247,D249,D251,D253,D255,D257)</f>
        <v>30964343.760000005</v>
      </c>
      <c r="E26" s="45"/>
      <c r="F26" s="45"/>
      <c r="G26" s="45"/>
      <c r="H26" s="45">
        <f>SUM(C26:D26)</f>
        <v>35860730.330000006</v>
      </c>
    </row>
    <row r="27" spans="1:15" x14ac:dyDescent="0.3">
      <c r="B27" s="7" t="s">
        <v>168</v>
      </c>
      <c r="C27" s="12">
        <f>SUM(C236,C238,C240,C242,C244,C246,C248,C250,C252,C254,C256,C258)</f>
        <v>40438146.057999991</v>
      </c>
      <c r="D27" s="12">
        <f>SUM(D236,D238,D240,D242,D244,D246,D248,D250,D252,D254,D256,D258)</f>
        <v>517600474.15599835</v>
      </c>
      <c r="E27" s="45"/>
      <c r="F27" s="45"/>
      <c r="G27" s="45"/>
      <c r="H27" s="45">
        <f>SUM(C27:D27)</f>
        <v>558038620.21399832</v>
      </c>
    </row>
    <row r="28" spans="1:15" x14ac:dyDescent="0.3">
      <c r="A28" s="23" t="s">
        <v>109</v>
      </c>
      <c r="B28" s="7" t="s">
        <v>167</v>
      </c>
      <c r="C28" s="12">
        <f>SUM(C260,C262,C264,C266,C268,C270,C272,C274,C276,C278,C280,C282)</f>
        <v>7825590.2399999984</v>
      </c>
      <c r="D28" s="12">
        <f>SUM(D260,D262,D264,D266,D268,D270,D272,D274,D276,D278,D280,D282)</f>
        <v>23255435.879999999</v>
      </c>
      <c r="E28" s="12"/>
      <c r="F28" s="12"/>
      <c r="G28" s="12"/>
      <c r="H28" s="12">
        <f>SUM(H260,H262,H264,H266,H268,H270,H272,H274,H276,H278,H280,H282)</f>
        <v>31081026.119999997</v>
      </c>
    </row>
    <row r="29" spans="1:15" x14ac:dyDescent="0.3">
      <c r="B29" s="7" t="s">
        <v>168</v>
      </c>
      <c r="C29" s="12">
        <f>SUM(C261,C263,C265,C267,C269,C271,C273,C275,C277,C279,C281,C283)</f>
        <v>49509495.24499996</v>
      </c>
      <c r="D29" s="12">
        <f>SUM(D261,D263,D265,D267,D269,D271,D273,D275,D277,D279,D281,D283)</f>
        <v>576657188.10000014</v>
      </c>
      <c r="E29" s="12"/>
      <c r="F29" s="12"/>
      <c r="G29" s="12"/>
      <c r="H29" s="12">
        <f>SUM(H261,H263,H265,H267,H269,H271,H273,H275,H277,H279,H281,H283)</f>
        <v>626166683.34500015</v>
      </c>
    </row>
    <row r="30" spans="1:15" x14ac:dyDescent="0.3">
      <c r="A30" s="23" t="s">
        <v>110</v>
      </c>
      <c r="B30" s="7" t="s">
        <v>167</v>
      </c>
      <c r="C30" s="12">
        <f>SUM(C285,C287,C289,C291,C293,C295,C297,C299,C301,C303,C305,C307)</f>
        <v>7261954.9304612167</v>
      </c>
      <c r="D30" s="12">
        <f t="shared" ref="D30:H30" si="8">SUM(D285,D287,D289,D291,D293,D295,D297,D299,D301,D303,D305,D307)</f>
        <v>17194465.659575336</v>
      </c>
      <c r="E30" s="12">
        <f t="shared" si="8"/>
        <v>0</v>
      </c>
      <c r="F30" s="12">
        <f t="shared" si="8"/>
        <v>0</v>
      </c>
      <c r="G30" s="12">
        <f t="shared" si="8"/>
        <v>0</v>
      </c>
      <c r="H30" s="12">
        <f t="shared" si="8"/>
        <v>24456420.59003656</v>
      </c>
      <c r="K30" s="17"/>
      <c r="L30" s="324"/>
      <c r="M30" s="17"/>
      <c r="N30" s="17"/>
      <c r="O30" s="17"/>
    </row>
    <row r="31" spans="1:15" x14ac:dyDescent="0.3">
      <c r="B31" s="7" t="s">
        <v>168</v>
      </c>
      <c r="C31" s="12">
        <f>SUM(C286,C288,C290,C292,C294,C296,C298,C300,C302,C304,C306,C308)</f>
        <v>50479306.911292605</v>
      </c>
      <c r="D31" s="12">
        <f t="shared" ref="D31:H31" si="9">SUM(D286,D288,D290,D292,D294,D296,D298,D300,D302,D304,D306,D308)</f>
        <v>592887733.75687814</v>
      </c>
      <c r="E31" s="12">
        <f t="shared" si="9"/>
        <v>0</v>
      </c>
      <c r="F31" s="12">
        <f t="shared" si="9"/>
        <v>0</v>
      </c>
      <c r="G31" s="12">
        <f t="shared" si="9"/>
        <v>0</v>
      </c>
      <c r="H31" s="12">
        <f t="shared" si="9"/>
        <v>643367040.66817081</v>
      </c>
      <c r="K31" s="17"/>
      <c r="L31" s="17"/>
      <c r="M31" s="17"/>
      <c r="N31" s="17"/>
      <c r="O31" s="17"/>
    </row>
    <row r="32" spans="1:15" s="47" customFormat="1" x14ac:dyDescent="0.3">
      <c r="A32" s="8"/>
      <c r="B32" s="11"/>
      <c r="C32" s="158"/>
      <c r="D32" s="158"/>
      <c r="E32" s="49"/>
      <c r="F32" s="49"/>
      <c r="G32" s="49"/>
      <c r="H32" s="49"/>
      <c r="K32" s="37"/>
      <c r="L32" s="37"/>
      <c r="M32" s="34"/>
      <c r="N32" s="34"/>
      <c r="O32" s="34"/>
    </row>
    <row r="33" spans="1:8" s="47" customFormat="1" x14ac:dyDescent="0.3">
      <c r="A33" s="47" t="s">
        <v>120</v>
      </c>
      <c r="C33" s="49"/>
      <c r="D33" s="49"/>
      <c r="E33" s="49"/>
      <c r="F33" s="49"/>
      <c r="G33" s="49"/>
      <c r="H33" s="49"/>
    </row>
    <row r="34" spans="1:8" s="47" customFormat="1" x14ac:dyDescent="0.3">
      <c r="A34" s="11">
        <v>2013</v>
      </c>
      <c r="C34" s="49"/>
      <c r="D34" s="49"/>
      <c r="E34" s="49"/>
      <c r="F34" s="49"/>
      <c r="G34" s="49"/>
      <c r="H34" s="45"/>
    </row>
    <row r="35" spans="1:8" s="47" customFormat="1" x14ac:dyDescent="0.3">
      <c r="A35" s="8" t="s">
        <v>121</v>
      </c>
      <c r="B35" s="9" t="s">
        <v>167</v>
      </c>
      <c r="C35" s="45">
        <v>2209443.1800000006</v>
      </c>
      <c r="D35" s="45">
        <v>893560.4700000002</v>
      </c>
      <c r="E35" s="45">
        <v>0</v>
      </c>
      <c r="F35" s="45">
        <v>0</v>
      </c>
      <c r="G35" s="45">
        <v>0</v>
      </c>
      <c r="H35" s="45">
        <f>SUM(C35:G35)</f>
        <v>3103003.6500000008</v>
      </c>
    </row>
    <row r="36" spans="1:8" x14ac:dyDescent="0.3">
      <c r="B36" s="9" t="s">
        <v>168</v>
      </c>
      <c r="C36" s="45">
        <v>1395981.8300000008</v>
      </c>
      <c r="D36" s="45">
        <v>24741828.899100009</v>
      </c>
      <c r="E36" s="45">
        <v>0</v>
      </c>
      <c r="F36" s="44">
        <v>0</v>
      </c>
      <c r="G36" s="44">
        <v>0</v>
      </c>
      <c r="H36" s="45">
        <f>SUM(C36:G36)</f>
        <v>26137810.729100011</v>
      </c>
    </row>
    <row r="37" spans="1:8" x14ac:dyDescent="0.3">
      <c r="A37" s="8" t="s">
        <v>122</v>
      </c>
      <c r="B37" s="9" t="s">
        <v>167</v>
      </c>
      <c r="C37" s="44">
        <v>573740.8899999999</v>
      </c>
      <c r="D37" s="44">
        <v>568466.1</v>
      </c>
      <c r="E37" s="44">
        <v>0</v>
      </c>
      <c r="F37" s="44">
        <v>0</v>
      </c>
      <c r="G37" s="44">
        <v>0</v>
      </c>
      <c r="H37" s="45">
        <f t="shared" ref="H37:H83" si="10">SUM(C37:G37)</f>
        <v>1142206.9899999998</v>
      </c>
    </row>
    <row r="38" spans="1:8" x14ac:dyDescent="0.3">
      <c r="B38" s="9" t="s">
        <v>168</v>
      </c>
      <c r="C38" s="44">
        <v>1705146.8800000018</v>
      </c>
      <c r="D38" s="44">
        <v>22219825.158199985</v>
      </c>
      <c r="E38" s="44">
        <v>0</v>
      </c>
      <c r="F38" s="44">
        <v>0</v>
      </c>
      <c r="G38" s="44">
        <v>0</v>
      </c>
      <c r="H38" s="45">
        <f t="shared" si="10"/>
        <v>23924972.038199987</v>
      </c>
    </row>
    <row r="39" spans="1:8" x14ac:dyDescent="0.3">
      <c r="A39" s="8" t="s">
        <v>123</v>
      </c>
      <c r="B39" s="9" t="s">
        <v>167</v>
      </c>
      <c r="C39" s="44">
        <v>522233.67000000004</v>
      </c>
      <c r="D39" s="44">
        <v>621778.46499999997</v>
      </c>
      <c r="E39" s="44">
        <v>0</v>
      </c>
      <c r="F39" s="44">
        <v>0</v>
      </c>
      <c r="G39" s="44">
        <v>0</v>
      </c>
      <c r="H39" s="45">
        <f t="shared" si="10"/>
        <v>1144012.135</v>
      </c>
    </row>
    <row r="40" spans="1:8" x14ac:dyDescent="0.3">
      <c r="B40" s="9" t="s">
        <v>168</v>
      </c>
      <c r="C40" s="44">
        <v>2098880.9899999984</v>
      </c>
      <c r="D40" s="44">
        <v>21511236.98650001</v>
      </c>
      <c r="E40" s="44">
        <v>0</v>
      </c>
      <c r="F40" s="44">
        <v>0</v>
      </c>
      <c r="G40" s="44">
        <v>0</v>
      </c>
      <c r="H40" s="45">
        <f t="shared" si="10"/>
        <v>23610117.976500008</v>
      </c>
    </row>
    <row r="41" spans="1:8" x14ac:dyDescent="0.3">
      <c r="A41" s="8" t="s">
        <v>124</v>
      </c>
      <c r="B41" s="9" t="s">
        <v>167</v>
      </c>
      <c r="C41" s="44">
        <v>682225.28</v>
      </c>
      <c r="D41" s="44">
        <v>1014409.0100000002</v>
      </c>
      <c r="E41" s="44">
        <v>0</v>
      </c>
      <c r="F41" s="44">
        <v>0</v>
      </c>
      <c r="G41" s="44">
        <v>0</v>
      </c>
      <c r="H41" s="45">
        <f t="shared" si="10"/>
        <v>1696634.2900000003</v>
      </c>
    </row>
    <row r="42" spans="1:8" x14ac:dyDescent="0.3">
      <c r="B42" s="9" t="s">
        <v>168</v>
      </c>
      <c r="C42" s="44">
        <v>1723281.6900000041</v>
      </c>
      <c r="D42" s="44">
        <v>23653225.912899993</v>
      </c>
      <c r="E42" s="44">
        <v>0</v>
      </c>
      <c r="F42" s="44">
        <v>0</v>
      </c>
      <c r="G42" s="44">
        <v>0</v>
      </c>
      <c r="H42" s="45">
        <f t="shared" si="10"/>
        <v>25376507.602899998</v>
      </c>
    </row>
    <row r="43" spans="1:8" x14ac:dyDescent="0.3">
      <c r="A43" s="8" t="s">
        <v>17</v>
      </c>
      <c r="B43" s="9" t="s">
        <v>167</v>
      </c>
      <c r="C43" s="44">
        <v>875388.78</v>
      </c>
      <c r="D43" s="44">
        <v>1464090.9900000002</v>
      </c>
      <c r="E43" s="44">
        <v>0</v>
      </c>
      <c r="F43" s="44">
        <v>0</v>
      </c>
      <c r="G43" s="44">
        <v>0</v>
      </c>
      <c r="H43" s="45">
        <f t="shared" si="10"/>
        <v>2339479.7700000005</v>
      </c>
    </row>
    <row r="44" spans="1:8" x14ac:dyDescent="0.3">
      <c r="B44" s="9" t="s">
        <v>168</v>
      </c>
      <c r="C44" s="44">
        <v>2525868.8000000035</v>
      </c>
      <c r="D44" s="44">
        <v>31133954.398400001</v>
      </c>
      <c r="E44" s="44">
        <v>0</v>
      </c>
      <c r="F44" s="44">
        <v>0</v>
      </c>
      <c r="G44" s="44">
        <v>0</v>
      </c>
      <c r="H44" s="45">
        <f t="shared" si="10"/>
        <v>33659823.198400006</v>
      </c>
    </row>
    <row r="45" spans="1:8" x14ac:dyDescent="0.3">
      <c r="A45" s="8" t="s">
        <v>18</v>
      </c>
      <c r="B45" s="9" t="s">
        <v>167</v>
      </c>
      <c r="C45" s="44">
        <v>740792.66999999993</v>
      </c>
      <c r="D45" s="44">
        <v>1344049.33</v>
      </c>
      <c r="E45" s="44">
        <v>0</v>
      </c>
      <c r="F45" s="44">
        <v>0</v>
      </c>
      <c r="G45" s="44">
        <v>0</v>
      </c>
      <c r="H45" s="45">
        <f t="shared" si="10"/>
        <v>2084842</v>
      </c>
    </row>
    <row r="46" spans="1:8" x14ac:dyDescent="0.3">
      <c r="B46" s="9" t="s">
        <v>168</v>
      </c>
      <c r="C46" s="44">
        <v>2397775.1200000029</v>
      </c>
      <c r="D46" s="44">
        <v>26360476.886400007</v>
      </c>
      <c r="E46" s="44">
        <v>0</v>
      </c>
      <c r="F46" s="44">
        <v>0</v>
      </c>
      <c r="G46" s="44">
        <v>0</v>
      </c>
      <c r="H46" s="45">
        <f t="shared" si="10"/>
        <v>28758252.006400011</v>
      </c>
    </row>
    <row r="47" spans="1:8" x14ac:dyDescent="0.3">
      <c r="A47" s="8" t="s">
        <v>19</v>
      </c>
      <c r="B47" s="9" t="s">
        <v>167</v>
      </c>
      <c r="C47" s="44">
        <v>907853.05</v>
      </c>
      <c r="D47" s="44">
        <v>1223600.42</v>
      </c>
      <c r="E47" s="44">
        <v>0</v>
      </c>
      <c r="F47" s="44">
        <v>0</v>
      </c>
      <c r="G47" s="44">
        <v>0</v>
      </c>
      <c r="H47" s="45">
        <f t="shared" si="10"/>
        <v>2131453.4699999997</v>
      </c>
    </row>
    <row r="48" spans="1:8" x14ac:dyDescent="0.3">
      <c r="B48" s="9" t="s">
        <v>168</v>
      </c>
      <c r="C48" s="44">
        <v>2928922.28</v>
      </c>
      <c r="D48" s="44">
        <v>23668253.607000072</v>
      </c>
      <c r="E48" s="44">
        <v>0</v>
      </c>
      <c r="F48" s="44">
        <v>0</v>
      </c>
      <c r="G48" s="44">
        <v>0</v>
      </c>
      <c r="H48" s="45">
        <f t="shared" si="10"/>
        <v>26597175.887000073</v>
      </c>
    </row>
    <row r="49" spans="1:8" x14ac:dyDescent="0.3">
      <c r="A49" s="8" t="s">
        <v>20</v>
      </c>
      <c r="B49" s="9" t="s">
        <v>167</v>
      </c>
      <c r="C49" s="44">
        <v>1512421.31</v>
      </c>
      <c r="D49" s="44">
        <v>921197.89</v>
      </c>
      <c r="E49" s="44">
        <v>0</v>
      </c>
      <c r="F49" s="44">
        <v>0</v>
      </c>
      <c r="G49" s="44">
        <v>0</v>
      </c>
      <c r="H49" s="45">
        <f t="shared" si="10"/>
        <v>2433619.2000000002</v>
      </c>
    </row>
    <row r="50" spans="1:8" x14ac:dyDescent="0.3">
      <c r="B50" s="9" t="s">
        <v>168</v>
      </c>
      <c r="C50" s="44">
        <v>1909096.100000002</v>
      </c>
      <c r="D50" s="44">
        <v>27576648.523500074</v>
      </c>
      <c r="E50" s="44">
        <v>0</v>
      </c>
      <c r="F50" s="44">
        <v>0</v>
      </c>
      <c r="G50" s="44">
        <v>0</v>
      </c>
      <c r="H50" s="45">
        <f t="shared" si="10"/>
        <v>29485744.623500075</v>
      </c>
    </row>
    <row r="51" spans="1:8" x14ac:dyDescent="0.3">
      <c r="A51" s="8" t="s">
        <v>204</v>
      </c>
      <c r="B51" s="9" t="s">
        <v>167</v>
      </c>
      <c r="C51" s="44">
        <v>2406633.4400000009</v>
      </c>
      <c r="D51" s="44">
        <v>1858878.15</v>
      </c>
      <c r="E51" s="44">
        <v>0</v>
      </c>
      <c r="F51" s="44">
        <v>0</v>
      </c>
      <c r="G51" s="44">
        <v>0</v>
      </c>
      <c r="H51" s="45">
        <f t="shared" si="10"/>
        <v>4265511.5900000008</v>
      </c>
    </row>
    <row r="52" spans="1:8" x14ac:dyDescent="0.3">
      <c r="B52" s="9" t="s">
        <v>168</v>
      </c>
      <c r="C52" s="44">
        <v>3297685.2800000045</v>
      </c>
      <c r="D52" s="44">
        <v>26085345.328300189</v>
      </c>
      <c r="E52" s="44">
        <v>0</v>
      </c>
      <c r="F52" s="44">
        <v>0</v>
      </c>
      <c r="G52" s="44">
        <v>0</v>
      </c>
      <c r="H52" s="45">
        <f t="shared" si="10"/>
        <v>29383030.608300194</v>
      </c>
    </row>
    <row r="53" spans="1:8" x14ac:dyDescent="0.3">
      <c r="A53" s="8" t="s">
        <v>22</v>
      </c>
      <c r="B53" s="9" t="s">
        <v>167</v>
      </c>
      <c r="C53" s="44">
        <v>1015182.3800000001</v>
      </c>
      <c r="D53" s="44">
        <v>4168447.9499999993</v>
      </c>
      <c r="E53" s="44">
        <v>0</v>
      </c>
      <c r="F53" s="44">
        <v>0</v>
      </c>
      <c r="G53" s="44">
        <v>0</v>
      </c>
      <c r="H53" s="45">
        <f t="shared" si="10"/>
        <v>5183630.3299999991</v>
      </c>
    </row>
    <row r="54" spans="1:8" x14ac:dyDescent="0.3">
      <c r="B54" s="9" t="s">
        <v>168</v>
      </c>
      <c r="C54" s="44">
        <v>9327119.1500000209</v>
      </c>
      <c r="D54" s="44">
        <v>26423335.930499941</v>
      </c>
      <c r="E54" s="44">
        <v>0</v>
      </c>
      <c r="F54" s="44">
        <v>0</v>
      </c>
      <c r="G54" s="44">
        <v>0</v>
      </c>
      <c r="H54" s="45">
        <f t="shared" si="10"/>
        <v>35750455.080499962</v>
      </c>
    </row>
    <row r="55" spans="1:8" x14ac:dyDescent="0.3">
      <c r="A55" s="8" t="s">
        <v>205</v>
      </c>
      <c r="B55" s="9" t="s">
        <v>167</v>
      </c>
      <c r="C55" s="44">
        <v>1205558.0500000007</v>
      </c>
      <c r="D55" s="44">
        <v>1796653.7099999997</v>
      </c>
      <c r="E55" s="44">
        <v>0</v>
      </c>
      <c r="F55" s="44">
        <v>0</v>
      </c>
      <c r="G55" s="44">
        <v>0</v>
      </c>
      <c r="H55" s="45">
        <f t="shared" si="10"/>
        <v>3002211.7600000007</v>
      </c>
    </row>
    <row r="56" spans="1:8" x14ac:dyDescent="0.3">
      <c r="B56" s="9" t="s">
        <v>168</v>
      </c>
      <c r="C56" s="44">
        <v>2774015.8699999973</v>
      </c>
      <c r="D56" s="44">
        <v>28332192.014700122</v>
      </c>
      <c r="E56" s="44">
        <v>0</v>
      </c>
      <c r="F56" s="44">
        <v>0</v>
      </c>
      <c r="G56" s="44">
        <v>0</v>
      </c>
      <c r="H56" s="45">
        <f t="shared" si="10"/>
        <v>31106207.884700119</v>
      </c>
    </row>
    <row r="57" spans="1:8" x14ac:dyDescent="0.3">
      <c r="A57" s="8" t="s">
        <v>206</v>
      </c>
      <c r="B57" s="9" t="s">
        <v>167</v>
      </c>
      <c r="C57" s="44">
        <v>1245868.2899999991</v>
      </c>
      <c r="D57" s="44">
        <v>656936.72</v>
      </c>
      <c r="E57" s="44">
        <v>0</v>
      </c>
      <c r="F57" s="44">
        <v>0</v>
      </c>
      <c r="G57" s="44">
        <v>0</v>
      </c>
      <c r="H57" s="45">
        <f t="shared" si="10"/>
        <v>1902805.0099999991</v>
      </c>
    </row>
    <row r="58" spans="1:8" x14ac:dyDescent="0.3">
      <c r="B58" s="9" t="s">
        <v>168</v>
      </c>
      <c r="C58" s="44">
        <v>2148592.2399999914</v>
      </c>
      <c r="D58" s="44">
        <v>35688822.632099748</v>
      </c>
      <c r="E58" s="44">
        <v>0</v>
      </c>
      <c r="F58" s="44">
        <v>0</v>
      </c>
      <c r="G58" s="44">
        <v>0</v>
      </c>
      <c r="H58" s="45">
        <f t="shared" si="10"/>
        <v>37837414.872099742</v>
      </c>
    </row>
    <row r="59" spans="1:8" x14ac:dyDescent="0.3">
      <c r="A59" s="162" t="s">
        <v>207</v>
      </c>
      <c r="C59" s="44"/>
      <c r="D59" s="44"/>
      <c r="E59" s="44"/>
      <c r="F59" s="44"/>
      <c r="G59" s="44"/>
      <c r="H59" s="45"/>
    </row>
    <row r="60" spans="1:8" x14ac:dyDescent="0.3">
      <c r="A60" s="53" t="s">
        <v>13</v>
      </c>
      <c r="B60" s="9" t="s">
        <v>167</v>
      </c>
      <c r="C60" s="44">
        <v>1031677.8499999987</v>
      </c>
      <c r="D60" s="44">
        <v>696348.48</v>
      </c>
      <c r="E60" s="44">
        <v>0</v>
      </c>
      <c r="F60" s="44">
        <v>0</v>
      </c>
      <c r="G60" s="44">
        <v>0</v>
      </c>
      <c r="H60" s="45">
        <f t="shared" si="10"/>
        <v>1728026.3299999987</v>
      </c>
    </row>
    <row r="61" spans="1:8" x14ac:dyDescent="0.3">
      <c r="B61" s="9" t="s">
        <v>168</v>
      </c>
      <c r="C61" s="44">
        <v>1857115.7899999986</v>
      </c>
      <c r="D61" s="44">
        <v>26652924.933300141</v>
      </c>
      <c r="E61" s="44">
        <v>0</v>
      </c>
      <c r="F61" s="44">
        <v>0</v>
      </c>
      <c r="G61" s="44">
        <v>0</v>
      </c>
      <c r="H61" s="45">
        <f t="shared" si="10"/>
        <v>28510040.72330014</v>
      </c>
    </row>
    <row r="62" spans="1:8" x14ac:dyDescent="0.3">
      <c r="A62" s="53" t="s">
        <v>14</v>
      </c>
      <c r="B62" s="9" t="s">
        <v>167</v>
      </c>
      <c r="C62" s="44">
        <v>972201.51999999979</v>
      </c>
      <c r="D62" s="44">
        <v>1196586.9299999997</v>
      </c>
      <c r="E62" s="44">
        <v>0</v>
      </c>
      <c r="F62" s="44">
        <v>0</v>
      </c>
      <c r="G62" s="44">
        <v>0</v>
      </c>
      <c r="H62" s="45">
        <f t="shared" si="10"/>
        <v>2168788.4499999993</v>
      </c>
    </row>
    <row r="63" spans="1:8" x14ac:dyDescent="0.3">
      <c r="A63" s="47"/>
      <c r="B63" s="9" t="s">
        <v>168</v>
      </c>
      <c r="C63" s="44">
        <v>2801480.6100000092</v>
      </c>
      <c r="D63" s="44">
        <v>20711115.082099989</v>
      </c>
      <c r="E63" s="44">
        <v>0</v>
      </c>
      <c r="F63" s="44">
        <v>0</v>
      </c>
      <c r="G63" s="44">
        <v>0</v>
      </c>
      <c r="H63" s="45">
        <f t="shared" si="10"/>
        <v>23512595.6921</v>
      </c>
    </row>
    <row r="64" spans="1:8" x14ac:dyDescent="0.3">
      <c r="A64" s="8" t="s">
        <v>15</v>
      </c>
      <c r="B64" s="9" t="s">
        <v>167</v>
      </c>
      <c r="C64" s="44">
        <v>758882.82000000018</v>
      </c>
      <c r="D64" s="44">
        <v>684868.9</v>
      </c>
      <c r="E64" s="44">
        <v>0</v>
      </c>
      <c r="F64" s="44">
        <v>0</v>
      </c>
      <c r="G64" s="44">
        <v>0</v>
      </c>
      <c r="H64" s="45">
        <f t="shared" si="10"/>
        <v>1443751.7200000002</v>
      </c>
    </row>
    <row r="65" spans="1:8" x14ac:dyDescent="0.3">
      <c r="A65" s="47"/>
      <c r="B65" s="9" t="s">
        <v>168</v>
      </c>
      <c r="C65" s="44">
        <v>2412494.0400000033</v>
      </c>
      <c r="D65" s="44">
        <v>28060298.858900033</v>
      </c>
      <c r="E65" s="44">
        <v>0</v>
      </c>
      <c r="F65" s="44">
        <v>0</v>
      </c>
      <c r="G65" s="44">
        <v>0</v>
      </c>
      <c r="H65" s="45">
        <f t="shared" si="10"/>
        <v>30472792.898900036</v>
      </c>
    </row>
    <row r="66" spans="1:8" x14ac:dyDescent="0.3">
      <c r="A66" s="8" t="s">
        <v>16</v>
      </c>
      <c r="B66" s="9" t="s">
        <v>167</v>
      </c>
      <c r="C66" s="44">
        <v>723515.63</v>
      </c>
      <c r="D66" s="44">
        <v>982161.92999999993</v>
      </c>
      <c r="E66" s="44">
        <v>0</v>
      </c>
      <c r="F66" s="44">
        <v>0</v>
      </c>
      <c r="G66" s="44">
        <v>0</v>
      </c>
      <c r="H66" s="45">
        <f t="shared" si="10"/>
        <v>1705677.56</v>
      </c>
    </row>
    <row r="67" spans="1:8" x14ac:dyDescent="0.3">
      <c r="A67" s="47"/>
      <c r="B67" s="9" t="s">
        <v>168</v>
      </c>
      <c r="C67" s="44">
        <v>2782110.6100000008</v>
      </c>
      <c r="D67" s="44">
        <v>22921042.838800021</v>
      </c>
      <c r="E67" s="44">
        <v>0</v>
      </c>
      <c r="F67" s="44">
        <v>0</v>
      </c>
      <c r="G67" s="44">
        <v>0</v>
      </c>
      <c r="H67" s="45">
        <f t="shared" si="10"/>
        <v>25703153.44880002</v>
      </c>
    </row>
    <row r="68" spans="1:8" x14ac:dyDescent="0.3">
      <c r="A68" s="8" t="s">
        <v>17</v>
      </c>
      <c r="B68" s="9" t="s">
        <v>167</v>
      </c>
      <c r="C68" s="44">
        <v>1095332.25</v>
      </c>
      <c r="D68" s="44">
        <v>1051104.97</v>
      </c>
      <c r="E68" s="44">
        <v>0</v>
      </c>
      <c r="F68" s="44">
        <v>0</v>
      </c>
      <c r="G68" s="44">
        <v>0</v>
      </c>
      <c r="H68" s="45">
        <f t="shared" si="10"/>
        <v>2146437.2199999997</v>
      </c>
    </row>
    <row r="69" spans="1:8" x14ac:dyDescent="0.3">
      <c r="A69" s="47"/>
      <c r="B69" s="9" t="s">
        <v>168</v>
      </c>
      <c r="C69" s="44">
        <v>3345410.5700000022</v>
      </c>
      <c r="D69" s="44">
        <v>28070986.357000005</v>
      </c>
      <c r="E69" s="44">
        <v>0</v>
      </c>
      <c r="F69" s="44">
        <v>0</v>
      </c>
      <c r="G69" s="44">
        <v>0</v>
      </c>
      <c r="H69" s="45">
        <f t="shared" si="10"/>
        <v>31416396.927000009</v>
      </c>
    </row>
    <row r="70" spans="1:8" x14ac:dyDescent="0.3">
      <c r="A70" s="8" t="s">
        <v>18</v>
      </c>
      <c r="B70" s="9" t="s">
        <v>167</v>
      </c>
      <c r="C70" s="44">
        <v>1013515.6800000004</v>
      </c>
      <c r="D70" s="44">
        <v>1360268.6599999997</v>
      </c>
      <c r="E70" s="44">
        <v>0</v>
      </c>
      <c r="F70" s="44">
        <v>0</v>
      </c>
      <c r="G70" s="44">
        <v>0</v>
      </c>
      <c r="H70" s="45">
        <f t="shared" si="10"/>
        <v>2373784.34</v>
      </c>
    </row>
    <row r="71" spans="1:8" x14ac:dyDescent="0.3">
      <c r="A71" s="47"/>
      <c r="B71" s="9" t="s">
        <v>168</v>
      </c>
      <c r="C71" s="44">
        <v>5101719.3299999982</v>
      </c>
      <c r="D71" s="44">
        <v>26762361.293399971</v>
      </c>
      <c r="E71" s="44">
        <v>0</v>
      </c>
      <c r="F71" s="44">
        <v>0</v>
      </c>
      <c r="G71" s="44">
        <v>0</v>
      </c>
      <c r="H71" s="45">
        <f t="shared" si="10"/>
        <v>31864080.623399969</v>
      </c>
    </row>
    <row r="72" spans="1:8" x14ac:dyDescent="0.3">
      <c r="A72" s="8" t="s">
        <v>19</v>
      </c>
      <c r="B72" s="9" t="s">
        <v>167</v>
      </c>
      <c r="C72" s="44">
        <v>1334638.2999999991</v>
      </c>
      <c r="D72" s="44">
        <v>3100887.34</v>
      </c>
      <c r="E72" s="44">
        <v>0</v>
      </c>
      <c r="F72" s="44">
        <v>0</v>
      </c>
      <c r="G72" s="44">
        <v>0</v>
      </c>
      <c r="H72" s="45">
        <f t="shared" si="10"/>
        <v>4435525.6399999987</v>
      </c>
    </row>
    <row r="73" spans="1:8" x14ac:dyDescent="0.3">
      <c r="A73" s="47"/>
      <c r="B73" s="9" t="s">
        <v>168</v>
      </c>
      <c r="C73" s="44">
        <v>3106139.2300000018</v>
      </c>
      <c r="D73" s="44">
        <v>33069774.298899963</v>
      </c>
      <c r="E73" s="44">
        <v>0</v>
      </c>
      <c r="F73" s="44">
        <v>0</v>
      </c>
      <c r="G73" s="44">
        <v>0</v>
      </c>
      <c r="H73" s="45">
        <f t="shared" si="10"/>
        <v>36175913.528899968</v>
      </c>
    </row>
    <row r="74" spans="1:8" x14ac:dyDescent="0.3">
      <c r="A74" s="8" t="s">
        <v>20</v>
      </c>
      <c r="B74" s="9" t="s">
        <v>167</v>
      </c>
      <c r="C74" s="44">
        <v>1175881.6599999995</v>
      </c>
      <c r="D74" s="44">
        <v>1832999.7400000002</v>
      </c>
      <c r="E74" s="44">
        <v>0</v>
      </c>
      <c r="F74" s="44">
        <v>0</v>
      </c>
      <c r="G74" s="44">
        <v>0</v>
      </c>
      <c r="H74" s="45">
        <f t="shared" si="10"/>
        <v>3008881.3999999994</v>
      </c>
    </row>
    <row r="75" spans="1:8" x14ac:dyDescent="0.3">
      <c r="A75" s="47"/>
      <c r="B75" s="9" t="s">
        <v>168</v>
      </c>
      <c r="C75" s="44">
        <v>2319830.8699999987</v>
      </c>
      <c r="D75" s="44">
        <v>28361635.134699952</v>
      </c>
      <c r="E75" s="44">
        <v>0</v>
      </c>
      <c r="F75" s="44">
        <v>0</v>
      </c>
      <c r="G75" s="44">
        <v>0</v>
      </c>
      <c r="H75" s="45">
        <f t="shared" si="10"/>
        <v>30681466.004699949</v>
      </c>
    </row>
    <row r="76" spans="1:8" x14ac:dyDescent="0.3">
      <c r="A76" s="8" t="s">
        <v>204</v>
      </c>
      <c r="B76" s="9" t="s">
        <v>167</v>
      </c>
      <c r="C76" s="44">
        <v>1224861.7700000019</v>
      </c>
      <c r="D76" s="44">
        <v>2619444.6399999997</v>
      </c>
      <c r="E76" s="44">
        <v>0</v>
      </c>
      <c r="F76" s="44">
        <v>0</v>
      </c>
      <c r="G76" s="44">
        <v>0</v>
      </c>
      <c r="H76" s="45">
        <f t="shared" si="10"/>
        <v>3844306.4100000015</v>
      </c>
    </row>
    <row r="77" spans="1:8" x14ac:dyDescent="0.3">
      <c r="A77" s="47"/>
      <c r="B77" s="9" t="s">
        <v>168</v>
      </c>
      <c r="C77" s="44">
        <v>2279357.4399999995</v>
      </c>
      <c r="D77" s="44">
        <v>42316549.780100107</v>
      </c>
      <c r="E77" s="44">
        <v>0</v>
      </c>
      <c r="F77" s="44">
        <v>0</v>
      </c>
      <c r="G77" s="44">
        <v>0</v>
      </c>
      <c r="H77" s="45">
        <f t="shared" si="10"/>
        <v>44595907.220100105</v>
      </c>
    </row>
    <row r="78" spans="1:8" x14ac:dyDescent="0.3">
      <c r="A78" s="8" t="s">
        <v>22</v>
      </c>
      <c r="B78" s="9" t="s">
        <v>167</v>
      </c>
      <c r="C78" s="44">
        <v>1568085.9699999997</v>
      </c>
      <c r="D78" s="44">
        <v>4586097.4600000018</v>
      </c>
      <c r="E78" s="44">
        <v>0</v>
      </c>
      <c r="F78" s="44">
        <v>0</v>
      </c>
      <c r="G78" s="44">
        <v>0</v>
      </c>
      <c r="H78" s="45">
        <f t="shared" si="10"/>
        <v>6154183.4300000016</v>
      </c>
    </row>
    <row r="79" spans="1:8" x14ac:dyDescent="0.3">
      <c r="A79" s="47"/>
      <c r="B79" s="9" t="s">
        <v>168</v>
      </c>
      <c r="C79" s="44">
        <v>6132947.7600000147</v>
      </c>
      <c r="D79" s="44">
        <v>37027868.241499946</v>
      </c>
      <c r="E79" s="44">
        <v>0</v>
      </c>
      <c r="F79" s="44">
        <v>0</v>
      </c>
      <c r="G79" s="44">
        <v>0</v>
      </c>
      <c r="H79" s="45">
        <f t="shared" si="10"/>
        <v>43160816.001499958</v>
      </c>
    </row>
    <row r="80" spans="1:8" x14ac:dyDescent="0.3">
      <c r="A80" s="8" t="s">
        <v>205</v>
      </c>
      <c r="B80" s="9" t="s">
        <v>167</v>
      </c>
      <c r="C80" s="44">
        <v>1111818.6200000001</v>
      </c>
      <c r="D80" s="44">
        <v>1409434.1399999997</v>
      </c>
      <c r="E80" s="44">
        <v>0</v>
      </c>
      <c r="F80" s="44">
        <v>0</v>
      </c>
      <c r="G80" s="44">
        <v>0</v>
      </c>
      <c r="H80" s="45">
        <f t="shared" si="10"/>
        <v>2521252.7599999998</v>
      </c>
    </row>
    <row r="81" spans="1:8" x14ac:dyDescent="0.3">
      <c r="A81" s="47"/>
      <c r="B81" s="9" t="s">
        <v>168</v>
      </c>
      <c r="C81" s="44">
        <v>2274547.3400000022</v>
      </c>
      <c r="D81" s="44">
        <v>34078538.035999887</v>
      </c>
      <c r="E81" s="44">
        <v>0</v>
      </c>
      <c r="F81" s="44">
        <v>0</v>
      </c>
      <c r="G81" s="44">
        <v>0</v>
      </c>
      <c r="H81" s="45">
        <f t="shared" si="10"/>
        <v>36353085.37599989</v>
      </c>
    </row>
    <row r="82" spans="1:8" x14ac:dyDescent="0.3">
      <c r="A82" s="8" t="s">
        <v>206</v>
      </c>
      <c r="B82" s="9" t="s">
        <v>167</v>
      </c>
      <c r="C82" s="44">
        <v>2333704.4900000049</v>
      </c>
      <c r="D82" s="44">
        <v>1141447.3399999994</v>
      </c>
      <c r="E82" s="44">
        <v>0</v>
      </c>
      <c r="F82" s="44">
        <v>0</v>
      </c>
      <c r="G82" s="44">
        <v>0</v>
      </c>
      <c r="H82" s="45">
        <f t="shared" si="10"/>
        <v>3475151.8300000043</v>
      </c>
    </row>
    <row r="83" spans="1:8" x14ac:dyDescent="0.3">
      <c r="A83" s="47"/>
      <c r="B83" s="9" t="s">
        <v>168</v>
      </c>
      <c r="C83" s="44">
        <v>3350149.509999997</v>
      </c>
      <c r="D83" s="44">
        <v>38325819.883900031</v>
      </c>
      <c r="E83" s="44">
        <v>0</v>
      </c>
      <c r="F83" s="44">
        <v>0</v>
      </c>
      <c r="G83" s="44">
        <v>0</v>
      </c>
      <c r="H83" s="45">
        <f t="shared" si="10"/>
        <v>41675969.393900029</v>
      </c>
    </row>
    <row r="84" spans="1:8" x14ac:dyDescent="0.3">
      <c r="A84" s="47">
        <v>2015</v>
      </c>
      <c r="B84" s="9"/>
      <c r="C84" s="44"/>
      <c r="D84" s="44"/>
      <c r="E84" s="44"/>
      <c r="F84" s="44"/>
      <c r="G84" s="44"/>
      <c r="H84" s="45"/>
    </row>
    <row r="85" spans="1:8" x14ac:dyDescent="0.3">
      <c r="A85" s="53" t="s">
        <v>13</v>
      </c>
      <c r="B85" s="9" t="s">
        <v>167</v>
      </c>
      <c r="C85" s="44">
        <v>1157041.1900000013</v>
      </c>
      <c r="D85" s="44">
        <v>468223.9099999998</v>
      </c>
      <c r="E85" s="44">
        <v>0</v>
      </c>
      <c r="F85" s="44">
        <v>0</v>
      </c>
      <c r="G85" s="44">
        <v>0</v>
      </c>
      <c r="H85" s="45">
        <f>SUM(C85:G85)</f>
        <v>1625265.100000001</v>
      </c>
    </row>
    <row r="86" spans="1:8" x14ac:dyDescent="0.3">
      <c r="B86" s="9" t="s">
        <v>168</v>
      </c>
      <c r="C86" s="44">
        <v>2694913.9899999965</v>
      </c>
      <c r="D86" s="44">
        <v>28406893.412399959</v>
      </c>
      <c r="E86" s="44">
        <v>0</v>
      </c>
      <c r="F86" s="44">
        <v>0</v>
      </c>
      <c r="G86" s="44">
        <v>0</v>
      </c>
      <c r="H86" s="45">
        <f>SUM(C86:G86)</f>
        <v>31101807.402399957</v>
      </c>
    </row>
    <row r="87" spans="1:8" x14ac:dyDescent="0.3">
      <c r="A87" s="53" t="s">
        <v>14</v>
      </c>
      <c r="B87" s="9" t="s">
        <v>167</v>
      </c>
      <c r="C87" s="44">
        <v>1049111.8500000003</v>
      </c>
      <c r="D87" s="44">
        <v>1571184.2700000005</v>
      </c>
      <c r="E87" s="44">
        <v>0</v>
      </c>
      <c r="F87" s="44">
        <v>0</v>
      </c>
      <c r="G87" s="44">
        <v>0</v>
      </c>
      <c r="H87" s="45">
        <f t="shared" ref="H87:H98" si="11">SUM(C87:G87)</f>
        <v>2620296.120000001</v>
      </c>
    </row>
    <row r="88" spans="1:8" x14ac:dyDescent="0.3">
      <c r="A88" s="47"/>
      <c r="B88" s="9" t="s">
        <v>168</v>
      </c>
      <c r="C88" s="44">
        <v>2015155.2200000016</v>
      </c>
      <c r="D88" s="44">
        <v>21361978.646300003</v>
      </c>
      <c r="E88" s="44">
        <v>0</v>
      </c>
      <c r="F88" s="44">
        <v>0</v>
      </c>
      <c r="G88" s="44">
        <v>0</v>
      </c>
      <c r="H88" s="45">
        <f t="shared" si="11"/>
        <v>23377133.866300005</v>
      </c>
    </row>
    <row r="89" spans="1:8" x14ac:dyDescent="0.3">
      <c r="A89" s="8" t="s">
        <v>15</v>
      </c>
      <c r="B89" s="9" t="s">
        <v>167</v>
      </c>
      <c r="C89" s="44">
        <v>1274231.5900000026</v>
      </c>
      <c r="D89" s="44">
        <v>658203.05999999994</v>
      </c>
      <c r="E89" s="44">
        <v>0</v>
      </c>
      <c r="F89" s="44">
        <v>0</v>
      </c>
      <c r="G89" s="44">
        <v>0</v>
      </c>
      <c r="H89" s="45">
        <f t="shared" si="11"/>
        <v>1932434.6500000027</v>
      </c>
    </row>
    <row r="90" spans="1:8" x14ac:dyDescent="0.3">
      <c r="A90" s="47"/>
      <c r="B90" s="9" t="s">
        <v>168</v>
      </c>
      <c r="C90" s="44">
        <v>2154306.2199999937</v>
      </c>
      <c r="D90" s="44">
        <v>30399701.371599957</v>
      </c>
      <c r="E90" s="44">
        <v>0</v>
      </c>
      <c r="F90" s="44">
        <v>0</v>
      </c>
      <c r="G90" s="44">
        <v>0</v>
      </c>
      <c r="H90" s="45">
        <f t="shared" si="11"/>
        <v>32554007.591599952</v>
      </c>
    </row>
    <row r="91" spans="1:8" x14ac:dyDescent="0.3">
      <c r="A91" s="8" t="s">
        <v>16</v>
      </c>
      <c r="B91" s="9" t="s">
        <v>167</v>
      </c>
      <c r="C91" s="44">
        <v>842199.04000000027</v>
      </c>
      <c r="D91" s="44">
        <v>1113277.8699999996</v>
      </c>
      <c r="E91" s="44">
        <v>0</v>
      </c>
      <c r="F91" s="44">
        <v>0</v>
      </c>
      <c r="G91" s="44">
        <v>0</v>
      </c>
      <c r="H91" s="45">
        <f t="shared" si="11"/>
        <v>1955476.91</v>
      </c>
    </row>
    <row r="92" spans="1:8" x14ac:dyDescent="0.3">
      <c r="A92" s="47"/>
      <c r="B92" s="9" t="s">
        <v>168</v>
      </c>
      <c r="C92" s="44">
        <v>5190813.3799999915</v>
      </c>
      <c r="D92" s="44">
        <v>24474634.266699977</v>
      </c>
      <c r="E92" s="44">
        <v>0</v>
      </c>
      <c r="F92" s="44">
        <v>0</v>
      </c>
      <c r="G92" s="44">
        <v>0</v>
      </c>
      <c r="H92" s="45">
        <f t="shared" si="11"/>
        <v>29665447.646699969</v>
      </c>
    </row>
    <row r="93" spans="1:8" x14ac:dyDescent="0.3">
      <c r="A93" s="8" t="s">
        <v>17</v>
      </c>
      <c r="B93" s="9" t="s">
        <v>167</v>
      </c>
      <c r="C93" s="44">
        <v>977862.58000000124</v>
      </c>
      <c r="D93" s="44">
        <v>886792.99000000011</v>
      </c>
      <c r="E93" s="44">
        <v>0</v>
      </c>
      <c r="F93" s="44">
        <v>0</v>
      </c>
      <c r="G93" s="44">
        <v>0</v>
      </c>
      <c r="H93" s="45">
        <f t="shared" si="11"/>
        <v>1864655.5700000012</v>
      </c>
    </row>
    <row r="94" spans="1:8" x14ac:dyDescent="0.3">
      <c r="A94" s="47"/>
      <c r="B94" s="9" t="s">
        <v>168</v>
      </c>
      <c r="C94" s="44">
        <v>2384674.9600000004</v>
      </c>
      <c r="D94" s="44">
        <v>37458478.923899978</v>
      </c>
      <c r="E94" s="44">
        <v>0</v>
      </c>
      <c r="F94" s="44">
        <v>0</v>
      </c>
      <c r="G94" s="44">
        <v>0</v>
      </c>
      <c r="H94" s="45">
        <f t="shared" si="11"/>
        <v>39843153.883899979</v>
      </c>
    </row>
    <row r="95" spans="1:8" x14ac:dyDescent="0.3">
      <c r="A95" s="8" t="s">
        <v>18</v>
      </c>
      <c r="B95" s="9" t="s">
        <v>167</v>
      </c>
      <c r="C95" s="44">
        <v>981254.26000000082</v>
      </c>
      <c r="D95" s="44">
        <v>930468.63</v>
      </c>
      <c r="E95" s="44">
        <v>0</v>
      </c>
      <c r="F95" s="44">
        <v>0</v>
      </c>
      <c r="G95" s="44">
        <v>0</v>
      </c>
      <c r="H95" s="45">
        <f t="shared" si="11"/>
        <v>1911722.8900000008</v>
      </c>
    </row>
    <row r="96" spans="1:8" x14ac:dyDescent="0.3">
      <c r="A96" s="47"/>
      <c r="B96" s="163" t="s">
        <v>168</v>
      </c>
      <c r="C96" s="44">
        <v>6690993.6099999938</v>
      </c>
      <c r="D96" s="165">
        <v>32983694.038799915</v>
      </c>
      <c r="E96" s="44">
        <v>0</v>
      </c>
      <c r="F96" s="44">
        <v>0</v>
      </c>
      <c r="G96" s="44">
        <v>0</v>
      </c>
      <c r="H96" s="45">
        <f t="shared" si="11"/>
        <v>39674687.648799911</v>
      </c>
    </row>
    <row r="97" spans="1:8" x14ac:dyDescent="0.3">
      <c r="A97" s="8" t="s">
        <v>19</v>
      </c>
      <c r="B97" s="163" t="s">
        <v>167</v>
      </c>
      <c r="C97" s="166">
        <v>674189</v>
      </c>
      <c r="D97" s="165">
        <v>1520619</v>
      </c>
      <c r="E97" s="44">
        <v>0</v>
      </c>
      <c r="F97" s="44">
        <v>0</v>
      </c>
      <c r="G97" s="44">
        <v>0</v>
      </c>
      <c r="H97" s="45">
        <v>2194808</v>
      </c>
    </row>
    <row r="98" spans="1:8" x14ac:dyDescent="0.3">
      <c r="A98" s="47"/>
      <c r="B98" s="163" t="s">
        <v>168</v>
      </c>
      <c r="C98" s="166">
        <v>3913749</v>
      </c>
      <c r="D98" s="165">
        <v>33390727</v>
      </c>
      <c r="E98" s="44">
        <v>0</v>
      </c>
      <c r="F98" s="44">
        <v>0</v>
      </c>
      <c r="G98" s="44">
        <v>0</v>
      </c>
      <c r="H98" s="45">
        <f t="shared" si="11"/>
        <v>37304476</v>
      </c>
    </row>
    <row r="99" spans="1:8" x14ac:dyDescent="0.3">
      <c r="A99" s="8" t="s">
        <v>20</v>
      </c>
      <c r="B99" s="163" t="s">
        <v>167</v>
      </c>
      <c r="C99" s="44">
        <v>725791</v>
      </c>
      <c r="D99" s="165">
        <v>773242</v>
      </c>
      <c r="E99" s="44">
        <v>0</v>
      </c>
      <c r="F99" s="44">
        <v>0</v>
      </c>
      <c r="G99" s="44">
        <v>0</v>
      </c>
      <c r="H99" s="45">
        <v>1499033</v>
      </c>
    </row>
    <row r="100" spans="1:8" x14ac:dyDescent="0.3">
      <c r="A100" s="47"/>
      <c r="B100" s="9" t="s">
        <v>168</v>
      </c>
      <c r="C100" s="167">
        <v>29206405</v>
      </c>
      <c r="D100" s="168">
        <v>6489950</v>
      </c>
      <c r="E100" s="44">
        <v>0</v>
      </c>
      <c r="F100" s="44">
        <v>0</v>
      </c>
      <c r="G100" s="44">
        <v>0</v>
      </c>
      <c r="H100" s="45">
        <f>SUM(C100:D100)</f>
        <v>35696355</v>
      </c>
    </row>
    <row r="101" spans="1:8" x14ac:dyDescent="0.3">
      <c r="A101" s="8" t="s">
        <v>204</v>
      </c>
      <c r="B101" s="9" t="s">
        <v>167</v>
      </c>
      <c r="C101" s="44">
        <v>1732711.9600000014</v>
      </c>
      <c r="D101" s="165">
        <v>684981</v>
      </c>
      <c r="E101" s="44">
        <v>0</v>
      </c>
      <c r="F101" s="44">
        <v>0</v>
      </c>
      <c r="G101" s="44">
        <v>0</v>
      </c>
      <c r="H101" s="45">
        <v>2417692.9600000014</v>
      </c>
    </row>
    <row r="102" spans="1:8" x14ac:dyDescent="0.3">
      <c r="A102" s="47"/>
      <c r="B102" s="9" t="s">
        <v>168</v>
      </c>
      <c r="C102" s="44">
        <v>3059680.3376999996</v>
      </c>
      <c r="D102" s="165">
        <v>39778327.524199799</v>
      </c>
      <c r="E102" s="44">
        <v>0</v>
      </c>
      <c r="F102" s="44">
        <v>0</v>
      </c>
      <c r="G102" s="44">
        <v>0</v>
      </c>
      <c r="H102" s="45">
        <v>42838007.861899801</v>
      </c>
    </row>
    <row r="103" spans="1:8" x14ac:dyDescent="0.3">
      <c r="A103" s="8" t="s">
        <v>22</v>
      </c>
      <c r="B103" s="9" t="s">
        <v>167</v>
      </c>
      <c r="C103" s="45">
        <v>2171732.6666666665</v>
      </c>
      <c r="D103" s="44">
        <v>5113871.333333333</v>
      </c>
      <c r="E103" s="44">
        <v>0</v>
      </c>
      <c r="F103" s="44">
        <v>0</v>
      </c>
      <c r="G103" s="44">
        <v>0</v>
      </c>
      <c r="H103" s="45">
        <f>SUM(C103:D103)</f>
        <v>7285604</v>
      </c>
    </row>
    <row r="104" spans="1:8" x14ac:dyDescent="0.3">
      <c r="A104" s="47"/>
      <c r="B104" s="9" t="s">
        <v>168</v>
      </c>
      <c r="C104" s="44">
        <v>2554705.5431999722</v>
      </c>
      <c r="D104" s="44">
        <v>36374406.456800029</v>
      </c>
      <c r="E104" s="44">
        <v>0</v>
      </c>
      <c r="F104" s="44">
        <v>0</v>
      </c>
      <c r="G104" s="44">
        <v>0</v>
      </c>
      <c r="H104" s="45">
        <v>38929112</v>
      </c>
    </row>
    <row r="105" spans="1:8" x14ac:dyDescent="0.3">
      <c r="A105" s="8" t="s">
        <v>205</v>
      </c>
      <c r="B105" s="9" t="s">
        <v>167</v>
      </c>
      <c r="C105" s="44">
        <v>740811.89000000048</v>
      </c>
      <c r="D105" s="169">
        <v>4992204.1099999994</v>
      </c>
      <c r="E105" s="44">
        <v>0</v>
      </c>
      <c r="F105" s="44">
        <v>0</v>
      </c>
      <c r="G105" s="44">
        <v>0</v>
      </c>
      <c r="H105" s="45">
        <v>5733016</v>
      </c>
    </row>
    <row r="106" spans="1:8" x14ac:dyDescent="0.3">
      <c r="A106" s="47"/>
      <c r="B106" s="9" t="s">
        <v>168</v>
      </c>
      <c r="C106" s="44">
        <v>2463151.2300000032</v>
      </c>
      <c r="D106" s="44">
        <v>35491973.560000181</v>
      </c>
      <c r="E106" s="44">
        <v>0</v>
      </c>
      <c r="F106" s="44">
        <v>0</v>
      </c>
      <c r="G106" s="44">
        <v>0</v>
      </c>
      <c r="H106" s="45">
        <f>SUM(C106:G106)</f>
        <v>37955124.790000185</v>
      </c>
    </row>
    <row r="107" spans="1:8" x14ac:dyDescent="0.3">
      <c r="A107" s="8" t="s">
        <v>206</v>
      </c>
      <c r="B107" s="9" t="s">
        <v>167</v>
      </c>
      <c r="C107" s="44">
        <v>823549.73000000033</v>
      </c>
      <c r="D107" s="44">
        <v>5410721.9799999995</v>
      </c>
      <c r="E107" s="44">
        <v>0</v>
      </c>
      <c r="F107" s="44">
        <v>0</v>
      </c>
      <c r="G107" s="44">
        <v>0</v>
      </c>
      <c r="H107" s="45">
        <f>SUM(C107:G107)</f>
        <v>6234271.71</v>
      </c>
    </row>
    <row r="108" spans="1:8" x14ac:dyDescent="0.3">
      <c r="A108" s="47"/>
      <c r="B108" s="9" t="s">
        <v>168</v>
      </c>
      <c r="C108" s="44">
        <v>3023167.0200000033</v>
      </c>
      <c r="D108" s="44">
        <v>48387899.145000182</v>
      </c>
      <c r="E108" s="44">
        <v>0</v>
      </c>
      <c r="F108" s="44">
        <v>0</v>
      </c>
      <c r="G108" s="44">
        <v>0</v>
      </c>
      <c r="H108" s="45">
        <f>SUM(C108:G108)</f>
        <v>51411066.165000185</v>
      </c>
    </row>
    <row r="109" spans="1:8" x14ac:dyDescent="0.3">
      <c r="A109" s="47">
        <v>2016</v>
      </c>
      <c r="B109" s="9"/>
      <c r="C109" s="44"/>
      <c r="D109" s="44"/>
      <c r="E109" s="44"/>
      <c r="F109" s="44"/>
      <c r="G109" s="44"/>
      <c r="H109" s="45"/>
    </row>
    <row r="110" spans="1:8" x14ac:dyDescent="0.3">
      <c r="A110" s="53" t="s">
        <v>13</v>
      </c>
      <c r="B110" s="9" t="s">
        <v>167</v>
      </c>
      <c r="C110" s="59">
        <v>845982.43000000028</v>
      </c>
      <c r="D110" s="59">
        <v>2109412.3020000006</v>
      </c>
      <c r="E110" s="44">
        <v>0</v>
      </c>
      <c r="F110" s="44">
        <v>0</v>
      </c>
      <c r="G110" s="44">
        <v>0</v>
      </c>
      <c r="H110" s="59">
        <v>2955394.7320000008</v>
      </c>
    </row>
    <row r="111" spans="1:8" x14ac:dyDescent="0.3">
      <c r="B111" s="9" t="s">
        <v>168</v>
      </c>
      <c r="C111" s="44">
        <v>1957873.9199999981</v>
      </c>
      <c r="D111" s="44">
        <v>32541689.850999985</v>
      </c>
      <c r="E111" s="44">
        <v>0</v>
      </c>
      <c r="F111" s="44">
        <v>0</v>
      </c>
      <c r="G111" s="44">
        <v>0</v>
      </c>
      <c r="H111" s="44">
        <v>34499563.770999983</v>
      </c>
    </row>
    <row r="112" spans="1:8" x14ac:dyDescent="0.3">
      <c r="A112" s="53" t="s">
        <v>14</v>
      </c>
      <c r="B112" s="9" t="s">
        <v>167</v>
      </c>
      <c r="C112" s="44">
        <v>1157168.1600000004</v>
      </c>
      <c r="D112" s="44">
        <v>2289366.84</v>
      </c>
      <c r="E112" s="44">
        <v>0</v>
      </c>
      <c r="F112" s="44">
        <v>0</v>
      </c>
      <c r="G112" s="44">
        <v>0</v>
      </c>
      <c r="H112" s="44">
        <f t="shared" ref="H112:H133" si="12">SUM(C112:G112)</f>
        <v>3446535</v>
      </c>
    </row>
    <row r="113" spans="1:8" x14ac:dyDescent="0.3">
      <c r="A113" s="47"/>
      <c r="B113" s="9" t="s">
        <v>168</v>
      </c>
      <c r="C113" s="44">
        <v>2214985.3200000003</v>
      </c>
      <c r="D113" s="44">
        <v>21340867.730000164</v>
      </c>
      <c r="E113" s="44">
        <v>0</v>
      </c>
      <c r="F113" s="44">
        <v>0</v>
      </c>
      <c r="G113" s="44">
        <v>0</v>
      </c>
      <c r="H113" s="44">
        <f t="shared" si="12"/>
        <v>23555853.050000165</v>
      </c>
    </row>
    <row r="114" spans="1:8" x14ac:dyDescent="0.3">
      <c r="A114" s="8" t="s">
        <v>15</v>
      </c>
      <c r="B114" s="9" t="s">
        <v>167</v>
      </c>
      <c r="C114" s="44">
        <v>854014.77000000014</v>
      </c>
      <c r="D114" s="44">
        <v>2641901.23</v>
      </c>
      <c r="E114" s="44">
        <v>0</v>
      </c>
      <c r="F114" s="44">
        <v>0</v>
      </c>
      <c r="G114" s="44">
        <v>0</v>
      </c>
      <c r="H114" s="44">
        <f t="shared" si="12"/>
        <v>3495916</v>
      </c>
    </row>
    <row r="115" spans="1:8" x14ac:dyDescent="0.3">
      <c r="A115" s="47"/>
      <c r="B115" s="9" t="s">
        <v>168</v>
      </c>
      <c r="C115" s="44">
        <v>2405598.6899999985</v>
      </c>
      <c r="D115" s="44">
        <v>40844403.310000002</v>
      </c>
      <c r="E115" s="44">
        <v>0</v>
      </c>
      <c r="F115" s="44">
        <v>0</v>
      </c>
      <c r="G115" s="44">
        <v>0</v>
      </c>
      <c r="H115" s="44">
        <v>43250002</v>
      </c>
    </row>
    <row r="116" spans="1:8" x14ac:dyDescent="0.3">
      <c r="A116" s="8" t="s">
        <v>16</v>
      </c>
      <c r="B116" s="9" t="s">
        <v>167</v>
      </c>
      <c r="C116" s="44">
        <v>593916.59000000043</v>
      </c>
      <c r="D116" s="44">
        <v>1833110.2600000002</v>
      </c>
      <c r="E116" s="44">
        <v>0</v>
      </c>
      <c r="F116" s="44">
        <v>0</v>
      </c>
      <c r="G116" s="44">
        <v>0</v>
      </c>
      <c r="H116" s="44">
        <f>SUM(C116:G116)</f>
        <v>2427026.8500000006</v>
      </c>
    </row>
    <row r="117" spans="1:8" x14ac:dyDescent="0.3">
      <c r="A117" s="47"/>
      <c r="B117" s="9" t="s">
        <v>168</v>
      </c>
      <c r="C117" s="44">
        <v>2394908.4499999983</v>
      </c>
      <c r="D117" s="44">
        <v>30389509.240000259</v>
      </c>
      <c r="E117" s="44">
        <v>0</v>
      </c>
      <c r="F117" s="44">
        <v>0</v>
      </c>
      <c r="G117" s="44">
        <v>0</v>
      </c>
      <c r="H117" s="44">
        <f t="shared" si="12"/>
        <v>32784417.690000258</v>
      </c>
    </row>
    <row r="118" spans="1:8" x14ac:dyDescent="0.3">
      <c r="A118" s="85" t="s">
        <v>17</v>
      </c>
      <c r="B118" s="85" t="s">
        <v>167</v>
      </c>
      <c r="C118" s="64">
        <v>768179.54000000074</v>
      </c>
      <c r="D118" s="64">
        <v>9070905.2299999967</v>
      </c>
      <c r="E118" s="44">
        <v>0</v>
      </c>
      <c r="F118" s="44">
        <v>0</v>
      </c>
      <c r="G118" s="44">
        <v>0</v>
      </c>
      <c r="H118" s="64">
        <f>SUM(C118:D118)</f>
        <v>9839084.7699999977</v>
      </c>
    </row>
    <row r="119" spans="1:8" s="171" customFormat="1" x14ac:dyDescent="0.3">
      <c r="A119" s="170"/>
      <c r="B119" s="14" t="s">
        <v>168</v>
      </c>
      <c r="C119" s="82">
        <v>2915964.5999999908</v>
      </c>
      <c r="D119" s="82">
        <v>38637695.880000077</v>
      </c>
      <c r="E119" s="82">
        <v>0</v>
      </c>
      <c r="F119" s="82">
        <v>0</v>
      </c>
      <c r="G119" s="82">
        <v>0</v>
      </c>
      <c r="H119" s="44">
        <f>SUM(C119:G119)</f>
        <v>41553660.480000071</v>
      </c>
    </row>
    <row r="120" spans="1:8" x14ac:dyDescent="0.3">
      <c r="A120" s="8" t="s">
        <v>18</v>
      </c>
      <c r="B120" s="9" t="s">
        <v>167</v>
      </c>
      <c r="C120" s="44">
        <v>1516055.2700000003</v>
      </c>
      <c r="D120" s="44">
        <v>1539411.280000001</v>
      </c>
      <c r="E120" s="44">
        <v>0</v>
      </c>
      <c r="F120" s="44">
        <v>0</v>
      </c>
      <c r="G120" s="44">
        <v>0</v>
      </c>
      <c r="H120" s="44">
        <f t="shared" si="12"/>
        <v>3055466.5500000012</v>
      </c>
    </row>
    <row r="121" spans="1:8" x14ac:dyDescent="0.3">
      <c r="A121" s="47"/>
      <c r="B121" s="9" t="s">
        <v>168</v>
      </c>
      <c r="C121" s="44">
        <v>3617284.1200000094</v>
      </c>
      <c r="D121" s="44">
        <v>54944993.939000055</v>
      </c>
      <c r="E121" s="44">
        <v>0</v>
      </c>
      <c r="F121" s="44">
        <v>0</v>
      </c>
      <c r="G121" s="44">
        <v>0</v>
      </c>
      <c r="H121" s="44">
        <f t="shared" si="12"/>
        <v>58562278.059000067</v>
      </c>
    </row>
    <row r="122" spans="1:8" x14ac:dyDescent="0.3">
      <c r="A122" s="8" t="s">
        <v>19</v>
      </c>
      <c r="B122" s="9" t="s">
        <v>167</v>
      </c>
      <c r="C122" s="44">
        <v>1110588.8400000003</v>
      </c>
      <c r="D122" s="44">
        <v>1427826</v>
      </c>
      <c r="E122" s="44">
        <v>0</v>
      </c>
      <c r="F122" s="44">
        <v>0</v>
      </c>
      <c r="G122" s="44">
        <v>0</v>
      </c>
      <c r="H122" s="44">
        <f t="shared" si="12"/>
        <v>2538414.8400000003</v>
      </c>
    </row>
    <row r="123" spans="1:8" x14ac:dyDescent="0.3">
      <c r="A123" s="47"/>
      <c r="B123" s="9" t="s">
        <v>168</v>
      </c>
      <c r="C123" s="59">
        <v>3188463</v>
      </c>
      <c r="D123" s="59">
        <v>44952569</v>
      </c>
      <c r="E123" s="44">
        <v>0</v>
      </c>
      <c r="F123" s="44">
        <v>0</v>
      </c>
      <c r="G123" s="44">
        <v>0</v>
      </c>
      <c r="H123" s="44">
        <f t="shared" si="12"/>
        <v>48141032</v>
      </c>
    </row>
    <row r="124" spans="1:8" x14ac:dyDescent="0.3">
      <c r="A124" s="8" t="s">
        <v>20</v>
      </c>
      <c r="B124" s="9" t="s">
        <v>167</v>
      </c>
      <c r="C124" s="44">
        <v>1082882.8590000006</v>
      </c>
      <c r="D124" s="44">
        <v>1652556.2119999973</v>
      </c>
      <c r="E124" s="44">
        <v>0</v>
      </c>
      <c r="F124" s="44">
        <v>0</v>
      </c>
      <c r="G124" s="44">
        <v>0</v>
      </c>
      <c r="H124" s="44">
        <f t="shared" si="12"/>
        <v>2735439.0709999977</v>
      </c>
    </row>
    <row r="125" spans="1:8" x14ac:dyDescent="0.3">
      <c r="A125" s="47"/>
      <c r="B125" s="9" t="s">
        <v>168</v>
      </c>
      <c r="C125" s="44">
        <v>35175857</v>
      </c>
      <c r="D125" s="44">
        <v>8643151</v>
      </c>
      <c r="E125" s="44">
        <v>0</v>
      </c>
      <c r="F125" s="44">
        <v>0</v>
      </c>
      <c r="G125" s="44">
        <v>0</v>
      </c>
      <c r="H125" s="44">
        <f t="shared" si="12"/>
        <v>43819008</v>
      </c>
    </row>
    <row r="126" spans="1:8" x14ac:dyDescent="0.3">
      <c r="A126" s="8" t="s">
        <v>21</v>
      </c>
      <c r="B126" s="9" t="s">
        <v>167</v>
      </c>
      <c r="C126" s="64">
        <v>1219386.95</v>
      </c>
      <c r="D126" s="64">
        <v>3857532.95</v>
      </c>
      <c r="E126" s="44">
        <v>0</v>
      </c>
      <c r="F126" s="44">
        <v>0</v>
      </c>
      <c r="G126" s="44">
        <v>0</v>
      </c>
      <c r="H126" s="64">
        <f>SUM(C126:D126)</f>
        <v>5076919.9000000004</v>
      </c>
    </row>
    <row r="127" spans="1:8" x14ac:dyDescent="0.3">
      <c r="A127" s="47"/>
      <c r="B127" s="9" t="s">
        <v>168</v>
      </c>
      <c r="C127" s="175">
        <v>2631515.2250999864</v>
      </c>
      <c r="D127" s="175">
        <v>34255075.581199802</v>
      </c>
      <c r="E127" s="44">
        <v>0</v>
      </c>
      <c r="F127" s="44">
        <v>0</v>
      </c>
      <c r="G127" s="44">
        <v>0</v>
      </c>
      <c r="H127" s="64">
        <f>SUM(C127:D127)</f>
        <v>36886590.806299791</v>
      </c>
    </row>
    <row r="128" spans="1:8" x14ac:dyDescent="0.3">
      <c r="A128" s="8" t="s">
        <v>22</v>
      </c>
      <c r="B128" s="9" t="s">
        <v>167</v>
      </c>
      <c r="C128" s="44">
        <v>1008708.9100000001</v>
      </c>
      <c r="D128" s="44">
        <v>4189713</v>
      </c>
      <c r="E128" s="44">
        <v>0</v>
      </c>
      <c r="F128" s="44">
        <v>0</v>
      </c>
      <c r="G128" s="44">
        <v>0</v>
      </c>
      <c r="H128" s="44">
        <f t="shared" si="12"/>
        <v>5198421.91</v>
      </c>
    </row>
    <row r="129" spans="1:8" x14ac:dyDescent="0.3">
      <c r="A129" s="47"/>
      <c r="B129" s="9" t="s">
        <v>168</v>
      </c>
      <c r="C129" s="44">
        <v>2251733.6700000009</v>
      </c>
      <c r="D129" s="44">
        <v>40187852.55750002</v>
      </c>
      <c r="E129" s="44">
        <v>0</v>
      </c>
      <c r="F129" s="44">
        <v>0</v>
      </c>
      <c r="G129" s="44">
        <v>0</v>
      </c>
      <c r="H129" s="44">
        <f t="shared" si="12"/>
        <v>42439586.227500021</v>
      </c>
    </row>
    <row r="130" spans="1:8" x14ac:dyDescent="0.3">
      <c r="A130" s="8" t="s">
        <v>205</v>
      </c>
      <c r="B130" s="9" t="s">
        <v>167</v>
      </c>
      <c r="C130" s="44">
        <v>1659979.7599999991</v>
      </c>
      <c r="D130" s="44">
        <v>2219106.42</v>
      </c>
      <c r="E130" s="44">
        <v>0</v>
      </c>
      <c r="F130" s="44">
        <v>0</v>
      </c>
      <c r="G130" s="44">
        <v>0</v>
      </c>
      <c r="H130" s="44">
        <f t="shared" si="12"/>
        <v>3879086.1799999988</v>
      </c>
    </row>
    <row r="131" spans="1:8" x14ac:dyDescent="0.3">
      <c r="A131" s="47"/>
      <c r="B131" s="9" t="s">
        <v>168</v>
      </c>
      <c r="C131" s="44">
        <v>2749232.5999999954</v>
      </c>
      <c r="D131" s="44">
        <v>42764184.965300076</v>
      </c>
      <c r="E131" s="44">
        <v>0</v>
      </c>
      <c r="F131" s="44">
        <v>0</v>
      </c>
      <c r="G131" s="44">
        <v>0</v>
      </c>
      <c r="H131" s="44">
        <f t="shared" si="12"/>
        <v>45513417.56530007</v>
      </c>
    </row>
    <row r="132" spans="1:8" x14ac:dyDescent="0.3">
      <c r="A132" s="8" t="s">
        <v>206</v>
      </c>
      <c r="B132" s="9" t="s">
        <v>167</v>
      </c>
      <c r="C132" s="44">
        <v>1878166.9300000004</v>
      </c>
      <c r="D132" s="44">
        <v>1014572.2999999998</v>
      </c>
      <c r="E132" s="44">
        <v>0</v>
      </c>
      <c r="F132" s="44">
        <v>0</v>
      </c>
      <c r="G132" s="44">
        <v>0</v>
      </c>
      <c r="H132" s="44">
        <f t="shared" si="12"/>
        <v>2892739.2300000004</v>
      </c>
    </row>
    <row r="133" spans="1:8" x14ac:dyDescent="0.3">
      <c r="A133" s="47"/>
      <c r="B133" s="9" t="s">
        <v>168</v>
      </c>
      <c r="C133" s="44">
        <v>2507029.2059999993</v>
      </c>
      <c r="D133" s="44">
        <v>46615464.881400123</v>
      </c>
      <c r="E133" s="44">
        <v>0</v>
      </c>
      <c r="F133" s="44">
        <v>0</v>
      </c>
      <c r="G133" s="44">
        <v>0</v>
      </c>
      <c r="H133" s="44">
        <f t="shared" si="12"/>
        <v>49122494.087400123</v>
      </c>
    </row>
    <row r="134" spans="1:8" x14ac:dyDescent="0.3">
      <c r="A134" s="47">
        <v>2017</v>
      </c>
      <c r="B134" s="9"/>
      <c r="C134" s="44"/>
      <c r="D134" s="44"/>
      <c r="E134" s="44"/>
      <c r="F134" s="44"/>
      <c r="G134" s="44"/>
      <c r="H134" s="44"/>
    </row>
    <row r="135" spans="1:8" x14ac:dyDescent="0.3">
      <c r="A135" s="53" t="s">
        <v>13</v>
      </c>
      <c r="B135" s="9" t="s">
        <v>167</v>
      </c>
      <c r="C135" s="44">
        <v>1258805.2199999997</v>
      </c>
      <c r="D135" s="44">
        <v>792088.95</v>
      </c>
      <c r="E135" s="44">
        <v>0</v>
      </c>
      <c r="F135" s="44">
        <v>0</v>
      </c>
      <c r="G135" s="44">
        <v>0</v>
      </c>
      <c r="H135" s="44">
        <v>2050894.1699999997</v>
      </c>
    </row>
    <row r="136" spans="1:8" x14ac:dyDescent="0.3">
      <c r="B136" s="9" t="s">
        <v>168</v>
      </c>
      <c r="C136" s="44">
        <v>2528688.6433000015</v>
      </c>
      <c r="D136" s="44">
        <v>27492526.483699962</v>
      </c>
      <c r="E136" s="44">
        <v>0</v>
      </c>
      <c r="F136" s="44">
        <v>0</v>
      </c>
      <c r="G136" s="44">
        <v>0</v>
      </c>
      <c r="H136" s="44">
        <v>30021215.126999963</v>
      </c>
    </row>
    <row r="137" spans="1:8" x14ac:dyDescent="0.3">
      <c r="A137" s="53" t="s">
        <v>14</v>
      </c>
      <c r="B137" s="9" t="s">
        <v>167</v>
      </c>
      <c r="C137" s="44">
        <v>1790449.7999999996</v>
      </c>
      <c r="D137" s="44">
        <v>2316717.5999999992</v>
      </c>
      <c r="E137" s="44">
        <v>0</v>
      </c>
      <c r="F137" s="44">
        <v>0</v>
      </c>
      <c r="G137" s="44">
        <v>0</v>
      </c>
      <c r="H137" s="44">
        <v>4107167.3999999985</v>
      </c>
    </row>
    <row r="138" spans="1:8" x14ac:dyDescent="0.3">
      <c r="A138" s="47"/>
      <c r="B138" s="9" t="s">
        <v>168</v>
      </c>
      <c r="C138" s="44">
        <v>2254563.1300000004</v>
      </c>
      <c r="D138" s="44">
        <v>28161881.361299962</v>
      </c>
      <c r="E138" s="44">
        <v>0</v>
      </c>
      <c r="F138" s="44">
        <v>0</v>
      </c>
      <c r="G138" s="44">
        <v>0</v>
      </c>
      <c r="H138" s="44">
        <v>30416444.491299961</v>
      </c>
    </row>
    <row r="139" spans="1:8" x14ac:dyDescent="0.3">
      <c r="A139" s="8" t="s">
        <v>15</v>
      </c>
      <c r="B139" s="9" t="s">
        <v>167</v>
      </c>
      <c r="C139" s="44">
        <v>1218200.2800000003</v>
      </c>
      <c r="D139" s="44">
        <v>2415839.9599999995</v>
      </c>
      <c r="E139" s="44">
        <v>0</v>
      </c>
      <c r="F139" s="44">
        <v>0</v>
      </c>
      <c r="G139" s="44">
        <v>0</v>
      </c>
      <c r="H139" s="44">
        <v>3634040.2399999998</v>
      </c>
    </row>
    <row r="140" spans="1:8" x14ac:dyDescent="0.3">
      <c r="A140" s="47"/>
      <c r="B140" s="9" t="s">
        <v>168</v>
      </c>
      <c r="C140" s="44">
        <v>2527358.6100000003</v>
      </c>
      <c r="D140" s="44">
        <v>40305450.710999951</v>
      </c>
      <c r="E140" s="44">
        <v>0</v>
      </c>
      <c r="F140" s="44">
        <v>0</v>
      </c>
      <c r="G140" s="44">
        <v>0</v>
      </c>
      <c r="H140" s="44">
        <v>42832809.32099995</v>
      </c>
    </row>
    <row r="141" spans="1:8" x14ac:dyDescent="0.3">
      <c r="A141" s="8" t="s">
        <v>16</v>
      </c>
      <c r="B141" s="9" t="s">
        <v>167</v>
      </c>
      <c r="C141" s="44">
        <v>2978523.1999999997</v>
      </c>
      <c r="D141" s="44">
        <v>5076863.6900000013</v>
      </c>
      <c r="E141" s="44">
        <v>0</v>
      </c>
      <c r="F141" s="44">
        <v>0</v>
      </c>
      <c r="G141" s="44">
        <v>0</v>
      </c>
      <c r="H141" s="44">
        <v>8055386.8900000006</v>
      </c>
    </row>
    <row r="142" spans="1:8" x14ac:dyDescent="0.3">
      <c r="A142" s="47"/>
      <c r="B142" s="9" t="s">
        <v>168</v>
      </c>
      <c r="C142" s="44">
        <v>1735656.7500000014</v>
      </c>
      <c r="D142" s="44">
        <v>39754828.780000031</v>
      </c>
      <c r="E142" s="44">
        <v>0</v>
      </c>
      <c r="F142" s="44">
        <v>0</v>
      </c>
      <c r="G142" s="44">
        <v>0</v>
      </c>
      <c r="H142" s="44">
        <v>41490485.530000031</v>
      </c>
    </row>
    <row r="143" spans="1:8" x14ac:dyDescent="0.3">
      <c r="A143" s="85" t="s">
        <v>17</v>
      </c>
      <c r="B143" s="85" t="s">
        <v>167</v>
      </c>
      <c r="C143" s="44">
        <v>1229167.3100000005</v>
      </c>
      <c r="D143" s="44">
        <v>1443348.21</v>
      </c>
      <c r="E143" s="44">
        <v>0</v>
      </c>
      <c r="F143" s="44">
        <v>0</v>
      </c>
      <c r="G143" s="44">
        <v>0</v>
      </c>
      <c r="H143" s="44">
        <v>2672515.5200000005</v>
      </c>
    </row>
    <row r="144" spans="1:8" x14ac:dyDescent="0.3">
      <c r="A144" s="170"/>
      <c r="B144" s="14" t="s">
        <v>168</v>
      </c>
      <c r="C144" s="44">
        <v>3333962.9199999971</v>
      </c>
      <c r="D144" s="44">
        <v>41434395.203400016</v>
      </c>
      <c r="E144" s="44">
        <v>0</v>
      </c>
      <c r="F144" s="44">
        <v>0</v>
      </c>
      <c r="G144" s="44">
        <v>0</v>
      </c>
      <c r="H144" s="44">
        <v>44768358.12340001</v>
      </c>
    </row>
    <row r="145" spans="1:8" x14ac:dyDescent="0.3">
      <c r="A145" s="8" t="s">
        <v>18</v>
      </c>
      <c r="B145" s="9" t="s">
        <v>167</v>
      </c>
      <c r="C145" s="44">
        <v>1003858.940000001</v>
      </c>
      <c r="D145" s="44">
        <v>1573435.6400000001</v>
      </c>
      <c r="E145" s="44">
        <v>0</v>
      </c>
      <c r="F145" s="44">
        <v>0</v>
      </c>
      <c r="G145" s="44">
        <v>0</v>
      </c>
      <c r="H145" s="44">
        <v>2577294.580000001</v>
      </c>
    </row>
    <row r="146" spans="1:8" x14ac:dyDescent="0.3">
      <c r="A146" s="47"/>
      <c r="B146" s="9" t="s">
        <v>168</v>
      </c>
      <c r="C146" s="44">
        <v>3043976.1199999982</v>
      </c>
      <c r="D146" s="44">
        <v>42738894.533399962</v>
      </c>
      <c r="E146" s="44">
        <v>0</v>
      </c>
      <c r="F146" s="44">
        <v>0</v>
      </c>
      <c r="G146" s="44">
        <v>0</v>
      </c>
      <c r="H146" s="44">
        <v>45782870.653399959</v>
      </c>
    </row>
    <row r="147" spans="1:8" x14ac:dyDescent="0.3">
      <c r="A147" s="8" t="s">
        <v>19</v>
      </c>
      <c r="B147" s="9" t="s">
        <v>167</v>
      </c>
      <c r="C147" s="44">
        <v>570553.02</v>
      </c>
      <c r="D147" s="44">
        <v>351502.93999999994</v>
      </c>
      <c r="E147" s="44">
        <v>0</v>
      </c>
      <c r="F147" s="44">
        <v>0</v>
      </c>
      <c r="G147" s="44">
        <v>0</v>
      </c>
      <c r="H147" s="44">
        <v>922055.96</v>
      </c>
    </row>
    <row r="148" spans="1:8" x14ac:dyDescent="0.3">
      <c r="A148" s="47"/>
      <c r="B148" s="9" t="s">
        <v>168</v>
      </c>
      <c r="C148" s="44">
        <v>1767313.5899999987</v>
      </c>
      <c r="D148" s="44">
        <v>49040414.976099946</v>
      </c>
      <c r="E148" s="44">
        <v>0</v>
      </c>
      <c r="F148" s="44">
        <v>0</v>
      </c>
      <c r="G148" s="44">
        <v>0</v>
      </c>
      <c r="H148" s="44">
        <v>50807728.566099942</v>
      </c>
    </row>
    <row r="149" spans="1:8" x14ac:dyDescent="0.3">
      <c r="A149" s="8" t="s">
        <v>20</v>
      </c>
      <c r="B149" s="9" t="s">
        <v>167</v>
      </c>
      <c r="C149" s="44">
        <v>1297586.939999999</v>
      </c>
      <c r="D149" s="44">
        <v>1951017.95</v>
      </c>
      <c r="E149" s="44">
        <v>0</v>
      </c>
      <c r="F149" s="44">
        <v>0</v>
      </c>
      <c r="G149" s="44">
        <v>0</v>
      </c>
      <c r="H149" s="44">
        <v>3248604.8899999987</v>
      </c>
    </row>
    <row r="150" spans="1:8" x14ac:dyDescent="0.3">
      <c r="A150" s="47"/>
      <c r="B150" s="9" t="s">
        <v>168</v>
      </c>
      <c r="C150" s="44">
        <v>2412988.5499999998</v>
      </c>
      <c r="D150" s="44">
        <v>47264790.720000014</v>
      </c>
      <c r="E150" s="44">
        <v>0</v>
      </c>
      <c r="F150" s="44">
        <v>0</v>
      </c>
      <c r="G150" s="44">
        <v>0</v>
      </c>
      <c r="H150" s="44">
        <v>49677779.270000011</v>
      </c>
    </row>
    <row r="151" spans="1:8" x14ac:dyDescent="0.3">
      <c r="A151" s="8" t="s">
        <v>21</v>
      </c>
      <c r="B151" s="9" t="s">
        <v>167</v>
      </c>
      <c r="C151" s="44">
        <v>973561.29000000015</v>
      </c>
      <c r="D151" s="44">
        <v>3956716.12</v>
      </c>
      <c r="E151" s="44">
        <v>0</v>
      </c>
      <c r="F151" s="44">
        <v>0</v>
      </c>
      <c r="G151" s="44">
        <v>0</v>
      </c>
      <c r="H151" s="44">
        <v>4930277.41</v>
      </c>
    </row>
    <row r="152" spans="1:8" x14ac:dyDescent="0.3">
      <c r="A152" s="47"/>
      <c r="B152" s="9" t="s">
        <v>168</v>
      </c>
      <c r="C152" s="44">
        <v>2703326.2600000026</v>
      </c>
      <c r="D152" s="44">
        <v>48152143.292599976</v>
      </c>
      <c r="E152" s="44">
        <v>0</v>
      </c>
      <c r="F152" s="44">
        <v>0</v>
      </c>
      <c r="G152" s="44">
        <v>0</v>
      </c>
      <c r="H152" s="44">
        <v>50855469.552599981</v>
      </c>
    </row>
    <row r="153" spans="1:8" x14ac:dyDescent="0.3">
      <c r="A153" s="8" t="s">
        <v>22</v>
      </c>
      <c r="B153" s="9" t="s">
        <v>167</v>
      </c>
      <c r="C153" s="44">
        <v>949661.78999999992</v>
      </c>
      <c r="D153" s="44">
        <v>3538685.64</v>
      </c>
      <c r="E153" s="44">
        <v>0</v>
      </c>
      <c r="F153" s="44">
        <v>0</v>
      </c>
      <c r="G153" s="44">
        <v>0</v>
      </c>
      <c r="H153" s="44">
        <v>4488347.43</v>
      </c>
    </row>
    <row r="154" spans="1:8" x14ac:dyDescent="0.3">
      <c r="A154" s="47"/>
      <c r="B154" s="9" t="s">
        <v>168</v>
      </c>
      <c r="C154" s="44">
        <v>2254740.8379999991</v>
      </c>
      <c r="D154" s="44">
        <v>36280194.143499978</v>
      </c>
      <c r="E154" s="44">
        <v>0</v>
      </c>
      <c r="F154" s="44">
        <v>0</v>
      </c>
      <c r="G154" s="44">
        <v>0</v>
      </c>
      <c r="H154" s="44">
        <v>38534934.981499977</v>
      </c>
    </row>
    <row r="155" spans="1:8" x14ac:dyDescent="0.3">
      <c r="A155" s="8" t="s">
        <v>205</v>
      </c>
      <c r="B155" s="9" t="s">
        <v>167</v>
      </c>
      <c r="C155" s="44">
        <v>987846.37000000023</v>
      </c>
      <c r="D155" s="44">
        <v>1606116.4800000002</v>
      </c>
      <c r="E155" s="44">
        <v>0</v>
      </c>
      <c r="F155" s="44">
        <v>0</v>
      </c>
      <c r="G155" s="44">
        <v>0</v>
      </c>
      <c r="H155" s="44">
        <v>2593962.8500000006</v>
      </c>
    </row>
    <row r="156" spans="1:8" x14ac:dyDescent="0.3">
      <c r="A156" s="47"/>
      <c r="B156" s="9" t="s">
        <v>168</v>
      </c>
      <c r="C156" s="44">
        <v>42734617.053999916</v>
      </c>
      <c r="D156" s="44">
        <v>5324967.5199999968</v>
      </c>
      <c r="E156" s="44">
        <v>0</v>
      </c>
      <c r="F156" s="44">
        <v>0</v>
      </c>
      <c r="G156" s="44">
        <v>0</v>
      </c>
      <c r="H156" s="44">
        <v>48059584.573999912</v>
      </c>
    </row>
    <row r="157" spans="1:8" x14ac:dyDescent="0.3">
      <c r="A157" s="8" t="s">
        <v>206</v>
      </c>
      <c r="B157" s="9" t="s">
        <v>167</v>
      </c>
      <c r="C157" s="44">
        <v>930082.2300000001</v>
      </c>
      <c r="D157" s="44">
        <v>1406771.5899999999</v>
      </c>
      <c r="E157" s="44">
        <v>0</v>
      </c>
      <c r="F157" s="44">
        <v>0</v>
      </c>
      <c r="G157" s="44">
        <v>0</v>
      </c>
      <c r="H157" s="44">
        <v>2336853.8199999998</v>
      </c>
    </row>
    <row r="158" spans="1:8" x14ac:dyDescent="0.3">
      <c r="A158" s="47"/>
      <c r="B158" s="9" t="s">
        <v>168</v>
      </c>
      <c r="C158" s="44">
        <v>47695917.847400308</v>
      </c>
      <c r="D158" s="44">
        <v>3032373.660000002</v>
      </c>
      <c r="E158" s="44">
        <v>0</v>
      </c>
      <c r="F158" s="44">
        <v>0</v>
      </c>
      <c r="G158" s="44">
        <v>0</v>
      </c>
      <c r="H158" s="44">
        <v>50728291.507400312</v>
      </c>
    </row>
    <row r="159" spans="1:8" x14ac:dyDescent="0.3">
      <c r="A159" s="47">
        <v>2018</v>
      </c>
      <c r="B159" s="9"/>
      <c r="C159" s="44"/>
      <c r="D159" s="44"/>
      <c r="E159" s="44"/>
      <c r="F159" s="44"/>
      <c r="G159" s="44"/>
      <c r="H159" s="44"/>
    </row>
    <row r="160" spans="1:8" x14ac:dyDescent="0.3">
      <c r="A160" s="53" t="s">
        <v>13</v>
      </c>
      <c r="B160" s="9" t="s">
        <v>167</v>
      </c>
      <c r="C160" s="44">
        <v>1574979.4539000003</v>
      </c>
      <c r="D160" s="44">
        <v>850917.28200000001</v>
      </c>
      <c r="E160" s="44">
        <v>0</v>
      </c>
      <c r="F160" s="44">
        <v>0</v>
      </c>
      <c r="G160" s="44">
        <v>0</v>
      </c>
      <c r="H160" s="44">
        <v>2425896.7359000002</v>
      </c>
    </row>
    <row r="161" spans="1:8" x14ac:dyDescent="0.3">
      <c r="B161" s="9" t="s">
        <v>168</v>
      </c>
      <c r="C161" s="44">
        <v>2486263.3064999995</v>
      </c>
      <c r="D161" s="44">
        <v>45935054.665010102</v>
      </c>
      <c r="E161" s="44">
        <v>0</v>
      </c>
      <c r="F161" s="44">
        <v>0</v>
      </c>
      <c r="G161" s="44">
        <v>0</v>
      </c>
      <c r="H161" s="44">
        <v>48421317.971510105</v>
      </c>
    </row>
    <row r="162" spans="1:8" x14ac:dyDescent="0.3">
      <c r="A162" s="53" t="s">
        <v>14</v>
      </c>
      <c r="B162" s="9" t="s">
        <v>167</v>
      </c>
      <c r="C162" s="44">
        <v>814722.95000000007</v>
      </c>
      <c r="D162" s="44">
        <v>641606.14999999991</v>
      </c>
      <c r="E162" s="44">
        <v>0</v>
      </c>
      <c r="F162" s="44">
        <v>0</v>
      </c>
      <c r="G162" s="44">
        <v>0</v>
      </c>
      <c r="H162" s="44">
        <v>1456329.1</v>
      </c>
    </row>
    <row r="163" spans="1:8" x14ac:dyDescent="0.3">
      <c r="A163" s="47"/>
      <c r="B163" s="9" t="s">
        <v>168</v>
      </c>
      <c r="C163" s="44">
        <v>1635284.6899999995</v>
      </c>
      <c r="D163" s="44">
        <v>25576119.750200022</v>
      </c>
      <c r="E163" s="44">
        <v>0</v>
      </c>
      <c r="F163" s="44">
        <v>0</v>
      </c>
      <c r="G163" s="44">
        <v>0</v>
      </c>
      <c r="H163" s="44">
        <v>27211404.440200023</v>
      </c>
    </row>
    <row r="164" spans="1:8" x14ac:dyDescent="0.3">
      <c r="A164" s="8" t="s">
        <v>15</v>
      </c>
      <c r="B164" s="9" t="s">
        <v>167</v>
      </c>
      <c r="C164" s="44">
        <v>1711646.2600000002</v>
      </c>
      <c r="D164" s="44">
        <v>1230792.08</v>
      </c>
      <c r="E164" s="44">
        <v>0</v>
      </c>
      <c r="F164" s="44">
        <v>0</v>
      </c>
      <c r="G164" s="44">
        <v>0</v>
      </c>
      <c r="H164" s="44">
        <v>2942438.3400000003</v>
      </c>
    </row>
    <row r="165" spans="1:8" x14ac:dyDescent="0.3">
      <c r="A165" s="47"/>
      <c r="B165" s="9" t="s">
        <v>168</v>
      </c>
      <c r="C165" s="44">
        <v>2880638.7599999993</v>
      </c>
      <c r="D165" s="44">
        <v>38842090.48900006</v>
      </c>
      <c r="E165" s="44">
        <v>0</v>
      </c>
      <c r="F165" s="44">
        <v>0</v>
      </c>
      <c r="G165" s="44">
        <v>0</v>
      </c>
      <c r="H165" s="44">
        <v>41722729.249000058</v>
      </c>
    </row>
    <row r="166" spans="1:8" x14ac:dyDescent="0.3">
      <c r="A166" s="8" t="s">
        <v>16</v>
      </c>
      <c r="B166" s="9" t="s">
        <v>167</v>
      </c>
      <c r="C166" s="44">
        <v>514853.96999999991</v>
      </c>
      <c r="D166" s="44">
        <v>835340.62</v>
      </c>
      <c r="E166" s="44">
        <v>0</v>
      </c>
      <c r="F166" s="44">
        <v>0</v>
      </c>
      <c r="G166" s="44">
        <v>0</v>
      </c>
      <c r="H166" s="44">
        <v>1350194.5899999999</v>
      </c>
    </row>
    <row r="167" spans="1:8" x14ac:dyDescent="0.3">
      <c r="A167" s="47"/>
      <c r="B167" s="9" t="s">
        <v>168</v>
      </c>
      <c r="C167" s="44">
        <v>5284716.6199999936</v>
      </c>
      <c r="D167" s="44">
        <v>17037677.931100003</v>
      </c>
      <c r="E167" s="44">
        <v>0</v>
      </c>
      <c r="F167" s="44">
        <v>0</v>
      </c>
      <c r="G167" s="44">
        <v>0</v>
      </c>
      <c r="H167" s="44">
        <v>22322394.551099997</v>
      </c>
    </row>
    <row r="168" spans="1:8" x14ac:dyDescent="0.3">
      <c r="A168" s="85" t="s">
        <v>17</v>
      </c>
      <c r="B168" s="85" t="s">
        <v>167</v>
      </c>
      <c r="C168" s="44">
        <v>857031.51000000024</v>
      </c>
      <c r="D168" s="44">
        <v>1688174.7200000002</v>
      </c>
      <c r="E168" s="44">
        <v>0</v>
      </c>
      <c r="F168" s="44">
        <v>0</v>
      </c>
      <c r="G168" s="44">
        <v>0</v>
      </c>
      <c r="H168" s="44">
        <v>2545206.2300000004</v>
      </c>
    </row>
    <row r="169" spans="1:8" x14ac:dyDescent="0.3">
      <c r="A169" s="170"/>
      <c r="B169" s="14" t="s">
        <v>168</v>
      </c>
      <c r="C169" s="44">
        <v>3633017.1799999941</v>
      </c>
      <c r="D169" s="44">
        <v>42138366.238899931</v>
      </c>
      <c r="E169" s="44">
        <v>0</v>
      </c>
      <c r="F169" s="44">
        <v>0</v>
      </c>
      <c r="G169" s="44">
        <v>0</v>
      </c>
      <c r="H169" s="44">
        <v>45771383.418899924</v>
      </c>
    </row>
    <row r="170" spans="1:8" x14ac:dyDescent="0.3">
      <c r="A170" s="8" t="s">
        <v>18</v>
      </c>
      <c r="B170" s="9" t="s">
        <v>167</v>
      </c>
      <c r="C170" s="44">
        <v>1008829.5999999999</v>
      </c>
      <c r="D170" s="44">
        <v>822546.70999999985</v>
      </c>
      <c r="E170" s="44">
        <v>0</v>
      </c>
      <c r="F170" s="44">
        <v>0</v>
      </c>
      <c r="G170" s="44">
        <v>0</v>
      </c>
      <c r="H170" s="44">
        <v>1831376.3099999996</v>
      </c>
    </row>
    <row r="171" spans="1:8" x14ac:dyDescent="0.3">
      <c r="A171" s="47"/>
      <c r="B171" s="9" t="s">
        <v>168</v>
      </c>
      <c r="C171" s="44">
        <v>3046157.5899999989</v>
      </c>
      <c r="D171" s="44">
        <v>56708973.405299924</v>
      </c>
      <c r="E171" s="44">
        <v>0</v>
      </c>
      <c r="F171" s="44">
        <v>0</v>
      </c>
      <c r="G171" s="44">
        <v>0</v>
      </c>
      <c r="H171" s="44">
        <v>59755130.99529992</v>
      </c>
    </row>
    <row r="172" spans="1:8" x14ac:dyDescent="0.3">
      <c r="A172" s="8" t="s">
        <v>19</v>
      </c>
      <c r="B172" s="9" t="s">
        <v>167</v>
      </c>
      <c r="C172" s="44">
        <v>722817.79999999993</v>
      </c>
      <c r="D172" s="44">
        <v>954542.3600000001</v>
      </c>
      <c r="E172" s="44">
        <v>0</v>
      </c>
      <c r="F172" s="44">
        <v>0</v>
      </c>
      <c r="G172" s="44">
        <v>0</v>
      </c>
      <c r="H172" s="44">
        <v>1677360.1600000001</v>
      </c>
    </row>
    <row r="173" spans="1:8" x14ac:dyDescent="0.3">
      <c r="A173" s="47"/>
      <c r="B173" s="9" t="s">
        <v>168</v>
      </c>
      <c r="C173" s="44">
        <v>2466002.317799998</v>
      </c>
      <c r="D173" s="44">
        <v>41771115.14718999</v>
      </c>
      <c r="E173" s="44">
        <v>0</v>
      </c>
      <c r="F173" s="44">
        <v>0</v>
      </c>
      <c r="G173" s="44">
        <v>0</v>
      </c>
      <c r="H173" s="44">
        <v>44237117.46498999</v>
      </c>
    </row>
    <row r="174" spans="1:8" x14ac:dyDescent="0.3">
      <c r="A174" s="8" t="s">
        <v>20</v>
      </c>
      <c r="B174" s="9" t="s">
        <v>167</v>
      </c>
      <c r="C174" s="44">
        <v>942306.39000000083</v>
      </c>
      <c r="D174" s="44">
        <v>1783287.4799999997</v>
      </c>
      <c r="E174" s="44">
        <v>0</v>
      </c>
      <c r="F174" s="44">
        <v>0</v>
      </c>
      <c r="G174" s="44">
        <v>0</v>
      </c>
      <c r="H174" s="44">
        <v>2725593.8700000006</v>
      </c>
    </row>
    <row r="175" spans="1:8" x14ac:dyDescent="0.3">
      <c r="A175" s="47"/>
      <c r="B175" s="9" t="s">
        <v>168</v>
      </c>
      <c r="C175" s="44">
        <v>3009064.0399999996</v>
      </c>
      <c r="D175" s="44">
        <v>54521537.874166228</v>
      </c>
      <c r="E175" s="44">
        <v>0</v>
      </c>
      <c r="F175" s="44">
        <v>0</v>
      </c>
      <c r="G175" s="44">
        <v>0</v>
      </c>
      <c r="H175" s="44">
        <v>57530601.914166227</v>
      </c>
    </row>
    <row r="176" spans="1:8" x14ac:dyDescent="0.3">
      <c r="A176" s="8" t="s">
        <v>21</v>
      </c>
      <c r="B176" s="9" t="s">
        <v>167</v>
      </c>
      <c r="C176" s="44">
        <v>900392.37</v>
      </c>
      <c r="D176" s="44">
        <v>1512131.63</v>
      </c>
      <c r="E176" s="44">
        <v>0</v>
      </c>
      <c r="F176" s="44">
        <v>0</v>
      </c>
      <c r="G176" s="44">
        <v>0</v>
      </c>
      <c r="H176" s="44">
        <v>2412524</v>
      </c>
    </row>
    <row r="177" spans="1:8" x14ac:dyDescent="0.3">
      <c r="A177" s="47"/>
      <c r="B177" s="9" t="s">
        <v>168</v>
      </c>
      <c r="C177" s="44">
        <v>2240522.0100000007</v>
      </c>
      <c r="D177" s="44">
        <v>30823966.037099909</v>
      </c>
      <c r="E177" s="44">
        <v>0</v>
      </c>
      <c r="F177" s="44">
        <v>0</v>
      </c>
      <c r="G177" s="44">
        <v>0</v>
      </c>
      <c r="H177" s="44">
        <v>33064488.047099911</v>
      </c>
    </row>
    <row r="178" spans="1:8" x14ac:dyDescent="0.3">
      <c r="A178" s="8" t="s">
        <v>22</v>
      </c>
      <c r="B178" s="9" t="s">
        <v>167</v>
      </c>
      <c r="C178" s="44">
        <v>1065410.8500000001</v>
      </c>
      <c r="D178" s="44">
        <v>3565623.100000002</v>
      </c>
      <c r="E178" s="44">
        <v>0</v>
      </c>
      <c r="F178" s="44">
        <v>0</v>
      </c>
      <c r="G178" s="44">
        <v>0</v>
      </c>
      <c r="H178" s="44">
        <v>4631033.950000002</v>
      </c>
    </row>
    <row r="179" spans="1:8" x14ac:dyDescent="0.3">
      <c r="A179" s="47"/>
      <c r="B179" s="9" t="s">
        <v>168</v>
      </c>
      <c r="C179" s="44">
        <v>3062903.1840000022</v>
      </c>
      <c r="D179" s="44">
        <v>53799036.690000035</v>
      </c>
      <c r="E179" s="44">
        <v>0</v>
      </c>
      <c r="F179" s="44">
        <v>0</v>
      </c>
      <c r="G179" s="44">
        <v>0</v>
      </c>
      <c r="H179" s="44">
        <v>56861939.874000035</v>
      </c>
    </row>
    <row r="180" spans="1:8" x14ac:dyDescent="0.3">
      <c r="A180" s="8" t="s">
        <v>205</v>
      </c>
      <c r="B180" s="9" t="s">
        <v>167</v>
      </c>
      <c r="C180" s="176">
        <v>817218.13000000012</v>
      </c>
      <c r="D180" s="176">
        <v>404850.92</v>
      </c>
      <c r="E180" s="44">
        <v>0</v>
      </c>
      <c r="F180" s="44">
        <v>0</v>
      </c>
      <c r="G180" s="44">
        <v>0</v>
      </c>
      <c r="H180" s="44">
        <v>1222069.05</v>
      </c>
    </row>
    <row r="181" spans="1:8" x14ac:dyDescent="0.3">
      <c r="A181" s="47"/>
      <c r="B181" s="9" t="s">
        <v>168</v>
      </c>
      <c r="C181" s="44">
        <v>1501613.6299999915</v>
      </c>
      <c r="D181" s="44">
        <v>23773422.189999986</v>
      </c>
      <c r="E181" s="44">
        <v>0</v>
      </c>
      <c r="F181" s="44">
        <v>0</v>
      </c>
      <c r="G181" s="44">
        <v>0</v>
      </c>
      <c r="H181" s="44">
        <v>25275035.819999978</v>
      </c>
    </row>
    <row r="182" spans="1:8" x14ac:dyDescent="0.3">
      <c r="A182" s="8" t="s">
        <v>206</v>
      </c>
      <c r="B182" s="9" t="s">
        <v>167</v>
      </c>
      <c r="C182" s="44">
        <v>1992794.0600000005</v>
      </c>
      <c r="D182" s="44">
        <v>1807112.1000000003</v>
      </c>
      <c r="E182" s="44">
        <v>0</v>
      </c>
      <c r="F182" s="44">
        <v>0</v>
      </c>
      <c r="G182" s="44">
        <v>0</v>
      </c>
      <c r="H182" s="44">
        <v>3799906.1600000011</v>
      </c>
    </row>
    <row r="183" spans="1:8" x14ac:dyDescent="0.3">
      <c r="A183" s="47"/>
      <c r="B183" s="9" t="s">
        <v>168</v>
      </c>
      <c r="C183" s="44">
        <v>2775017.4400000018</v>
      </c>
      <c r="D183" s="44">
        <v>44918869.372900039</v>
      </c>
      <c r="E183" s="44">
        <v>0</v>
      </c>
      <c r="F183" s="44">
        <v>0</v>
      </c>
      <c r="G183" s="44">
        <v>0</v>
      </c>
      <c r="H183" s="44">
        <v>47693886.812900044</v>
      </c>
    </row>
    <row r="184" spans="1:8" x14ac:dyDescent="0.3">
      <c r="A184" s="47">
        <v>2019</v>
      </c>
      <c r="B184" s="9"/>
      <c r="C184" s="44"/>
      <c r="D184" s="44"/>
      <c r="E184" s="44"/>
      <c r="F184" s="44"/>
      <c r="G184" s="44"/>
      <c r="H184" s="44"/>
    </row>
    <row r="185" spans="1:8" x14ac:dyDescent="0.3">
      <c r="A185" s="53" t="s">
        <v>13</v>
      </c>
      <c r="B185" s="9" t="s">
        <v>167</v>
      </c>
      <c r="C185" s="44">
        <v>881107.7100000002</v>
      </c>
      <c r="D185" s="44">
        <v>666670.82999999996</v>
      </c>
      <c r="E185" s="44">
        <v>0</v>
      </c>
      <c r="F185" s="44">
        <v>0</v>
      </c>
      <c r="G185" s="44">
        <v>0</v>
      </c>
      <c r="H185" s="44">
        <v>1547778.54</v>
      </c>
    </row>
    <row r="186" spans="1:8" x14ac:dyDescent="0.3">
      <c r="B186" s="9" t="s">
        <v>168</v>
      </c>
      <c r="C186" s="44">
        <v>2334040.7499999981</v>
      </c>
      <c r="D186" s="44">
        <v>63960899.845300101</v>
      </c>
      <c r="E186" s="44">
        <v>0</v>
      </c>
      <c r="F186" s="44">
        <v>0</v>
      </c>
      <c r="G186" s="44">
        <v>0</v>
      </c>
      <c r="H186" s="44">
        <v>66294940.595300101</v>
      </c>
    </row>
    <row r="187" spans="1:8" x14ac:dyDescent="0.3">
      <c r="A187" s="53" t="s">
        <v>14</v>
      </c>
      <c r="B187" s="9" t="s">
        <v>167</v>
      </c>
      <c r="C187" s="44">
        <v>885160.56</v>
      </c>
      <c r="D187" s="44">
        <v>761411.8899999999</v>
      </c>
      <c r="E187" s="44">
        <v>0</v>
      </c>
      <c r="F187" s="44">
        <v>0</v>
      </c>
      <c r="G187" s="44">
        <v>0</v>
      </c>
      <c r="H187" s="44">
        <v>1646572.45</v>
      </c>
    </row>
    <row r="188" spans="1:8" x14ac:dyDescent="0.3">
      <c r="A188" s="47"/>
      <c r="B188" s="9" t="s">
        <v>168</v>
      </c>
      <c r="C188" s="44">
        <v>3608881.4299999923</v>
      </c>
      <c r="D188" s="44">
        <v>33130035.099999804</v>
      </c>
      <c r="E188" s="44">
        <v>0</v>
      </c>
      <c r="F188" s="44">
        <v>0</v>
      </c>
      <c r="G188" s="44">
        <v>0</v>
      </c>
      <c r="H188" s="44">
        <v>36738916.529999793</v>
      </c>
    </row>
    <row r="189" spans="1:8" x14ac:dyDescent="0.3">
      <c r="A189" s="8" t="s">
        <v>15</v>
      </c>
      <c r="B189" s="9" t="s">
        <v>167</v>
      </c>
      <c r="C189" s="44">
        <v>860109.68999999971</v>
      </c>
      <c r="D189" s="44">
        <v>2965866.41</v>
      </c>
      <c r="E189" s="44">
        <v>0</v>
      </c>
      <c r="F189" s="44">
        <v>0</v>
      </c>
      <c r="G189" s="44">
        <v>0</v>
      </c>
      <c r="H189" s="44">
        <v>3825976.0999999996</v>
      </c>
    </row>
    <row r="190" spans="1:8" x14ac:dyDescent="0.3">
      <c r="A190" s="47"/>
      <c r="B190" s="9" t="s">
        <v>168</v>
      </c>
      <c r="C190" s="44">
        <v>3594582.8299999959</v>
      </c>
      <c r="D190" s="44">
        <v>33565739.403999805</v>
      </c>
      <c r="E190" s="44">
        <v>0</v>
      </c>
      <c r="F190" s="44">
        <v>0</v>
      </c>
      <c r="G190" s="44">
        <v>0</v>
      </c>
      <c r="H190" s="44">
        <v>37160322.233999804</v>
      </c>
    </row>
    <row r="191" spans="1:8" x14ac:dyDescent="0.3">
      <c r="A191" s="8" t="s">
        <v>16</v>
      </c>
      <c r="B191" s="9" t="s">
        <v>167</v>
      </c>
      <c r="C191" s="44">
        <v>1059616.4099999999</v>
      </c>
      <c r="D191" s="44">
        <v>3120815.2199999979</v>
      </c>
      <c r="E191" s="44">
        <v>0</v>
      </c>
      <c r="F191" s="44">
        <v>0</v>
      </c>
      <c r="G191" s="44">
        <v>0</v>
      </c>
      <c r="H191" s="44">
        <v>4180431.629999998</v>
      </c>
    </row>
    <row r="192" spans="1:8" x14ac:dyDescent="0.3">
      <c r="A192" s="47"/>
      <c r="B192" s="9" t="s">
        <v>168</v>
      </c>
      <c r="C192" s="44">
        <v>2338020.2699999972</v>
      </c>
      <c r="D192" s="44">
        <v>50120829.083999991</v>
      </c>
      <c r="E192" s="44">
        <v>0</v>
      </c>
      <c r="F192" s="44">
        <v>0</v>
      </c>
      <c r="G192" s="44">
        <v>0</v>
      </c>
      <c r="H192" s="44">
        <v>52458849.353999987</v>
      </c>
    </row>
    <row r="193" spans="1:8" x14ac:dyDescent="0.3">
      <c r="A193" s="85" t="s">
        <v>17</v>
      </c>
      <c r="B193" s="85" t="s">
        <v>167</v>
      </c>
      <c r="C193" s="44">
        <v>1158907.3899999999</v>
      </c>
      <c r="D193" s="44">
        <v>1992436.61</v>
      </c>
      <c r="E193" s="44">
        <v>0</v>
      </c>
      <c r="F193" s="44">
        <v>0</v>
      </c>
      <c r="G193" s="44">
        <v>0</v>
      </c>
      <c r="H193" s="44">
        <v>3151344</v>
      </c>
    </row>
    <row r="194" spans="1:8" x14ac:dyDescent="0.3">
      <c r="A194" s="170"/>
      <c r="B194" s="14" t="s">
        <v>168</v>
      </c>
      <c r="C194" s="44">
        <v>2538924.3500000094</v>
      </c>
      <c r="D194" s="44">
        <v>54420403.598000266</v>
      </c>
      <c r="E194" s="44">
        <v>0</v>
      </c>
      <c r="F194" s="44">
        <v>0</v>
      </c>
      <c r="G194" s="44">
        <v>0</v>
      </c>
      <c r="H194" s="44">
        <v>56959327.948000275</v>
      </c>
    </row>
    <row r="195" spans="1:8" x14ac:dyDescent="0.3">
      <c r="A195" s="8" t="s">
        <v>18</v>
      </c>
      <c r="B195" s="9" t="s">
        <v>167</v>
      </c>
      <c r="C195" s="44">
        <v>1208869.3599999999</v>
      </c>
      <c r="D195" s="44">
        <v>3295084.0799999991</v>
      </c>
      <c r="E195" s="44">
        <v>0</v>
      </c>
      <c r="F195" s="44">
        <v>0</v>
      </c>
      <c r="G195" s="44">
        <v>0</v>
      </c>
      <c r="H195" s="44">
        <v>4503953.4399999995</v>
      </c>
    </row>
    <row r="196" spans="1:8" x14ac:dyDescent="0.3">
      <c r="A196" s="47"/>
      <c r="B196" s="9" t="s">
        <v>168</v>
      </c>
      <c r="C196" s="44">
        <v>2934297.2999999872</v>
      </c>
      <c r="D196" s="44">
        <v>46567487.407299906</v>
      </c>
      <c r="E196" s="44">
        <v>0</v>
      </c>
      <c r="F196" s="44">
        <v>0</v>
      </c>
      <c r="G196" s="44">
        <v>0</v>
      </c>
      <c r="H196" s="44">
        <v>49501784.707299896</v>
      </c>
    </row>
    <row r="197" spans="1:8" x14ac:dyDescent="0.3">
      <c r="A197" s="8" t="s">
        <v>19</v>
      </c>
      <c r="B197" s="9" t="s">
        <v>167</v>
      </c>
      <c r="C197" s="44">
        <v>1174691.3199999998</v>
      </c>
      <c r="D197" s="44">
        <v>2230069.5500000003</v>
      </c>
      <c r="E197" s="44">
        <v>0</v>
      </c>
      <c r="F197" s="44">
        <v>0</v>
      </c>
      <c r="G197" s="44">
        <v>0</v>
      </c>
      <c r="H197" s="44">
        <v>3404760.87</v>
      </c>
    </row>
    <row r="198" spans="1:8" x14ac:dyDescent="0.3">
      <c r="A198" s="47"/>
      <c r="B198" s="9" t="s">
        <v>168</v>
      </c>
      <c r="C198" s="44">
        <v>3961036.1799999992</v>
      </c>
      <c r="D198" s="44">
        <v>39496572.559000321</v>
      </c>
      <c r="E198" s="44">
        <v>0</v>
      </c>
      <c r="F198" s="44">
        <v>0</v>
      </c>
      <c r="G198" s="44">
        <v>0</v>
      </c>
      <c r="H198" s="44">
        <v>43457608.73900032</v>
      </c>
    </row>
    <row r="199" spans="1:8" x14ac:dyDescent="0.3">
      <c r="A199" s="8" t="s">
        <v>20</v>
      </c>
      <c r="B199" s="9" t="s">
        <v>167</v>
      </c>
      <c r="C199" s="44">
        <v>2078656.5299999986</v>
      </c>
      <c r="D199" s="44">
        <v>1652998.3100000003</v>
      </c>
      <c r="E199" s="44">
        <v>0</v>
      </c>
      <c r="F199" s="44">
        <v>0</v>
      </c>
      <c r="G199" s="44">
        <v>0</v>
      </c>
      <c r="H199" s="44">
        <v>3731654.8399999989</v>
      </c>
    </row>
    <row r="200" spans="1:8" x14ac:dyDescent="0.3">
      <c r="A200" s="47"/>
      <c r="B200" s="9" t="s">
        <v>168</v>
      </c>
      <c r="C200" s="44">
        <v>2722537.8299999931</v>
      </c>
      <c r="D200" s="44">
        <v>46229828.837999895</v>
      </c>
      <c r="E200" s="44">
        <v>0</v>
      </c>
      <c r="F200" s="44">
        <v>0</v>
      </c>
      <c r="G200" s="44">
        <v>0</v>
      </c>
      <c r="H200" s="44">
        <v>48952366.667999886</v>
      </c>
    </row>
    <row r="201" spans="1:8" x14ac:dyDescent="0.3">
      <c r="A201" s="8" t="s">
        <v>21</v>
      </c>
      <c r="B201" s="9" t="s">
        <v>167</v>
      </c>
      <c r="C201" s="44">
        <v>1460632.5200000005</v>
      </c>
      <c r="D201" s="44">
        <v>4525290.68</v>
      </c>
      <c r="E201" s="44">
        <v>0</v>
      </c>
      <c r="F201" s="44">
        <v>0</v>
      </c>
      <c r="G201" s="44">
        <v>0</v>
      </c>
      <c r="H201" s="44">
        <v>5985923.2000000002</v>
      </c>
    </row>
    <row r="202" spans="1:8" x14ac:dyDescent="0.3">
      <c r="A202" s="47"/>
      <c r="B202" s="9" t="s">
        <v>168</v>
      </c>
      <c r="C202" s="44">
        <v>3233563.5999999959</v>
      </c>
      <c r="D202" s="44">
        <v>43813671.609999999</v>
      </c>
      <c r="E202" s="44">
        <v>0</v>
      </c>
      <c r="F202" s="44">
        <v>0</v>
      </c>
      <c r="G202" s="44">
        <v>0</v>
      </c>
      <c r="H202" s="44">
        <v>47047235.209999993</v>
      </c>
    </row>
    <row r="203" spans="1:8" x14ac:dyDescent="0.3">
      <c r="A203" s="8" t="s">
        <v>22</v>
      </c>
      <c r="B203" s="9" t="s">
        <v>167</v>
      </c>
      <c r="C203" s="44">
        <v>2366759.88</v>
      </c>
      <c r="D203" s="44">
        <v>4654967.4700000007</v>
      </c>
      <c r="E203" s="44">
        <v>0</v>
      </c>
      <c r="F203" s="44">
        <v>0</v>
      </c>
      <c r="G203" s="44">
        <v>0</v>
      </c>
      <c r="H203" s="44">
        <v>7021727.3500000006</v>
      </c>
    </row>
    <row r="204" spans="1:8" x14ac:dyDescent="0.3">
      <c r="A204" s="47"/>
      <c r="B204" s="9" t="s">
        <v>168</v>
      </c>
      <c r="C204" s="44">
        <v>48922214.90000011</v>
      </c>
      <c r="D204" s="44">
        <v>46707295.797000155</v>
      </c>
      <c r="E204" s="44">
        <v>0</v>
      </c>
      <c r="F204" s="44">
        <v>0</v>
      </c>
      <c r="G204" s="44">
        <v>0</v>
      </c>
      <c r="H204" s="44">
        <v>95629510.697000265</v>
      </c>
    </row>
    <row r="205" spans="1:8" x14ac:dyDescent="0.3">
      <c r="A205" s="8" t="s">
        <v>205</v>
      </c>
      <c r="B205" s="9" t="s">
        <v>167</v>
      </c>
      <c r="C205" s="44">
        <v>975076.85999999975</v>
      </c>
      <c r="D205" s="44">
        <v>2693610.5900000003</v>
      </c>
      <c r="E205" s="44">
        <v>0</v>
      </c>
      <c r="F205" s="44">
        <v>0</v>
      </c>
      <c r="G205" s="44">
        <v>0</v>
      </c>
      <c r="H205" s="44">
        <v>3668687.45</v>
      </c>
    </row>
    <row r="206" spans="1:8" x14ac:dyDescent="0.3">
      <c r="A206" s="47"/>
      <c r="B206" s="9" t="s">
        <v>168</v>
      </c>
      <c r="C206" s="44">
        <v>1432018.2199999997</v>
      </c>
      <c r="D206" s="44">
        <v>31553503.669999853</v>
      </c>
      <c r="E206" s="44">
        <v>0</v>
      </c>
      <c r="F206" s="44">
        <v>0</v>
      </c>
      <c r="G206" s="44">
        <v>0</v>
      </c>
      <c r="H206" s="44">
        <v>32985521.889999852</v>
      </c>
    </row>
    <row r="207" spans="1:8" x14ac:dyDescent="0.3">
      <c r="A207" s="8" t="s">
        <v>206</v>
      </c>
      <c r="B207" s="9" t="s">
        <v>167</v>
      </c>
      <c r="C207" s="44">
        <v>1532938.4899999991</v>
      </c>
      <c r="D207" s="44">
        <v>2166969.6500000008</v>
      </c>
      <c r="E207" s="44">
        <v>0</v>
      </c>
      <c r="F207" s="44">
        <v>0</v>
      </c>
      <c r="G207" s="44">
        <v>0</v>
      </c>
      <c r="H207" s="44">
        <v>3699908.1399999997</v>
      </c>
    </row>
    <row r="208" spans="1:8" x14ac:dyDescent="0.3">
      <c r="A208" s="47"/>
      <c r="B208" s="9" t="s">
        <v>168</v>
      </c>
      <c r="C208" s="44">
        <v>2687513.3399999957</v>
      </c>
      <c r="D208" s="44">
        <v>41967892.729000278</v>
      </c>
      <c r="E208" s="44">
        <v>0</v>
      </c>
      <c r="F208" s="44">
        <v>0</v>
      </c>
      <c r="G208" s="44">
        <v>0</v>
      </c>
      <c r="H208" s="44">
        <v>44655406.069000274</v>
      </c>
    </row>
    <row r="209" spans="1:8" x14ac:dyDescent="0.3">
      <c r="A209" s="25">
        <v>2020</v>
      </c>
      <c r="B209" s="9"/>
      <c r="C209" s="44"/>
      <c r="D209" s="44"/>
      <c r="E209" s="44"/>
      <c r="F209" s="44"/>
      <c r="G209" s="44"/>
      <c r="H209" s="50"/>
    </row>
    <row r="210" spans="1:8" x14ac:dyDescent="0.3">
      <c r="A210" s="53" t="s">
        <v>13</v>
      </c>
      <c r="B210" s="9" t="s">
        <v>167</v>
      </c>
      <c r="C210" s="44">
        <v>1162123.81</v>
      </c>
      <c r="D210" s="44">
        <v>2854265.8800000008</v>
      </c>
      <c r="E210" s="44">
        <v>0</v>
      </c>
      <c r="F210" s="44">
        <v>0</v>
      </c>
      <c r="G210" s="44">
        <v>0</v>
      </c>
      <c r="H210" s="44">
        <v>4016389.6900000009</v>
      </c>
    </row>
    <row r="211" spans="1:8" x14ac:dyDescent="0.3">
      <c r="B211" s="9" t="s">
        <v>168</v>
      </c>
      <c r="C211" s="44">
        <v>2305253.3572000018</v>
      </c>
      <c r="D211" s="44">
        <v>53293061.966399796</v>
      </c>
      <c r="E211" s="44">
        <v>0</v>
      </c>
      <c r="F211" s="44">
        <v>0</v>
      </c>
      <c r="G211" s="44">
        <v>0</v>
      </c>
      <c r="H211" s="44">
        <v>55598315.3235998</v>
      </c>
    </row>
    <row r="212" spans="1:8" x14ac:dyDescent="0.3">
      <c r="A212" s="53" t="s">
        <v>14</v>
      </c>
      <c r="B212" s="9" t="s">
        <v>167</v>
      </c>
      <c r="C212" s="44">
        <v>907916.67999999993</v>
      </c>
      <c r="D212" s="44">
        <v>1808697.35</v>
      </c>
      <c r="E212" s="44">
        <v>0</v>
      </c>
      <c r="F212" s="44">
        <v>0</v>
      </c>
      <c r="G212" s="44">
        <v>0</v>
      </c>
      <c r="H212" s="44">
        <v>2716614.0300000003</v>
      </c>
    </row>
    <row r="213" spans="1:8" x14ac:dyDescent="0.3">
      <c r="A213" s="47"/>
      <c r="B213" s="9" t="s">
        <v>168</v>
      </c>
      <c r="C213" s="44">
        <v>2247284</v>
      </c>
      <c r="D213" s="44">
        <v>36840668</v>
      </c>
      <c r="E213" s="44">
        <v>0</v>
      </c>
      <c r="F213" s="44">
        <v>0</v>
      </c>
      <c r="G213" s="44">
        <v>0</v>
      </c>
      <c r="H213" s="44">
        <v>39087952</v>
      </c>
    </row>
    <row r="214" spans="1:8" x14ac:dyDescent="0.3">
      <c r="A214" s="8" t="s">
        <v>15</v>
      </c>
      <c r="B214" s="9" t="s">
        <v>167</v>
      </c>
      <c r="C214" s="44">
        <v>877438.9</v>
      </c>
      <c r="D214" s="44">
        <v>2028153</v>
      </c>
      <c r="E214" s="44">
        <v>0</v>
      </c>
      <c r="F214" s="44">
        <v>0</v>
      </c>
      <c r="G214" s="44">
        <v>0</v>
      </c>
      <c r="H214" s="44">
        <v>2905591.9</v>
      </c>
    </row>
    <row r="215" spans="1:8" x14ac:dyDescent="0.3">
      <c r="A215" s="47"/>
      <c r="B215" s="9" t="s">
        <v>168</v>
      </c>
      <c r="C215" s="44">
        <v>3654700.2</v>
      </c>
      <c r="D215" s="44">
        <v>28749718.039999999</v>
      </c>
      <c r="E215" s="44">
        <v>0</v>
      </c>
      <c r="F215" s="44">
        <v>0</v>
      </c>
      <c r="G215" s="44">
        <v>0</v>
      </c>
      <c r="H215" s="44">
        <v>32404418.239999998</v>
      </c>
    </row>
    <row r="216" spans="1:8" x14ac:dyDescent="0.3">
      <c r="A216" s="8" t="s">
        <v>16</v>
      </c>
      <c r="B216" s="9" t="s">
        <v>167</v>
      </c>
      <c r="C216" s="44">
        <v>87382.209999999992</v>
      </c>
      <c r="D216" s="44">
        <v>386926.97</v>
      </c>
      <c r="E216" s="44">
        <v>0</v>
      </c>
      <c r="F216" s="44">
        <v>0</v>
      </c>
      <c r="G216" s="44">
        <v>0</v>
      </c>
      <c r="H216" s="44">
        <v>474309.17999999993</v>
      </c>
    </row>
    <row r="217" spans="1:8" x14ac:dyDescent="0.3">
      <c r="A217" s="47"/>
      <c r="B217" s="9" t="s">
        <v>168</v>
      </c>
      <c r="C217" s="44">
        <v>52792.19</v>
      </c>
      <c r="D217" s="44">
        <v>16396989.169999989</v>
      </c>
      <c r="E217" s="44">
        <v>0</v>
      </c>
      <c r="F217" s="44">
        <v>0</v>
      </c>
      <c r="G217" s="44">
        <v>0</v>
      </c>
      <c r="H217" s="44">
        <v>16449781.359999988</v>
      </c>
    </row>
    <row r="218" spans="1:8" x14ac:dyDescent="0.3">
      <c r="A218" s="8" t="s">
        <v>17</v>
      </c>
      <c r="B218" s="8" t="s">
        <v>167</v>
      </c>
      <c r="C218" s="44">
        <v>296050.76</v>
      </c>
      <c r="D218" s="44">
        <v>1531370.14</v>
      </c>
      <c r="E218" s="44">
        <v>0</v>
      </c>
      <c r="F218" s="44">
        <v>0</v>
      </c>
      <c r="G218" s="44">
        <v>0</v>
      </c>
      <c r="H218" s="44">
        <v>1827420.9</v>
      </c>
    </row>
    <row r="219" spans="1:8" x14ac:dyDescent="0.3">
      <c r="A219" s="172"/>
      <c r="B219" s="171" t="s">
        <v>168</v>
      </c>
      <c r="C219" s="44">
        <v>2690968.2400000091</v>
      </c>
      <c r="D219" s="44">
        <v>38837481.303000063</v>
      </c>
      <c r="E219" s="44">
        <v>0</v>
      </c>
      <c r="F219" s="44">
        <v>0</v>
      </c>
      <c r="G219" s="44">
        <v>0</v>
      </c>
      <c r="H219" s="44">
        <v>41528449.543000072</v>
      </c>
    </row>
    <row r="220" spans="1:8" x14ac:dyDescent="0.3">
      <c r="A220" s="8" t="s">
        <v>18</v>
      </c>
      <c r="B220" s="9" t="s">
        <v>167</v>
      </c>
      <c r="C220" s="44">
        <v>319183.65999999997</v>
      </c>
      <c r="D220" s="44">
        <v>1256944.96</v>
      </c>
      <c r="E220" s="44">
        <v>0</v>
      </c>
      <c r="F220" s="44">
        <v>0</v>
      </c>
      <c r="G220" s="44">
        <v>0</v>
      </c>
      <c r="H220" s="44">
        <v>1576128.6199999999</v>
      </c>
    </row>
    <row r="221" spans="1:8" x14ac:dyDescent="0.3">
      <c r="A221" s="47"/>
      <c r="B221" s="9" t="s">
        <v>168</v>
      </c>
      <c r="C221" s="44">
        <v>1779593.5200000012</v>
      </c>
      <c r="D221" s="44">
        <v>43050175.649999939</v>
      </c>
      <c r="E221" s="44">
        <v>0</v>
      </c>
      <c r="F221" s="44">
        <v>0</v>
      </c>
      <c r="G221" s="44">
        <v>0</v>
      </c>
      <c r="H221" s="44">
        <v>44829769.169999942</v>
      </c>
    </row>
    <row r="222" spans="1:8" x14ac:dyDescent="0.3">
      <c r="A222" s="14" t="s">
        <v>19</v>
      </c>
      <c r="B222" s="14" t="s">
        <v>167</v>
      </c>
      <c r="C222" s="173">
        <v>635824.71999999986</v>
      </c>
      <c r="D222" s="173">
        <v>3107344.7199999993</v>
      </c>
      <c r="E222" s="44">
        <v>0</v>
      </c>
      <c r="F222" s="44">
        <v>0</v>
      </c>
      <c r="G222" s="44">
        <v>0</v>
      </c>
      <c r="H222" s="174">
        <v>3743169.439999999</v>
      </c>
    </row>
    <row r="223" spans="1:8" x14ac:dyDescent="0.3">
      <c r="A223" s="14"/>
      <c r="B223" s="14" t="s">
        <v>168</v>
      </c>
      <c r="C223" s="173">
        <v>2819525.7799999942</v>
      </c>
      <c r="D223" s="173">
        <v>36560768.782999799</v>
      </c>
      <c r="E223" s="44">
        <v>0</v>
      </c>
      <c r="F223" s="44">
        <v>0</v>
      </c>
      <c r="G223" s="44">
        <v>0</v>
      </c>
      <c r="H223" s="174">
        <v>39380294.562999792</v>
      </c>
    </row>
    <row r="224" spans="1:8" x14ac:dyDescent="0.3">
      <c r="A224" s="14" t="s">
        <v>20</v>
      </c>
      <c r="B224" s="14" t="s">
        <v>167</v>
      </c>
      <c r="C224" s="173">
        <v>684066.98</v>
      </c>
      <c r="D224" s="173">
        <v>2384162.9299999997</v>
      </c>
      <c r="E224" s="44">
        <v>0</v>
      </c>
      <c r="F224" s="44">
        <v>0</v>
      </c>
      <c r="G224" s="44">
        <v>0</v>
      </c>
      <c r="H224" s="174">
        <v>3068229.9099999997</v>
      </c>
    </row>
    <row r="225" spans="1:8" x14ac:dyDescent="0.3">
      <c r="A225" s="14"/>
      <c r="B225" s="14" t="s">
        <v>168</v>
      </c>
      <c r="C225" s="173">
        <v>2517815.700000002</v>
      </c>
      <c r="D225" s="173">
        <v>40729459.958000138</v>
      </c>
      <c r="E225" s="44">
        <v>0</v>
      </c>
      <c r="F225" s="44">
        <v>0</v>
      </c>
      <c r="G225" s="44">
        <v>0</v>
      </c>
      <c r="H225" s="174">
        <v>43247275.658000141</v>
      </c>
    </row>
    <row r="226" spans="1:8" x14ac:dyDescent="0.3">
      <c r="A226" s="14" t="s">
        <v>21</v>
      </c>
      <c r="B226" s="14" t="s">
        <v>167</v>
      </c>
      <c r="C226" s="173">
        <v>481462.92999999993</v>
      </c>
      <c r="D226" s="173">
        <v>2367363.71</v>
      </c>
      <c r="E226" s="44">
        <v>0</v>
      </c>
      <c r="F226" s="44">
        <v>0</v>
      </c>
      <c r="G226" s="44">
        <v>0</v>
      </c>
      <c r="H226" s="174">
        <v>2848826.6399999997</v>
      </c>
    </row>
    <row r="227" spans="1:8" x14ac:dyDescent="0.3">
      <c r="A227" s="14"/>
      <c r="B227" s="14" t="s">
        <v>168</v>
      </c>
      <c r="C227" s="173">
        <v>2314363.0600000042</v>
      </c>
      <c r="D227" s="173">
        <v>48680414.887999788</v>
      </c>
      <c r="E227" s="44">
        <v>0</v>
      </c>
      <c r="F227" s="44">
        <v>0</v>
      </c>
      <c r="G227" s="44">
        <v>0</v>
      </c>
      <c r="H227" s="174">
        <v>50994777.94799979</v>
      </c>
    </row>
    <row r="228" spans="1:8" x14ac:dyDescent="0.3">
      <c r="A228" s="14" t="s">
        <v>22</v>
      </c>
      <c r="B228" s="14" t="s">
        <v>167</v>
      </c>
      <c r="C228" s="173">
        <v>814569.47</v>
      </c>
      <c r="D228" s="173">
        <v>3585367.9299999997</v>
      </c>
      <c r="E228" s="44">
        <v>0</v>
      </c>
      <c r="F228" s="44">
        <v>0</v>
      </c>
      <c r="G228" s="44">
        <v>0</v>
      </c>
      <c r="H228" s="174">
        <v>4399937.3999999994</v>
      </c>
    </row>
    <row r="229" spans="1:8" x14ac:dyDescent="0.3">
      <c r="A229" s="14"/>
      <c r="B229" s="14" t="s">
        <v>168</v>
      </c>
      <c r="C229" s="173">
        <v>3468382.2999999924</v>
      </c>
      <c r="D229" s="173">
        <v>63769297.625999562</v>
      </c>
      <c r="E229" s="44">
        <v>0</v>
      </c>
      <c r="F229" s="44">
        <v>0</v>
      </c>
      <c r="G229" s="44">
        <v>0</v>
      </c>
      <c r="H229" s="174">
        <v>67237679.925999552</v>
      </c>
    </row>
    <row r="230" spans="1:8" x14ac:dyDescent="0.3">
      <c r="A230" s="14" t="s">
        <v>205</v>
      </c>
      <c r="B230" s="14" t="s">
        <v>167</v>
      </c>
      <c r="C230" s="173">
        <v>936764.39</v>
      </c>
      <c r="D230" s="173">
        <v>5063635.17</v>
      </c>
      <c r="E230" s="44">
        <v>0</v>
      </c>
      <c r="F230" s="44">
        <v>0</v>
      </c>
      <c r="G230" s="44">
        <v>0</v>
      </c>
      <c r="H230" s="174">
        <v>6000399.5599999996</v>
      </c>
    </row>
    <row r="231" spans="1:8" x14ac:dyDescent="0.3">
      <c r="A231" s="14"/>
      <c r="B231" s="14" t="s">
        <v>168</v>
      </c>
      <c r="C231" s="173">
        <v>3317824.3599999896</v>
      </c>
      <c r="D231" s="173">
        <v>41616269.922999509</v>
      </c>
      <c r="E231" s="44">
        <v>0</v>
      </c>
      <c r="F231" s="44">
        <v>0</v>
      </c>
      <c r="G231" s="44">
        <v>0</v>
      </c>
      <c r="H231" s="174">
        <v>44934094.282999501</v>
      </c>
    </row>
    <row r="232" spans="1:8" x14ac:dyDescent="0.3">
      <c r="A232" s="14" t="s">
        <v>206</v>
      </c>
      <c r="B232" s="14" t="s">
        <v>167</v>
      </c>
      <c r="C232" s="173">
        <v>659917.4</v>
      </c>
      <c r="D232" s="173">
        <v>1164149.3599999994</v>
      </c>
      <c r="E232" s="44">
        <v>0</v>
      </c>
      <c r="F232" s="44">
        <v>0</v>
      </c>
      <c r="G232" s="44">
        <v>0</v>
      </c>
      <c r="H232" s="174">
        <v>1824066.7599999993</v>
      </c>
    </row>
    <row r="233" spans="1:8" x14ac:dyDescent="0.3">
      <c r="A233" s="14"/>
      <c r="B233" s="14" t="s">
        <v>168</v>
      </c>
      <c r="C233" s="173">
        <v>2668869.7600000012</v>
      </c>
      <c r="D233" s="173">
        <v>47884078.750998974</v>
      </c>
      <c r="E233" s="44">
        <v>0</v>
      </c>
      <c r="F233" s="44">
        <v>0</v>
      </c>
      <c r="G233" s="44">
        <v>0</v>
      </c>
      <c r="H233" s="174">
        <v>50552948.510998972</v>
      </c>
    </row>
    <row r="234" spans="1:8" x14ac:dyDescent="0.3">
      <c r="A234" s="25">
        <v>2021</v>
      </c>
      <c r="B234" s="9"/>
      <c r="C234" s="173"/>
      <c r="D234" s="173"/>
      <c r="E234" s="44"/>
      <c r="F234" s="44"/>
      <c r="G234" s="44"/>
      <c r="H234" s="174"/>
    </row>
    <row r="235" spans="1:8" x14ac:dyDescent="0.3">
      <c r="A235" s="53" t="s">
        <v>13</v>
      </c>
      <c r="B235" s="9" t="s">
        <v>167</v>
      </c>
      <c r="C235" s="173">
        <v>461119.68000000005</v>
      </c>
      <c r="D235" s="173">
        <v>1017376.7599999999</v>
      </c>
      <c r="E235" s="44"/>
      <c r="F235" s="44"/>
      <c r="G235" s="44"/>
      <c r="H235" s="174">
        <f>SUM(C235:D235)</f>
        <v>1478496.44</v>
      </c>
    </row>
    <row r="236" spans="1:8" x14ac:dyDescent="0.3">
      <c r="B236" s="9" t="s">
        <v>168</v>
      </c>
      <c r="C236" s="173">
        <v>3736052.4999999986</v>
      </c>
      <c r="D236" s="173">
        <v>40461070.468999706</v>
      </c>
      <c r="E236" s="44"/>
      <c r="F236" s="44"/>
      <c r="G236" s="44"/>
      <c r="H236" s="174">
        <f t="shared" ref="H236:H283" si="13">SUM(C236:D236)</f>
        <v>44197122.968999706</v>
      </c>
    </row>
    <row r="237" spans="1:8" x14ac:dyDescent="0.3">
      <c r="A237" s="53" t="s">
        <v>14</v>
      </c>
      <c r="B237" s="9" t="s">
        <v>167</v>
      </c>
      <c r="C237" s="173">
        <v>416122.85</v>
      </c>
      <c r="D237" s="173">
        <v>1720716.4300000002</v>
      </c>
      <c r="E237" s="44"/>
      <c r="F237" s="44"/>
      <c r="G237" s="44"/>
      <c r="H237" s="174">
        <f t="shared" si="13"/>
        <v>2136839.2800000003</v>
      </c>
    </row>
    <row r="238" spans="1:8" x14ac:dyDescent="0.3">
      <c r="A238" s="47"/>
      <c r="B238" s="9" t="s">
        <v>168</v>
      </c>
      <c r="C238" s="173">
        <v>2591060.1199999982</v>
      </c>
      <c r="D238" s="173">
        <v>33804549.955999926</v>
      </c>
      <c r="E238" s="44"/>
      <c r="F238" s="44"/>
      <c r="G238" s="44"/>
      <c r="H238" s="174">
        <f t="shared" si="13"/>
        <v>36395610.075999923</v>
      </c>
    </row>
    <row r="239" spans="1:8" x14ac:dyDescent="0.3">
      <c r="A239" s="8" t="s">
        <v>15</v>
      </c>
      <c r="B239" s="9" t="s">
        <v>167</v>
      </c>
      <c r="C239" s="173">
        <v>569870.76</v>
      </c>
      <c r="D239" s="173">
        <v>3159479.9100000006</v>
      </c>
      <c r="E239" s="44"/>
      <c r="F239" s="44"/>
      <c r="G239" s="44"/>
      <c r="H239" s="174">
        <f t="shared" si="13"/>
        <v>3729350.6700000009</v>
      </c>
    </row>
    <row r="240" spans="1:8" x14ac:dyDescent="0.3">
      <c r="A240" s="47"/>
      <c r="B240" s="9" t="s">
        <v>168</v>
      </c>
      <c r="C240" s="173">
        <v>3584258.3900000053</v>
      </c>
      <c r="D240" s="173">
        <v>43250244.631000057</v>
      </c>
      <c r="E240" s="44"/>
      <c r="F240" s="44"/>
      <c r="G240" s="44"/>
      <c r="H240" s="174">
        <f t="shared" si="13"/>
        <v>46834503.021000065</v>
      </c>
    </row>
    <row r="241" spans="1:8" x14ac:dyDescent="0.3">
      <c r="A241" s="8" t="s">
        <v>16</v>
      </c>
      <c r="B241" s="9" t="s">
        <v>167</v>
      </c>
      <c r="C241" s="173">
        <v>394909.34</v>
      </c>
      <c r="D241" s="173">
        <v>2705730.7199999979</v>
      </c>
      <c r="E241" s="44"/>
      <c r="F241" s="44"/>
      <c r="G241" s="44"/>
      <c r="H241" s="174">
        <f t="shared" si="13"/>
        <v>3100640.0599999977</v>
      </c>
    </row>
    <row r="242" spans="1:8" x14ac:dyDescent="0.3">
      <c r="A242" s="47"/>
      <c r="B242" s="9" t="s">
        <v>168</v>
      </c>
      <c r="C242" s="173">
        <v>2209291.069999998</v>
      </c>
      <c r="D242" s="173">
        <v>40893938.357999526</v>
      </c>
      <c r="E242" s="44"/>
      <c r="F242" s="44"/>
      <c r="G242" s="44"/>
      <c r="H242" s="174">
        <f t="shared" si="13"/>
        <v>43103229.427999526</v>
      </c>
    </row>
    <row r="243" spans="1:8" x14ac:dyDescent="0.3">
      <c r="A243" s="8" t="s">
        <v>17</v>
      </c>
      <c r="B243" s="8" t="s">
        <v>167</v>
      </c>
      <c r="C243" s="173">
        <v>319842.28999999998</v>
      </c>
      <c r="D243" s="173">
        <v>1415013.4699999997</v>
      </c>
      <c r="E243" s="44"/>
      <c r="F243" s="44"/>
      <c r="G243" s="44"/>
      <c r="H243" s="174">
        <f t="shared" si="13"/>
        <v>1734855.7599999998</v>
      </c>
    </row>
    <row r="244" spans="1:8" x14ac:dyDescent="0.3">
      <c r="A244" s="172"/>
      <c r="B244" s="171" t="s">
        <v>168</v>
      </c>
      <c r="C244" s="173">
        <v>2923026.2699999963</v>
      </c>
      <c r="D244" s="173">
        <v>51378548.322999991</v>
      </c>
      <c r="E244" s="44"/>
      <c r="F244" s="44"/>
      <c r="G244" s="44"/>
      <c r="H244" s="174">
        <f t="shared" si="13"/>
        <v>54301574.592999987</v>
      </c>
    </row>
    <row r="245" spans="1:8" x14ac:dyDescent="0.3">
      <c r="A245" s="8" t="s">
        <v>18</v>
      </c>
      <c r="B245" s="9" t="s">
        <v>167</v>
      </c>
      <c r="C245" s="173">
        <v>258717.92000000004</v>
      </c>
      <c r="D245" s="173">
        <v>2181549.2599999998</v>
      </c>
      <c r="E245" s="44"/>
      <c r="F245" s="44"/>
      <c r="G245" s="44"/>
      <c r="H245" s="174">
        <f t="shared" si="13"/>
        <v>2440267.1799999997</v>
      </c>
    </row>
    <row r="246" spans="1:8" x14ac:dyDescent="0.3">
      <c r="A246" s="47"/>
      <c r="B246" s="9" t="s">
        <v>168</v>
      </c>
      <c r="C246" s="173">
        <v>4517999.2300000051</v>
      </c>
      <c r="D246" s="173">
        <v>55167718.200000167</v>
      </c>
      <c r="E246" s="44"/>
      <c r="F246" s="44"/>
      <c r="G246" s="44"/>
      <c r="H246" s="174">
        <f t="shared" si="13"/>
        <v>59685717.430000171</v>
      </c>
    </row>
    <row r="247" spans="1:8" x14ac:dyDescent="0.3">
      <c r="A247" s="14" t="s">
        <v>19</v>
      </c>
      <c r="B247" s="14" t="s">
        <v>167</v>
      </c>
      <c r="C247" s="173">
        <v>266762.98999999993</v>
      </c>
      <c r="D247" s="173">
        <v>1571031.02</v>
      </c>
      <c r="E247" s="44"/>
      <c r="F247" s="44"/>
      <c r="G247" s="44"/>
      <c r="H247" s="174">
        <f t="shared" si="13"/>
        <v>1837794.01</v>
      </c>
    </row>
    <row r="248" spans="1:8" x14ac:dyDescent="0.3">
      <c r="A248" s="14"/>
      <c r="B248" s="14" t="s">
        <v>168</v>
      </c>
      <c r="C248" s="173">
        <v>3412553.7979999958</v>
      </c>
      <c r="D248" s="173">
        <v>45849410.727999844</v>
      </c>
      <c r="E248" s="44"/>
      <c r="F248" s="44"/>
      <c r="G248" s="44"/>
      <c r="H248" s="174">
        <f t="shared" si="13"/>
        <v>49261964.525999837</v>
      </c>
    </row>
    <row r="249" spans="1:8" x14ac:dyDescent="0.3">
      <c r="A249" s="14" t="s">
        <v>20</v>
      </c>
      <c r="B249" s="14" t="s">
        <v>167</v>
      </c>
      <c r="C249" s="173">
        <v>338493.74999999994</v>
      </c>
      <c r="D249" s="173">
        <v>3479745.7100000009</v>
      </c>
      <c r="E249" s="44"/>
      <c r="F249" s="44"/>
      <c r="G249" s="44"/>
      <c r="H249" s="174">
        <f t="shared" si="13"/>
        <v>3818239.4600000009</v>
      </c>
    </row>
    <row r="250" spans="1:8" x14ac:dyDescent="0.3">
      <c r="A250" s="14"/>
      <c r="B250" s="14" t="s">
        <v>168</v>
      </c>
      <c r="C250" s="173">
        <v>3073191.78</v>
      </c>
      <c r="D250" s="173">
        <v>43458196.344999954</v>
      </c>
      <c r="E250" s="44"/>
      <c r="F250" s="44"/>
      <c r="G250" s="44"/>
      <c r="H250" s="174">
        <f t="shared" si="13"/>
        <v>46531388.124999955</v>
      </c>
    </row>
    <row r="251" spans="1:8" x14ac:dyDescent="0.3">
      <c r="A251" s="14" t="s">
        <v>21</v>
      </c>
      <c r="B251" s="14" t="s">
        <v>167</v>
      </c>
      <c r="C251" s="173">
        <v>566956.79000000015</v>
      </c>
      <c r="D251" s="173">
        <v>1200049.3900000001</v>
      </c>
      <c r="E251" s="44"/>
      <c r="F251" s="44"/>
      <c r="G251" s="44"/>
      <c r="H251" s="174">
        <f t="shared" si="13"/>
        <v>1767006.1800000002</v>
      </c>
    </row>
    <row r="252" spans="1:8" x14ac:dyDescent="0.3">
      <c r="A252" s="14"/>
      <c r="B252" s="14" t="s">
        <v>168</v>
      </c>
      <c r="C252" s="173">
        <v>3048362.7000000048</v>
      </c>
      <c r="D252" s="173">
        <v>34871142.633999899</v>
      </c>
      <c r="E252" s="44"/>
      <c r="F252" s="44"/>
      <c r="G252" s="44"/>
      <c r="H252" s="174">
        <f t="shared" si="13"/>
        <v>37919505.333999902</v>
      </c>
    </row>
    <row r="253" spans="1:8" x14ac:dyDescent="0.3">
      <c r="A253" s="14" t="s">
        <v>22</v>
      </c>
      <c r="B253" s="14" t="s">
        <v>167</v>
      </c>
      <c r="C253" s="173">
        <v>349757.05</v>
      </c>
      <c r="D253" s="173">
        <v>5104291.8399999999</v>
      </c>
      <c r="E253" s="44"/>
      <c r="F253" s="44"/>
      <c r="G253" s="44"/>
      <c r="H253" s="174">
        <f t="shared" si="13"/>
        <v>5454048.8899999997</v>
      </c>
    </row>
    <row r="254" spans="1:8" x14ac:dyDescent="0.3">
      <c r="A254" s="14"/>
      <c r="B254" s="14" t="s">
        <v>168</v>
      </c>
      <c r="C254" s="173">
        <v>2921841.0699999817</v>
      </c>
      <c r="D254" s="173">
        <v>39126401.218999736</v>
      </c>
      <c r="E254" s="44"/>
      <c r="F254" s="44"/>
      <c r="G254" s="44"/>
      <c r="H254" s="174">
        <f t="shared" si="13"/>
        <v>42048242.288999721</v>
      </c>
    </row>
    <row r="255" spans="1:8" x14ac:dyDescent="0.3">
      <c r="A255" s="14" t="s">
        <v>205</v>
      </c>
      <c r="B255" s="14" t="s">
        <v>167</v>
      </c>
      <c r="C255" s="173">
        <v>421714.98</v>
      </c>
      <c r="D255" s="173">
        <v>5540912.9000000004</v>
      </c>
      <c r="E255" s="44"/>
      <c r="F255" s="44"/>
      <c r="G255" s="44"/>
      <c r="H255" s="174">
        <f t="shared" si="13"/>
        <v>5962627.8800000008</v>
      </c>
    </row>
    <row r="256" spans="1:8" x14ac:dyDescent="0.3">
      <c r="A256" s="14"/>
      <c r="B256" s="14" t="s">
        <v>168</v>
      </c>
      <c r="C256" s="173">
        <v>5136559.2200000156</v>
      </c>
      <c r="D256" s="173">
        <v>40188200.669999622</v>
      </c>
      <c r="E256" s="44"/>
      <c r="F256" s="44"/>
      <c r="G256" s="44"/>
      <c r="H256" s="174">
        <f t="shared" si="13"/>
        <v>45324759.889999636</v>
      </c>
    </row>
    <row r="257" spans="1:8" x14ac:dyDescent="0.3">
      <c r="A257" s="14" t="s">
        <v>206</v>
      </c>
      <c r="B257" s="14" t="s">
        <v>167</v>
      </c>
      <c r="C257" s="173">
        <v>532118.16999999993</v>
      </c>
      <c r="D257" s="173">
        <v>1868446.35</v>
      </c>
      <c r="E257" s="44"/>
      <c r="F257" s="44"/>
      <c r="G257" s="44"/>
      <c r="H257" s="174">
        <f t="shared" si="13"/>
        <v>2400564.52</v>
      </c>
    </row>
    <row r="258" spans="1:8" x14ac:dyDescent="0.3">
      <c r="A258" s="14"/>
      <c r="B258" s="14" t="s">
        <v>168</v>
      </c>
      <c r="C258" s="173">
        <v>3283949.9099999885</v>
      </c>
      <c r="D258" s="173">
        <v>49151052.622999981</v>
      </c>
      <c r="E258" s="44"/>
      <c r="F258" s="44"/>
      <c r="G258" s="44"/>
      <c r="H258" s="174">
        <f t="shared" si="13"/>
        <v>52435002.53299997</v>
      </c>
    </row>
    <row r="259" spans="1:8" x14ac:dyDescent="0.3">
      <c r="A259" s="25" t="s">
        <v>109</v>
      </c>
      <c r="B259" s="9"/>
      <c r="C259" s="173"/>
      <c r="D259" s="173"/>
      <c r="E259" s="44"/>
      <c r="F259" s="44"/>
      <c r="G259" s="44"/>
      <c r="H259" s="174"/>
    </row>
    <row r="260" spans="1:8" x14ac:dyDescent="0.3">
      <c r="A260" s="53" t="s">
        <v>13</v>
      </c>
      <c r="B260" s="9" t="s">
        <v>167</v>
      </c>
      <c r="C260" s="173">
        <v>339006.07999999996</v>
      </c>
      <c r="D260" s="173">
        <v>360560.15</v>
      </c>
      <c r="E260" s="44"/>
      <c r="F260" s="44"/>
      <c r="G260" s="44"/>
      <c r="H260" s="174">
        <f t="shared" si="13"/>
        <v>699566.23</v>
      </c>
    </row>
    <row r="261" spans="1:8" x14ac:dyDescent="0.3">
      <c r="B261" s="9" t="s">
        <v>168</v>
      </c>
      <c r="C261" s="173">
        <v>2250255.5699999961</v>
      </c>
      <c r="D261" s="173">
        <v>36241155.483999707</v>
      </c>
      <c r="E261" s="44"/>
      <c r="F261" s="44"/>
      <c r="G261" s="44"/>
      <c r="H261" s="174">
        <f t="shared" si="13"/>
        <v>38491411.0539997</v>
      </c>
    </row>
    <row r="262" spans="1:8" x14ac:dyDescent="0.3">
      <c r="A262" s="53" t="s">
        <v>14</v>
      </c>
      <c r="B262" s="9" t="s">
        <v>167</v>
      </c>
      <c r="C262" s="173">
        <v>59936.3</v>
      </c>
      <c r="D262" s="173">
        <v>2864763.7199999988</v>
      </c>
      <c r="E262" s="44"/>
      <c r="F262" s="44"/>
      <c r="G262" s="44"/>
      <c r="H262" s="174">
        <f t="shared" si="13"/>
        <v>2924700.0199999986</v>
      </c>
    </row>
    <row r="263" spans="1:8" x14ac:dyDescent="0.3">
      <c r="A263" s="47"/>
      <c r="B263" s="9" t="s">
        <v>168</v>
      </c>
      <c r="C263" s="173">
        <v>2133482.5299999891</v>
      </c>
      <c r="D263" s="173">
        <v>24999957.880000241</v>
      </c>
      <c r="E263" s="44"/>
      <c r="F263" s="44"/>
      <c r="G263" s="44"/>
      <c r="H263" s="174">
        <f t="shared" si="13"/>
        <v>27133440.410000231</v>
      </c>
    </row>
    <row r="264" spans="1:8" x14ac:dyDescent="0.3">
      <c r="A264" s="8" t="s">
        <v>15</v>
      </c>
      <c r="B264" s="9" t="s">
        <v>167</v>
      </c>
      <c r="C264" s="173">
        <v>503629.31999999995</v>
      </c>
      <c r="D264" s="173">
        <v>1287213.6300000001</v>
      </c>
      <c r="E264" s="44"/>
      <c r="F264" s="44"/>
      <c r="G264" s="44"/>
      <c r="H264" s="174">
        <f t="shared" si="13"/>
        <v>1790842.9500000002</v>
      </c>
    </row>
    <row r="265" spans="1:8" x14ac:dyDescent="0.3">
      <c r="A265" s="47"/>
      <c r="B265" s="9" t="s">
        <v>168</v>
      </c>
      <c r="C265" s="173">
        <v>1879583.4950000045</v>
      </c>
      <c r="D265" s="173">
        <v>48408206.397000313</v>
      </c>
      <c r="E265" s="44"/>
      <c r="F265" s="44"/>
      <c r="G265" s="44"/>
      <c r="H265" s="174">
        <f t="shared" si="13"/>
        <v>50287789.892000318</v>
      </c>
    </row>
    <row r="266" spans="1:8" x14ac:dyDescent="0.3">
      <c r="A266" s="8" t="s">
        <v>16</v>
      </c>
      <c r="B266" s="9" t="s">
        <v>167</v>
      </c>
      <c r="C266" s="173">
        <v>437649.97</v>
      </c>
      <c r="D266" s="173">
        <v>1735309.1700000002</v>
      </c>
      <c r="E266" s="44"/>
      <c r="F266" s="44"/>
      <c r="G266" s="44"/>
      <c r="H266" s="174">
        <f t="shared" si="13"/>
        <v>2172959.14</v>
      </c>
    </row>
    <row r="267" spans="1:8" x14ac:dyDescent="0.3">
      <c r="A267" s="47"/>
      <c r="B267" s="9" t="s">
        <v>168</v>
      </c>
      <c r="C267" s="173">
        <v>5594859</v>
      </c>
      <c r="D267" s="173">
        <v>43350728</v>
      </c>
      <c r="E267" s="44"/>
      <c r="F267" s="44"/>
      <c r="G267" s="44"/>
      <c r="H267" s="174">
        <f t="shared" si="13"/>
        <v>48945587</v>
      </c>
    </row>
    <row r="268" spans="1:8" x14ac:dyDescent="0.3">
      <c r="A268" s="8" t="s">
        <v>17</v>
      </c>
      <c r="B268" s="8" t="s">
        <v>167</v>
      </c>
      <c r="C268" s="173">
        <v>396948.28</v>
      </c>
      <c r="D268" s="173">
        <v>2634443.25</v>
      </c>
      <c r="E268" s="44"/>
      <c r="F268" s="44"/>
      <c r="G268" s="44"/>
      <c r="H268" s="174">
        <f t="shared" si="13"/>
        <v>3031391.5300000003</v>
      </c>
    </row>
    <row r="269" spans="1:8" x14ac:dyDescent="0.3">
      <c r="A269" s="172"/>
      <c r="B269" s="171" t="s">
        <v>168</v>
      </c>
      <c r="C269" s="173">
        <v>4934483</v>
      </c>
      <c r="D269" s="173">
        <v>43826529</v>
      </c>
      <c r="E269" s="44"/>
      <c r="F269" s="44"/>
      <c r="G269" s="44"/>
      <c r="H269" s="174">
        <f t="shared" si="13"/>
        <v>48761012</v>
      </c>
    </row>
    <row r="270" spans="1:8" x14ac:dyDescent="0.3">
      <c r="A270" s="8" t="s">
        <v>18</v>
      </c>
      <c r="B270" s="9" t="s">
        <v>167</v>
      </c>
      <c r="C270" s="173">
        <v>698835.79999999935</v>
      </c>
      <c r="D270" s="173">
        <v>1584455.15</v>
      </c>
      <c r="E270" s="44"/>
      <c r="F270" s="44"/>
      <c r="G270" s="44"/>
      <c r="H270" s="174">
        <f t="shared" si="13"/>
        <v>2283290.9499999993</v>
      </c>
    </row>
    <row r="271" spans="1:8" x14ac:dyDescent="0.3">
      <c r="A271" s="47"/>
      <c r="B271" s="9" t="s">
        <v>168</v>
      </c>
      <c r="C271" s="173">
        <v>5584882.5199999744</v>
      </c>
      <c r="D271" s="173">
        <v>55926705.532000057</v>
      </c>
      <c r="E271" s="44"/>
      <c r="F271" s="44"/>
      <c r="G271" s="44"/>
      <c r="H271" s="174">
        <f t="shared" si="13"/>
        <v>61511588.052000031</v>
      </c>
    </row>
    <row r="272" spans="1:8" x14ac:dyDescent="0.3">
      <c r="A272" s="14" t="s">
        <v>19</v>
      </c>
      <c r="B272" s="14" t="s">
        <v>167</v>
      </c>
      <c r="C272" s="173">
        <v>328190.22999999963</v>
      </c>
      <c r="D272" s="173">
        <v>1632223.81</v>
      </c>
      <c r="E272" s="44"/>
      <c r="F272" s="44"/>
      <c r="G272" s="44"/>
      <c r="H272" s="174">
        <f t="shared" si="13"/>
        <v>1960414.0399999996</v>
      </c>
    </row>
    <row r="273" spans="1:8" x14ac:dyDescent="0.3">
      <c r="A273" s="14"/>
      <c r="B273" s="14" t="s">
        <v>168</v>
      </c>
      <c r="C273" s="173">
        <v>4308901.7200000156</v>
      </c>
      <c r="D273" s="173">
        <v>53187220.977000192</v>
      </c>
      <c r="E273" s="44"/>
      <c r="F273" s="44"/>
      <c r="G273" s="44"/>
      <c r="H273" s="174">
        <f t="shared" si="13"/>
        <v>57496122.697000206</v>
      </c>
    </row>
    <row r="274" spans="1:8" x14ac:dyDescent="0.3">
      <c r="A274" s="14" t="s">
        <v>20</v>
      </c>
      <c r="B274" s="14" t="s">
        <v>167</v>
      </c>
      <c r="C274" s="173">
        <v>726883.14000000036</v>
      </c>
      <c r="D274" s="173">
        <v>1957489.27</v>
      </c>
      <c r="E274" s="44"/>
      <c r="F274" s="44"/>
      <c r="G274" s="44"/>
      <c r="H274" s="174">
        <f t="shared" si="13"/>
        <v>2684372.41</v>
      </c>
    </row>
    <row r="275" spans="1:8" x14ac:dyDescent="0.3">
      <c r="A275" s="14"/>
      <c r="B275" s="14" t="s">
        <v>168</v>
      </c>
      <c r="C275" s="173">
        <v>7163536.2599999877</v>
      </c>
      <c r="D275" s="173">
        <v>45811232.490000173</v>
      </c>
      <c r="E275" s="44"/>
      <c r="F275" s="44"/>
      <c r="G275" s="44"/>
      <c r="H275" s="174">
        <f t="shared" si="13"/>
        <v>52974768.750000164</v>
      </c>
    </row>
    <row r="276" spans="1:8" x14ac:dyDescent="0.3">
      <c r="A276" s="14" t="s">
        <v>21</v>
      </c>
      <c r="B276" s="14" t="s">
        <v>167</v>
      </c>
      <c r="C276" s="173">
        <v>720292.14999999991</v>
      </c>
      <c r="D276" s="173">
        <v>2937209.6799999997</v>
      </c>
      <c r="E276" s="44"/>
      <c r="F276" s="44"/>
      <c r="G276" s="44"/>
      <c r="H276" s="174">
        <f t="shared" si="13"/>
        <v>3657501.8299999996</v>
      </c>
    </row>
    <row r="277" spans="1:8" x14ac:dyDescent="0.3">
      <c r="A277" s="14"/>
      <c r="B277" s="14" t="s">
        <v>168</v>
      </c>
      <c r="C277" s="173">
        <v>4715457.1499999892</v>
      </c>
      <c r="D277" s="173">
        <v>48327953.339999504</v>
      </c>
      <c r="E277" s="44"/>
      <c r="F277" s="44"/>
      <c r="G277" s="44"/>
      <c r="H277" s="174">
        <f t="shared" si="13"/>
        <v>53043410.489999495</v>
      </c>
    </row>
    <row r="278" spans="1:8" x14ac:dyDescent="0.3">
      <c r="A278" s="14" t="s">
        <v>22</v>
      </c>
      <c r="B278" s="14" t="s">
        <v>167</v>
      </c>
      <c r="C278" s="173">
        <v>1055143.1800000002</v>
      </c>
      <c r="D278" s="173">
        <v>3036535.8000000007</v>
      </c>
      <c r="E278" s="44"/>
      <c r="F278" s="44"/>
      <c r="G278" s="44"/>
      <c r="H278" s="174">
        <f t="shared" si="13"/>
        <v>4091678.9800000009</v>
      </c>
    </row>
    <row r="279" spans="1:8" x14ac:dyDescent="0.3">
      <c r="A279" s="14"/>
      <c r="B279" s="14" t="s">
        <v>168</v>
      </c>
      <c r="C279" s="173">
        <v>4243101</v>
      </c>
      <c r="D279" s="173">
        <v>55292545</v>
      </c>
      <c r="E279" s="44"/>
      <c r="F279" s="44"/>
      <c r="G279" s="44"/>
      <c r="H279" s="174">
        <f t="shared" si="13"/>
        <v>59535646</v>
      </c>
    </row>
    <row r="280" spans="1:8" x14ac:dyDescent="0.3">
      <c r="A280" s="14" t="s">
        <v>205</v>
      </c>
      <c r="B280" s="14" t="s">
        <v>167</v>
      </c>
      <c r="C280" s="173">
        <v>1037540.5700000008</v>
      </c>
      <c r="D280" s="173">
        <v>1358265.05</v>
      </c>
      <c r="E280" s="44"/>
      <c r="F280" s="44"/>
      <c r="G280" s="44"/>
      <c r="H280" s="174">
        <f t="shared" si="13"/>
        <v>2395805.620000001</v>
      </c>
    </row>
    <row r="281" spans="1:8" x14ac:dyDescent="0.3">
      <c r="A281" s="14"/>
      <c r="B281" s="14" t="s">
        <v>168</v>
      </c>
      <c r="C281" s="173">
        <v>3811498</v>
      </c>
      <c r="D281" s="173">
        <v>57624500</v>
      </c>
      <c r="E281" s="44"/>
      <c r="F281" s="44"/>
      <c r="G281" s="44"/>
      <c r="H281" s="174">
        <f t="shared" si="13"/>
        <v>61435998</v>
      </c>
    </row>
    <row r="282" spans="1:8" x14ac:dyDescent="0.3">
      <c r="A282" s="14" t="s">
        <v>206</v>
      </c>
      <c r="B282" s="14" t="s">
        <v>167</v>
      </c>
      <c r="C282" s="173">
        <v>1521535.2199999993</v>
      </c>
      <c r="D282" s="173">
        <v>1866967.2000000002</v>
      </c>
      <c r="E282" s="44"/>
      <c r="F282" s="44"/>
      <c r="G282" s="44"/>
      <c r="H282" s="174">
        <f t="shared" si="13"/>
        <v>3388502.4199999995</v>
      </c>
    </row>
    <row r="283" spans="1:8" x14ac:dyDescent="0.3">
      <c r="A283" s="14"/>
      <c r="B283" s="14" t="s">
        <v>168</v>
      </c>
      <c r="C283" s="173">
        <v>2889455</v>
      </c>
      <c r="D283" s="173">
        <v>63660454</v>
      </c>
      <c r="E283" s="44"/>
      <c r="F283" s="44"/>
      <c r="G283" s="44"/>
      <c r="H283" s="174">
        <f t="shared" si="13"/>
        <v>66549909</v>
      </c>
    </row>
    <row r="284" spans="1:8" x14ac:dyDescent="0.3">
      <c r="A284" s="170" t="s">
        <v>110</v>
      </c>
      <c r="B284" s="14"/>
      <c r="C284" s="173"/>
      <c r="D284" s="173"/>
      <c r="E284" s="44"/>
      <c r="F284" s="44"/>
      <c r="G284" s="44"/>
      <c r="H284" s="174"/>
    </row>
    <row r="285" spans="1:8" x14ac:dyDescent="0.3">
      <c r="A285" s="53" t="s">
        <v>13</v>
      </c>
      <c r="B285" s="9" t="s">
        <v>167</v>
      </c>
      <c r="C285" s="173">
        <v>770902.22000000009</v>
      </c>
      <c r="D285" s="173">
        <v>809943.39999999991</v>
      </c>
      <c r="E285" s="44"/>
      <c r="F285" s="44"/>
      <c r="G285" s="44"/>
      <c r="H285" s="174">
        <f>C285+D285</f>
        <v>1580845.62</v>
      </c>
    </row>
    <row r="286" spans="1:8" x14ac:dyDescent="0.3">
      <c r="B286" s="9" t="s">
        <v>168</v>
      </c>
      <c r="C286" s="173">
        <v>3030116.0199999944</v>
      </c>
      <c r="D286" s="173">
        <v>46915326.43999999</v>
      </c>
      <c r="E286" s="44"/>
      <c r="F286" s="44"/>
      <c r="G286" s="44"/>
      <c r="H286" s="174">
        <f t="shared" ref="H286:H308" si="14">C286+D286</f>
        <v>49945442.459999986</v>
      </c>
    </row>
    <row r="287" spans="1:8" x14ac:dyDescent="0.3">
      <c r="A287" s="53" t="s">
        <v>14</v>
      </c>
      <c r="B287" s="9" t="s">
        <v>167</v>
      </c>
      <c r="C287" s="173">
        <v>1885444.5100000002</v>
      </c>
      <c r="D287" s="173">
        <v>937338.01999999979</v>
      </c>
      <c r="E287" s="44"/>
      <c r="F287" s="44"/>
      <c r="G287" s="44"/>
      <c r="H287" s="174">
        <f t="shared" si="14"/>
        <v>2822782.5300000003</v>
      </c>
    </row>
    <row r="288" spans="1:8" x14ac:dyDescent="0.3">
      <c r="A288" s="47"/>
      <c r="B288" s="9" t="s">
        <v>168</v>
      </c>
      <c r="C288" s="173">
        <v>2645496.6500000013</v>
      </c>
      <c r="D288" s="173">
        <v>48107929.800000198</v>
      </c>
      <c r="E288" s="44"/>
      <c r="F288" s="44"/>
      <c r="G288" s="44"/>
      <c r="H288" s="174">
        <f t="shared" si="14"/>
        <v>50753426.450000197</v>
      </c>
    </row>
    <row r="289" spans="1:8" x14ac:dyDescent="0.3">
      <c r="A289" s="8" t="s">
        <v>15</v>
      </c>
      <c r="B289" s="9" t="s">
        <v>167</v>
      </c>
      <c r="C289" s="173">
        <v>211245.05</v>
      </c>
      <c r="D289" s="173">
        <v>434380.32</v>
      </c>
      <c r="E289" s="44"/>
      <c r="F289" s="44"/>
      <c r="G289" s="44"/>
      <c r="H289" s="174">
        <f t="shared" si="14"/>
        <v>645625.37</v>
      </c>
    </row>
    <row r="290" spans="1:8" x14ac:dyDescent="0.3">
      <c r="A290" s="47"/>
      <c r="B290" s="9" t="s">
        <v>168</v>
      </c>
      <c r="C290" s="173">
        <v>4596830.5599999186</v>
      </c>
      <c r="D290" s="173">
        <v>55751856.029000208</v>
      </c>
      <c r="E290" s="44"/>
      <c r="F290" s="44"/>
      <c r="G290" s="44"/>
      <c r="H290" s="174">
        <f t="shared" si="14"/>
        <v>60348686.589000128</v>
      </c>
    </row>
    <row r="291" spans="1:8" x14ac:dyDescent="0.3">
      <c r="A291" s="8" t="s">
        <v>16</v>
      </c>
      <c r="B291" s="9" t="s">
        <v>167</v>
      </c>
      <c r="C291" s="173">
        <v>620986.99</v>
      </c>
      <c r="D291" s="173">
        <v>2045184.7699999991</v>
      </c>
      <c r="E291" s="44"/>
      <c r="F291" s="44"/>
      <c r="G291" s="44"/>
      <c r="H291" s="174">
        <f t="shared" si="14"/>
        <v>2666171.7599999988</v>
      </c>
    </row>
    <row r="292" spans="1:8" x14ac:dyDescent="0.3">
      <c r="A292" s="47"/>
      <c r="B292" s="9" t="s">
        <v>168</v>
      </c>
      <c r="C292" s="173">
        <v>2983273.5900000022</v>
      </c>
      <c r="D292" s="173">
        <v>46727516.689999886</v>
      </c>
      <c r="E292" s="44"/>
      <c r="F292" s="44"/>
      <c r="G292" s="44"/>
      <c r="H292" s="174">
        <f t="shared" si="14"/>
        <v>49710790.279999889</v>
      </c>
    </row>
    <row r="293" spans="1:8" x14ac:dyDescent="0.3">
      <c r="A293" s="8" t="s">
        <v>17</v>
      </c>
      <c r="B293" s="8" t="s">
        <v>167</v>
      </c>
      <c r="C293" s="173">
        <v>523527.98000000004</v>
      </c>
      <c r="D293" s="173">
        <v>1580616.8499999999</v>
      </c>
      <c r="E293" s="44"/>
      <c r="F293" s="44"/>
      <c r="G293" s="44"/>
      <c r="H293" s="174">
        <f t="shared" si="14"/>
        <v>2104144.83</v>
      </c>
    </row>
    <row r="294" spans="1:8" x14ac:dyDescent="0.3">
      <c r="A294" s="172"/>
      <c r="B294" s="171" t="s">
        <v>168</v>
      </c>
      <c r="C294" s="173">
        <v>4478052.4452033117</v>
      </c>
      <c r="D294" s="173">
        <v>47640669.344401591</v>
      </c>
      <c r="E294" s="44"/>
      <c r="F294" s="44"/>
      <c r="G294" s="44"/>
      <c r="H294" s="174">
        <f t="shared" si="14"/>
        <v>52118721.789604902</v>
      </c>
    </row>
    <row r="295" spans="1:8" x14ac:dyDescent="0.3">
      <c r="A295" s="8" t="s">
        <v>18</v>
      </c>
      <c r="B295" s="9" t="s">
        <v>167</v>
      </c>
      <c r="C295" s="173">
        <v>1046978.4499999993</v>
      </c>
      <c r="D295" s="173">
        <v>1292907.6199999999</v>
      </c>
      <c r="E295" s="44"/>
      <c r="F295" s="44"/>
      <c r="G295" s="44"/>
      <c r="H295" s="174">
        <f t="shared" si="14"/>
        <v>2339886.0699999994</v>
      </c>
    </row>
    <row r="296" spans="1:8" x14ac:dyDescent="0.3">
      <c r="A296" s="47"/>
      <c r="B296" s="9" t="s">
        <v>168</v>
      </c>
      <c r="C296" s="173">
        <v>2118214.0299999989</v>
      </c>
      <c r="D296" s="173">
        <v>42661352.715999484</v>
      </c>
      <c r="E296" s="44"/>
      <c r="F296" s="44"/>
      <c r="G296" s="44"/>
      <c r="H296" s="174">
        <f t="shared" si="14"/>
        <v>44779566.745999485</v>
      </c>
    </row>
    <row r="297" spans="1:8" x14ac:dyDescent="0.3">
      <c r="A297" s="14" t="s">
        <v>19</v>
      </c>
      <c r="B297" s="14" t="s">
        <v>167</v>
      </c>
      <c r="C297" s="173">
        <v>365523.93000000011</v>
      </c>
      <c r="D297" s="173">
        <v>795823.88000000035</v>
      </c>
      <c r="E297" s="44"/>
      <c r="F297" s="44"/>
      <c r="G297" s="44"/>
      <c r="H297" s="174">
        <f t="shared" si="14"/>
        <v>1161347.8100000005</v>
      </c>
    </row>
    <row r="298" spans="1:8" x14ac:dyDescent="0.3">
      <c r="A298" s="14"/>
      <c r="B298" s="14" t="s">
        <v>168</v>
      </c>
      <c r="C298" s="173">
        <v>3103169.7700000014</v>
      </c>
      <c r="D298" s="173">
        <v>51932725.739999987</v>
      </c>
      <c r="E298" s="44"/>
      <c r="F298" s="44"/>
      <c r="G298" s="44"/>
      <c r="H298" s="174">
        <f t="shared" si="14"/>
        <v>55035895.50999999</v>
      </c>
    </row>
    <row r="299" spans="1:8" x14ac:dyDescent="0.3">
      <c r="A299" s="14" t="s">
        <v>20</v>
      </c>
      <c r="B299" s="14" t="s">
        <v>167</v>
      </c>
      <c r="C299" s="173">
        <v>5574.8004612180748</v>
      </c>
      <c r="D299" s="173">
        <v>1949539.1359064772</v>
      </c>
      <c r="E299" s="44"/>
      <c r="F299" s="44"/>
      <c r="G299" s="44"/>
      <c r="H299" s="174">
        <f t="shared" si="14"/>
        <v>1955113.9363676952</v>
      </c>
    </row>
    <row r="300" spans="1:8" x14ac:dyDescent="0.3">
      <c r="A300" s="14"/>
      <c r="B300" s="14" t="s">
        <v>168</v>
      </c>
      <c r="C300" s="173">
        <v>4107346.2450210503</v>
      </c>
      <c r="D300" s="173">
        <v>49147730.564469539</v>
      </c>
      <c r="E300" s="44"/>
      <c r="F300" s="44"/>
      <c r="G300" s="44"/>
      <c r="H300" s="174">
        <f t="shared" si="14"/>
        <v>53255076.809490591</v>
      </c>
    </row>
    <row r="301" spans="1:8" x14ac:dyDescent="0.3">
      <c r="A301" s="14" t="s">
        <v>21</v>
      </c>
      <c r="B301" s="14" t="s">
        <v>167</v>
      </c>
      <c r="C301" s="173">
        <v>222512</v>
      </c>
      <c r="D301" s="173">
        <v>1187531.63366886</v>
      </c>
      <c r="E301" s="44"/>
      <c r="F301" s="44"/>
      <c r="G301" s="44"/>
      <c r="H301" s="174">
        <f t="shared" si="14"/>
        <v>1410043.63366886</v>
      </c>
    </row>
    <row r="302" spans="1:8" x14ac:dyDescent="0.3">
      <c r="A302" s="14"/>
      <c r="B302" s="14" t="s">
        <v>168</v>
      </c>
      <c r="C302" s="173">
        <v>2843448.3630936402</v>
      </c>
      <c r="D302" s="173">
        <v>54502162.993124299</v>
      </c>
      <c r="E302" s="44"/>
      <c r="F302" s="44"/>
      <c r="G302" s="44"/>
      <c r="H302" s="174">
        <f t="shared" si="14"/>
        <v>57345611.356217936</v>
      </c>
    </row>
    <row r="303" spans="1:8" x14ac:dyDescent="0.3">
      <c r="A303" s="14" t="s">
        <v>22</v>
      </c>
      <c r="B303" s="14" t="s">
        <v>167</v>
      </c>
      <c r="C303" s="317">
        <v>879496.97</v>
      </c>
      <c r="D303" s="317">
        <v>1655599.62</v>
      </c>
      <c r="E303" s="44"/>
      <c r="F303" s="44"/>
      <c r="G303" s="44"/>
      <c r="H303" s="174">
        <f t="shared" si="14"/>
        <v>2535096.59</v>
      </c>
    </row>
    <row r="304" spans="1:8" x14ac:dyDescent="0.3">
      <c r="A304" s="14"/>
      <c r="B304" s="14" t="s">
        <v>168</v>
      </c>
      <c r="C304" s="173">
        <v>12640365.912720345</v>
      </c>
      <c r="D304" s="173">
        <v>47386017.957151674</v>
      </c>
      <c r="E304" s="44"/>
      <c r="F304" s="44"/>
      <c r="G304" s="44"/>
      <c r="H304" s="174">
        <f t="shared" si="14"/>
        <v>60026383.869872019</v>
      </c>
    </row>
    <row r="305" spans="1:8" x14ac:dyDescent="0.3">
      <c r="A305" s="14" t="s">
        <v>23</v>
      </c>
      <c r="B305" s="14" t="s">
        <v>167</v>
      </c>
      <c r="C305" s="317">
        <v>278067.02</v>
      </c>
      <c r="D305" s="317">
        <v>2137374.2799999998</v>
      </c>
      <c r="E305" s="44"/>
      <c r="F305" s="44"/>
      <c r="G305" s="44"/>
      <c r="H305" s="174">
        <f t="shared" si="14"/>
        <v>2415441.2999999998</v>
      </c>
    </row>
    <row r="306" spans="1:8" x14ac:dyDescent="0.3">
      <c r="A306" s="14"/>
      <c r="B306" s="14" t="s">
        <v>168</v>
      </c>
      <c r="C306" s="173">
        <v>4037933.58</v>
      </c>
      <c r="D306" s="173">
        <v>46995048.569999598</v>
      </c>
      <c r="E306" s="44"/>
      <c r="F306" s="44"/>
      <c r="G306" s="44"/>
      <c r="H306" s="174">
        <f t="shared" si="14"/>
        <v>51032982.149999596</v>
      </c>
    </row>
    <row r="307" spans="1:8" x14ac:dyDescent="0.3">
      <c r="A307" s="14" t="s">
        <v>24</v>
      </c>
      <c r="B307" s="14" t="s">
        <v>167</v>
      </c>
      <c r="C307" s="317">
        <v>451695.01</v>
      </c>
      <c r="D307" s="317">
        <v>2368226.13</v>
      </c>
      <c r="E307" s="44"/>
      <c r="F307" s="44"/>
      <c r="G307" s="44"/>
      <c r="H307" s="174">
        <f t="shared" si="14"/>
        <v>2819921.1399999997</v>
      </c>
    </row>
    <row r="308" spans="1:8" x14ac:dyDescent="0.3">
      <c r="A308" s="14"/>
      <c r="B308" s="14" t="s">
        <v>168</v>
      </c>
      <c r="C308" s="173">
        <v>3895059.7452543438</v>
      </c>
      <c r="D308" s="173">
        <v>55119396.912731647</v>
      </c>
      <c r="E308" s="44"/>
      <c r="F308" s="44"/>
      <c r="G308" s="44"/>
      <c r="H308" s="174">
        <f t="shared" si="14"/>
        <v>59014456.657985993</v>
      </c>
    </row>
    <row r="309" spans="1:8" x14ac:dyDescent="0.3">
      <c r="A309" s="14"/>
      <c r="B309" s="14"/>
      <c r="C309" s="173"/>
      <c r="D309" s="173"/>
      <c r="E309" s="44"/>
      <c r="F309" s="44"/>
      <c r="G309" s="44"/>
      <c r="H309" s="174"/>
    </row>
    <row r="310" spans="1:8" x14ac:dyDescent="0.3">
      <c r="A310" s="14"/>
      <c r="B310" s="14"/>
      <c r="C310" s="173"/>
      <c r="D310" s="173"/>
      <c r="E310" s="44"/>
      <c r="F310" s="44"/>
      <c r="G310" s="44"/>
      <c r="H310" s="174"/>
    </row>
    <row r="311" spans="1:8" x14ac:dyDescent="0.3">
      <c r="A311" s="138" t="s">
        <v>25</v>
      </c>
      <c r="B311" s="565" t="s">
        <v>26</v>
      </c>
      <c r="C311" s="566"/>
      <c r="D311" s="566"/>
      <c r="E311" s="566"/>
      <c r="F311" s="567"/>
      <c r="G311" s="164"/>
    </row>
    <row r="312" spans="1:8" x14ac:dyDescent="0.3">
      <c r="A312" s="27" t="s">
        <v>27</v>
      </c>
      <c r="B312" s="177" t="s">
        <v>29</v>
      </c>
      <c r="C312" s="74"/>
      <c r="D312" s="164"/>
      <c r="E312" s="164"/>
      <c r="F312" s="164"/>
      <c r="G312" s="164"/>
    </row>
    <row r="313" spans="1:8" x14ac:dyDescent="0.3">
      <c r="D313" s="164"/>
      <c r="E313" s="164"/>
      <c r="F313" s="164"/>
      <c r="G313" s="164"/>
    </row>
    <row r="314" spans="1:8" x14ac:dyDescent="0.3">
      <c r="D314" s="164"/>
      <c r="E314" s="164"/>
      <c r="F314" s="164"/>
      <c r="G314" s="164"/>
    </row>
    <row r="315" spans="1:8" x14ac:dyDescent="0.3">
      <c r="D315" s="164"/>
      <c r="E315" s="164"/>
      <c r="F315" s="164"/>
      <c r="G315" s="164"/>
    </row>
    <row r="319" spans="1:8" x14ac:dyDescent="0.3">
      <c r="C319" s="91"/>
      <c r="D319" s="45"/>
    </row>
    <row r="320" spans="1:8" x14ac:dyDescent="0.3">
      <c r="C320" s="91"/>
      <c r="D320" s="45"/>
    </row>
    <row r="321" spans="4:4" x14ac:dyDescent="0.3">
      <c r="D321" s="45"/>
    </row>
  </sheetData>
  <mergeCells count="9">
    <mergeCell ref="B311:F311"/>
    <mergeCell ref="A1:B1"/>
    <mergeCell ref="A6:B6"/>
    <mergeCell ref="C1:H1"/>
    <mergeCell ref="C2:H2"/>
    <mergeCell ref="A3:B5"/>
    <mergeCell ref="F4:H4"/>
    <mergeCell ref="F3:H3"/>
    <mergeCell ref="A2:B2"/>
  </mergeCells>
  <pageMargins left="0.7" right="0.7" top="0.75" bottom="0.75" header="0.3" footer="0.3"/>
  <pageSetup paperSize="11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E076-E7F1-44DD-A2BB-E9CFF697A385}">
  <sheetPr>
    <tabColor rgb="FFFFFF00"/>
  </sheetPr>
  <dimension ref="A1:K1671"/>
  <sheetViews>
    <sheetView tabSelected="1" workbookViewId="0">
      <selection activeCell="J20" sqref="J20"/>
    </sheetView>
  </sheetViews>
  <sheetFormatPr defaultRowHeight="14.4" x14ac:dyDescent="0.3"/>
  <cols>
    <col min="1" max="1" width="8.88671875" style="400"/>
    <col min="2" max="2" width="46.44140625" style="405" bestFit="1" customWidth="1"/>
    <col min="3" max="4" width="12.44140625" style="445" bestFit="1" customWidth="1"/>
    <col min="5" max="5" width="13.6640625" style="436" customWidth="1"/>
    <col min="6" max="6" width="13.6640625" style="420" customWidth="1"/>
    <col min="7" max="7" width="11.77734375" style="437" bestFit="1" customWidth="1"/>
    <col min="8" max="8" width="9.109375" style="420" bestFit="1" customWidth="1"/>
    <col min="9" max="9" width="8.88671875" style="420"/>
    <col min="10" max="10" width="8.88671875" style="421"/>
    <col min="11" max="204" width="8.88671875" style="400"/>
    <col min="205" max="205" width="6.44140625" style="400" customWidth="1"/>
    <col min="206" max="206" width="53.44140625" style="400" customWidth="1"/>
    <col min="207" max="210" width="0" style="400" hidden="1" customWidth="1"/>
    <col min="211" max="211" width="12" style="400" customWidth="1"/>
    <col min="212" max="215" width="12.88671875" style="400" customWidth="1"/>
    <col min="216" max="216" width="10.5546875" style="400" bestFit="1" customWidth="1"/>
    <col min="217" max="460" width="8.88671875" style="400"/>
    <col min="461" max="461" width="6.44140625" style="400" customWidth="1"/>
    <col min="462" max="462" width="53.44140625" style="400" customWidth="1"/>
    <col min="463" max="466" width="0" style="400" hidden="1" customWidth="1"/>
    <col min="467" max="467" width="12" style="400" customWidth="1"/>
    <col min="468" max="471" width="12.88671875" style="400" customWidth="1"/>
    <col min="472" max="472" width="10.5546875" style="400" bestFit="1" customWidth="1"/>
    <col min="473" max="716" width="8.88671875" style="400"/>
    <col min="717" max="717" width="6.44140625" style="400" customWidth="1"/>
    <col min="718" max="718" width="53.44140625" style="400" customWidth="1"/>
    <col min="719" max="722" width="0" style="400" hidden="1" customWidth="1"/>
    <col min="723" max="723" width="12" style="400" customWidth="1"/>
    <col min="724" max="727" width="12.88671875" style="400" customWidth="1"/>
    <col min="728" max="728" width="10.5546875" style="400" bestFit="1" customWidth="1"/>
    <col min="729" max="972" width="8.88671875" style="400"/>
    <col min="973" max="973" width="6.44140625" style="400" customWidth="1"/>
    <col min="974" max="974" width="53.44140625" style="400" customWidth="1"/>
    <col min="975" max="978" width="0" style="400" hidden="1" customWidth="1"/>
    <col min="979" max="979" width="12" style="400" customWidth="1"/>
    <col min="980" max="983" width="12.88671875" style="400" customWidth="1"/>
    <col min="984" max="984" width="10.5546875" style="400" bestFit="1" customWidth="1"/>
    <col min="985" max="1228" width="8.88671875" style="400"/>
    <col min="1229" max="1229" width="6.44140625" style="400" customWidth="1"/>
    <col min="1230" max="1230" width="53.44140625" style="400" customWidth="1"/>
    <col min="1231" max="1234" width="0" style="400" hidden="1" customWidth="1"/>
    <col min="1235" max="1235" width="12" style="400" customWidth="1"/>
    <col min="1236" max="1239" width="12.88671875" style="400" customWidth="1"/>
    <col min="1240" max="1240" width="10.5546875" style="400" bestFit="1" customWidth="1"/>
    <col min="1241" max="1484" width="8.88671875" style="400"/>
    <col min="1485" max="1485" width="6.44140625" style="400" customWidth="1"/>
    <col min="1486" max="1486" width="53.44140625" style="400" customWidth="1"/>
    <col min="1487" max="1490" width="0" style="400" hidden="1" customWidth="1"/>
    <col min="1491" max="1491" width="12" style="400" customWidth="1"/>
    <col min="1492" max="1495" width="12.88671875" style="400" customWidth="1"/>
    <col min="1496" max="1496" width="10.5546875" style="400" bestFit="1" customWidth="1"/>
    <col min="1497" max="1740" width="8.88671875" style="400"/>
    <col min="1741" max="1741" width="6.44140625" style="400" customWidth="1"/>
    <col min="1742" max="1742" width="53.44140625" style="400" customWidth="1"/>
    <col min="1743" max="1746" width="0" style="400" hidden="1" customWidth="1"/>
    <col min="1747" max="1747" width="12" style="400" customWidth="1"/>
    <col min="1748" max="1751" width="12.88671875" style="400" customWidth="1"/>
    <col min="1752" max="1752" width="10.5546875" style="400" bestFit="1" customWidth="1"/>
    <col min="1753" max="1996" width="8.88671875" style="400"/>
    <col min="1997" max="1997" width="6.44140625" style="400" customWidth="1"/>
    <col min="1998" max="1998" width="53.44140625" style="400" customWidth="1"/>
    <col min="1999" max="2002" width="0" style="400" hidden="1" customWidth="1"/>
    <col min="2003" max="2003" width="12" style="400" customWidth="1"/>
    <col min="2004" max="2007" width="12.88671875" style="400" customWidth="1"/>
    <col min="2008" max="2008" width="10.5546875" style="400" bestFit="1" customWidth="1"/>
    <col min="2009" max="2252" width="8.88671875" style="400"/>
    <col min="2253" max="2253" width="6.44140625" style="400" customWidth="1"/>
    <col min="2254" max="2254" width="53.44140625" style="400" customWidth="1"/>
    <col min="2255" max="2258" width="0" style="400" hidden="1" customWidth="1"/>
    <col min="2259" max="2259" width="12" style="400" customWidth="1"/>
    <col min="2260" max="2263" width="12.88671875" style="400" customWidth="1"/>
    <col min="2264" max="2264" width="10.5546875" style="400" bestFit="1" customWidth="1"/>
    <col min="2265" max="2508" width="8.88671875" style="400"/>
    <col min="2509" max="2509" width="6.44140625" style="400" customWidth="1"/>
    <col min="2510" max="2510" width="53.44140625" style="400" customWidth="1"/>
    <col min="2511" max="2514" width="0" style="400" hidden="1" customWidth="1"/>
    <col min="2515" max="2515" width="12" style="400" customWidth="1"/>
    <col min="2516" max="2519" width="12.88671875" style="400" customWidth="1"/>
    <col min="2520" max="2520" width="10.5546875" style="400" bestFit="1" customWidth="1"/>
    <col min="2521" max="2764" width="8.88671875" style="400"/>
    <col min="2765" max="2765" width="6.44140625" style="400" customWidth="1"/>
    <col min="2766" max="2766" width="53.44140625" style="400" customWidth="1"/>
    <col min="2767" max="2770" width="0" style="400" hidden="1" customWidth="1"/>
    <col min="2771" max="2771" width="12" style="400" customWidth="1"/>
    <col min="2772" max="2775" width="12.88671875" style="400" customWidth="1"/>
    <col min="2776" max="2776" width="10.5546875" style="400" bestFit="1" customWidth="1"/>
    <col min="2777" max="3020" width="8.88671875" style="400"/>
    <col min="3021" max="3021" width="6.44140625" style="400" customWidth="1"/>
    <col min="3022" max="3022" width="53.44140625" style="400" customWidth="1"/>
    <col min="3023" max="3026" width="0" style="400" hidden="1" customWidth="1"/>
    <col min="3027" max="3027" width="12" style="400" customWidth="1"/>
    <col min="3028" max="3031" width="12.88671875" style="400" customWidth="1"/>
    <col min="3032" max="3032" width="10.5546875" style="400" bestFit="1" customWidth="1"/>
    <col min="3033" max="3276" width="8.88671875" style="400"/>
    <col min="3277" max="3277" width="6.44140625" style="400" customWidth="1"/>
    <col min="3278" max="3278" width="53.44140625" style="400" customWidth="1"/>
    <col min="3279" max="3282" width="0" style="400" hidden="1" customWidth="1"/>
    <col min="3283" max="3283" width="12" style="400" customWidth="1"/>
    <col min="3284" max="3287" width="12.88671875" style="400" customWidth="1"/>
    <col min="3288" max="3288" width="10.5546875" style="400" bestFit="1" customWidth="1"/>
    <col min="3289" max="3532" width="8.88671875" style="400"/>
    <col min="3533" max="3533" width="6.44140625" style="400" customWidth="1"/>
    <col min="3534" max="3534" width="53.44140625" style="400" customWidth="1"/>
    <col min="3535" max="3538" width="0" style="400" hidden="1" customWidth="1"/>
    <col min="3539" max="3539" width="12" style="400" customWidth="1"/>
    <col min="3540" max="3543" width="12.88671875" style="400" customWidth="1"/>
    <col min="3544" max="3544" width="10.5546875" style="400" bestFit="1" customWidth="1"/>
    <col min="3545" max="3788" width="8.88671875" style="400"/>
    <col min="3789" max="3789" width="6.44140625" style="400" customWidth="1"/>
    <col min="3790" max="3790" width="53.44140625" style="400" customWidth="1"/>
    <col min="3791" max="3794" width="0" style="400" hidden="1" customWidth="1"/>
    <col min="3795" max="3795" width="12" style="400" customWidth="1"/>
    <col min="3796" max="3799" width="12.88671875" style="400" customWidth="1"/>
    <col min="3800" max="3800" width="10.5546875" style="400" bestFit="1" customWidth="1"/>
    <col min="3801" max="4044" width="8.88671875" style="400"/>
    <col min="4045" max="4045" width="6.44140625" style="400" customWidth="1"/>
    <col min="4046" max="4046" width="53.44140625" style="400" customWidth="1"/>
    <col min="4047" max="4050" width="0" style="400" hidden="1" customWidth="1"/>
    <col min="4051" max="4051" width="12" style="400" customWidth="1"/>
    <col min="4052" max="4055" width="12.88671875" style="400" customWidth="1"/>
    <col min="4056" max="4056" width="10.5546875" style="400" bestFit="1" customWidth="1"/>
    <col min="4057" max="4300" width="8.88671875" style="400"/>
    <col min="4301" max="4301" width="6.44140625" style="400" customWidth="1"/>
    <col min="4302" max="4302" width="53.44140625" style="400" customWidth="1"/>
    <col min="4303" max="4306" width="0" style="400" hidden="1" customWidth="1"/>
    <col min="4307" max="4307" width="12" style="400" customWidth="1"/>
    <col min="4308" max="4311" width="12.88671875" style="400" customWidth="1"/>
    <col min="4312" max="4312" width="10.5546875" style="400" bestFit="1" customWidth="1"/>
    <col min="4313" max="4556" width="8.88671875" style="400"/>
    <col min="4557" max="4557" width="6.44140625" style="400" customWidth="1"/>
    <col min="4558" max="4558" width="53.44140625" style="400" customWidth="1"/>
    <col min="4559" max="4562" width="0" style="400" hidden="1" customWidth="1"/>
    <col min="4563" max="4563" width="12" style="400" customWidth="1"/>
    <col min="4564" max="4567" width="12.88671875" style="400" customWidth="1"/>
    <col min="4568" max="4568" width="10.5546875" style="400" bestFit="1" customWidth="1"/>
    <col min="4569" max="4812" width="8.88671875" style="400"/>
    <col min="4813" max="4813" width="6.44140625" style="400" customWidth="1"/>
    <col min="4814" max="4814" width="53.44140625" style="400" customWidth="1"/>
    <col min="4815" max="4818" width="0" style="400" hidden="1" customWidth="1"/>
    <col min="4819" max="4819" width="12" style="400" customWidth="1"/>
    <col min="4820" max="4823" width="12.88671875" style="400" customWidth="1"/>
    <col min="4824" max="4824" width="10.5546875" style="400" bestFit="1" customWidth="1"/>
    <col min="4825" max="5068" width="8.88671875" style="400"/>
    <col min="5069" max="5069" width="6.44140625" style="400" customWidth="1"/>
    <col min="5070" max="5070" width="53.44140625" style="400" customWidth="1"/>
    <col min="5071" max="5074" width="0" style="400" hidden="1" customWidth="1"/>
    <col min="5075" max="5075" width="12" style="400" customWidth="1"/>
    <col min="5076" max="5079" width="12.88671875" style="400" customWidth="1"/>
    <col min="5080" max="5080" width="10.5546875" style="400" bestFit="1" customWidth="1"/>
    <col min="5081" max="5324" width="8.88671875" style="400"/>
    <col min="5325" max="5325" width="6.44140625" style="400" customWidth="1"/>
    <col min="5326" max="5326" width="53.44140625" style="400" customWidth="1"/>
    <col min="5327" max="5330" width="0" style="400" hidden="1" customWidth="1"/>
    <col min="5331" max="5331" width="12" style="400" customWidth="1"/>
    <col min="5332" max="5335" width="12.88671875" style="400" customWidth="1"/>
    <col min="5336" max="5336" width="10.5546875" style="400" bestFit="1" customWidth="1"/>
    <col min="5337" max="5580" width="8.88671875" style="400"/>
    <col min="5581" max="5581" width="6.44140625" style="400" customWidth="1"/>
    <col min="5582" max="5582" width="53.44140625" style="400" customWidth="1"/>
    <col min="5583" max="5586" width="0" style="400" hidden="1" customWidth="1"/>
    <col min="5587" max="5587" width="12" style="400" customWidth="1"/>
    <col min="5588" max="5591" width="12.88671875" style="400" customWidth="1"/>
    <col min="5592" max="5592" width="10.5546875" style="400" bestFit="1" customWidth="1"/>
    <col min="5593" max="5836" width="8.88671875" style="400"/>
    <col min="5837" max="5837" width="6.44140625" style="400" customWidth="1"/>
    <col min="5838" max="5838" width="53.44140625" style="400" customWidth="1"/>
    <col min="5839" max="5842" width="0" style="400" hidden="1" customWidth="1"/>
    <col min="5843" max="5843" width="12" style="400" customWidth="1"/>
    <col min="5844" max="5847" width="12.88671875" style="400" customWidth="1"/>
    <col min="5848" max="5848" width="10.5546875" style="400" bestFit="1" customWidth="1"/>
    <col min="5849" max="6092" width="8.88671875" style="400"/>
    <col min="6093" max="6093" width="6.44140625" style="400" customWidth="1"/>
    <col min="6094" max="6094" width="53.44140625" style="400" customWidth="1"/>
    <col min="6095" max="6098" width="0" style="400" hidden="1" customWidth="1"/>
    <col min="6099" max="6099" width="12" style="400" customWidth="1"/>
    <col min="6100" max="6103" width="12.88671875" style="400" customWidth="1"/>
    <col min="6104" max="6104" width="10.5546875" style="400" bestFit="1" customWidth="1"/>
    <col min="6105" max="6348" width="8.88671875" style="400"/>
    <col min="6349" max="6349" width="6.44140625" style="400" customWidth="1"/>
    <col min="6350" max="6350" width="53.44140625" style="400" customWidth="1"/>
    <col min="6351" max="6354" width="0" style="400" hidden="1" customWidth="1"/>
    <col min="6355" max="6355" width="12" style="400" customWidth="1"/>
    <col min="6356" max="6359" width="12.88671875" style="400" customWidth="1"/>
    <col min="6360" max="6360" width="10.5546875" style="400" bestFit="1" customWidth="1"/>
    <col min="6361" max="6604" width="8.88671875" style="400"/>
    <col min="6605" max="6605" width="6.44140625" style="400" customWidth="1"/>
    <col min="6606" max="6606" width="53.44140625" style="400" customWidth="1"/>
    <col min="6607" max="6610" width="0" style="400" hidden="1" customWidth="1"/>
    <col min="6611" max="6611" width="12" style="400" customWidth="1"/>
    <col min="6612" max="6615" width="12.88671875" style="400" customWidth="1"/>
    <col min="6616" max="6616" width="10.5546875" style="400" bestFit="1" customWidth="1"/>
    <col min="6617" max="6860" width="8.88671875" style="400"/>
    <col min="6861" max="6861" width="6.44140625" style="400" customWidth="1"/>
    <col min="6862" max="6862" width="53.44140625" style="400" customWidth="1"/>
    <col min="6863" max="6866" width="0" style="400" hidden="1" customWidth="1"/>
    <col min="6867" max="6867" width="12" style="400" customWidth="1"/>
    <col min="6868" max="6871" width="12.88671875" style="400" customWidth="1"/>
    <col min="6872" max="6872" width="10.5546875" style="400" bestFit="1" customWidth="1"/>
    <col min="6873" max="7116" width="8.88671875" style="400"/>
    <col min="7117" max="7117" width="6.44140625" style="400" customWidth="1"/>
    <col min="7118" max="7118" width="53.44140625" style="400" customWidth="1"/>
    <col min="7119" max="7122" width="0" style="400" hidden="1" customWidth="1"/>
    <col min="7123" max="7123" width="12" style="400" customWidth="1"/>
    <col min="7124" max="7127" width="12.88671875" style="400" customWidth="1"/>
    <col min="7128" max="7128" width="10.5546875" style="400" bestFit="1" customWidth="1"/>
    <col min="7129" max="7372" width="8.88671875" style="400"/>
    <col min="7373" max="7373" width="6.44140625" style="400" customWidth="1"/>
    <col min="7374" max="7374" width="53.44140625" style="400" customWidth="1"/>
    <col min="7375" max="7378" width="0" style="400" hidden="1" customWidth="1"/>
    <col min="7379" max="7379" width="12" style="400" customWidth="1"/>
    <col min="7380" max="7383" width="12.88671875" style="400" customWidth="1"/>
    <col min="7384" max="7384" width="10.5546875" style="400" bestFit="1" customWidth="1"/>
    <col min="7385" max="7628" width="8.88671875" style="400"/>
    <col min="7629" max="7629" width="6.44140625" style="400" customWidth="1"/>
    <col min="7630" max="7630" width="53.44140625" style="400" customWidth="1"/>
    <col min="7631" max="7634" width="0" style="400" hidden="1" customWidth="1"/>
    <col min="7635" max="7635" width="12" style="400" customWidth="1"/>
    <col min="7636" max="7639" width="12.88671875" style="400" customWidth="1"/>
    <col min="7640" max="7640" width="10.5546875" style="400" bestFit="1" customWidth="1"/>
    <col min="7641" max="7884" width="8.88671875" style="400"/>
    <col min="7885" max="7885" width="6.44140625" style="400" customWidth="1"/>
    <col min="7886" max="7886" width="53.44140625" style="400" customWidth="1"/>
    <col min="7887" max="7890" width="0" style="400" hidden="1" customWidth="1"/>
    <col min="7891" max="7891" width="12" style="400" customWidth="1"/>
    <col min="7892" max="7895" width="12.88671875" style="400" customWidth="1"/>
    <col min="7896" max="7896" width="10.5546875" style="400" bestFit="1" customWidth="1"/>
    <col min="7897" max="8140" width="8.88671875" style="400"/>
    <col min="8141" max="8141" width="6.44140625" style="400" customWidth="1"/>
    <col min="8142" max="8142" width="53.44140625" style="400" customWidth="1"/>
    <col min="8143" max="8146" width="0" style="400" hidden="1" customWidth="1"/>
    <col min="8147" max="8147" width="12" style="400" customWidth="1"/>
    <col min="8148" max="8151" width="12.88671875" style="400" customWidth="1"/>
    <col min="8152" max="8152" width="10.5546875" style="400" bestFit="1" customWidth="1"/>
    <col min="8153" max="8396" width="8.88671875" style="400"/>
    <col min="8397" max="8397" width="6.44140625" style="400" customWidth="1"/>
    <col min="8398" max="8398" width="53.44140625" style="400" customWidth="1"/>
    <col min="8399" max="8402" width="0" style="400" hidden="1" customWidth="1"/>
    <col min="8403" max="8403" width="12" style="400" customWidth="1"/>
    <col min="8404" max="8407" width="12.88671875" style="400" customWidth="1"/>
    <col min="8408" max="8408" width="10.5546875" style="400" bestFit="1" customWidth="1"/>
    <col min="8409" max="8652" width="8.88671875" style="400"/>
    <col min="8653" max="8653" width="6.44140625" style="400" customWidth="1"/>
    <col min="8654" max="8654" width="53.44140625" style="400" customWidth="1"/>
    <col min="8655" max="8658" width="0" style="400" hidden="1" customWidth="1"/>
    <col min="8659" max="8659" width="12" style="400" customWidth="1"/>
    <col min="8660" max="8663" width="12.88671875" style="400" customWidth="1"/>
    <col min="8664" max="8664" width="10.5546875" style="400" bestFit="1" customWidth="1"/>
    <col min="8665" max="8908" width="8.88671875" style="400"/>
    <col min="8909" max="8909" width="6.44140625" style="400" customWidth="1"/>
    <col min="8910" max="8910" width="53.44140625" style="400" customWidth="1"/>
    <col min="8911" max="8914" width="0" style="400" hidden="1" customWidth="1"/>
    <col min="8915" max="8915" width="12" style="400" customWidth="1"/>
    <col min="8916" max="8919" width="12.88671875" style="400" customWidth="1"/>
    <col min="8920" max="8920" width="10.5546875" style="400" bestFit="1" customWidth="1"/>
    <col min="8921" max="9164" width="8.88671875" style="400"/>
    <col min="9165" max="9165" width="6.44140625" style="400" customWidth="1"/>
    <col min="9166" max="9166" width="53.44140625" style="400" customWidth="1"/>
    <col min="9167" max="9170" width="0" style="400" hidden="1" customWidth="1"/>
    <col min="9171" max="9171" width="12" style="400" customWidth="1"/>
    <col min="9172" max="9175" width="12.88671875" style="400" customWidth="1"/>
    <col min="9176" max="9176" width="10.5546875" style="400" bestFit="1" customWidth="1"/>
    <col min="9177" max="9420" width="8.88671875" style="400"/>
    <col min="9421" max="9421" width="6.44140625" style="400" customWidth="1"/>
    <col min="9422" max="9422" width="53.44140625" style="400" customWidth="1"/>
    <col min="9423" max="9426" width="0" style="400" hidden="1" customWidth="1"/>
    <col min="9427" max="9427" width="12" style="400" customWidth="1"/>
    <col min="9428" max="9431" width="12.88671875" style="400" customWidth="1"/>
    <col min="9432" max="9432" width="10.5546875" style="400" bestFit="1" customWidth="1"/>
    <col min="9433" max="9676" width="8.88671875" style="400"/>
    <col min="9677" max="9677" width="6.44140625" style="400" customWidth="1"/>
    <col min="9678" max="9678" width="53.44140625" style="400" customWidth="1"/>
    <col min="9679" max="9682" width="0" style="400" hidden="1" customWidth="1"/>
    <col min="9683" max="9683" width="12" style="400" customWidth="1"/>
    <col min="9684" max="9687" width="12.88671875" style="400" customWidth="1"/>
    <col min="9688" max="9688" width="10.5546875" style="400" bestFit="1" customWidth="1"/>
    <col min="9689" max="9932" width="8.88671875" style="400"/>
    <col min="9933" max="9933" width="6.44140625" style="400" customWidth="1"/>
    <col min="9934" max="9934" width="53.44140625" style="400" customWidth="1"/>
    <col min="9935" max="9938" width="0" style="400" hidden="1" customWidth="1"/>
    <col min="9939" max="9939" width="12" style="400" customWidth="1"/>
    <col min="9940" max="9943" width="12.88671875" style="400" customWidth="1"/>
    <col min="9944" max="9944" width="10.5546875" style="400" bestFit="1" customWidth="1"/>
    <col min="9945" max="10188" width="8.88671875" style="400"/>
    <col min="10189" max="10189" width="6.44140625" style="400" customWidth="1"/>
    <col min="10190" max="10190" width="53.44140625" style="400" customWidth="1"/>
    <col min="10191" max="10194" width="0" style="400" hidden="1" customWidth="1"/>
    <col min="10195" max="10195" width="12" style="400" customWidth="1"/>
    <col min="10196" max="10199" width="12.88671875" style="400" customWidth="1"/>
    <col min="10200" max="10200" width="10.5546875" style="400" bestFit="1" customWidth="1"/>
    <col min="10201" max="10444" width="8.88671875" style="400"/>
    <col min="10445" max="10445" width="6.44140625" style="400" customWidth="1"/>
    <col min="10446" max="10446" width="53.44140625" style="400" customWidth="1"/>
    <col min="10447" max="10450" width="0" style="400" hidden="1" customWidth="1"/>
    <col min="10451" max="10451" width="12" style="400" customWidth="1"/>
    <col min="10452" max="10455" width="12.88671875" style="400" customWidth="1"/>
    <col min="10456" max="10456" width="10.5546875" style="400" bestFit="1" customWidth="1"/>
    <col min="10457" max="10700" width="8.88671875" style="400"/>
    <col min="10701" max="10701" width="6.44140625" style="400" customWidth="1"/>
    <col min="10702" max="10702" width="53.44140625" style="400" customWidth="1"/>
    <col min="10703" max="10706" width="0" style="400" hidden="1" customWidth="1"/>
    <col min="10707" max="10707" width="12" style="400" customWidth="1"/>
    <col min="10708" max="10711" width="12.88671875" style="400" customWidth="1"/>
    <col min="10712" max="10712" width="10.5546875" style="400" bestFit="1" customWidth="1"/>
    <col min="10713" max="10956" width="8.88671875" style="400"/>
    <col min="10957" max="10957" width="6.44140625" style="400" customWidth="1"/>
    <col min="10958" max="10958" width="53.44140625" style="400" customWidth="1"/>
    <col min="10959" max="10962" width="0" style="400" hidden="1" customWidth="1"/>
    <col min="10963" max="10963" width="12" style="400" customWidth="1"/>
    <col min="10964" max="10967" width="12.88671875" style="400" customWidth="1"/>
    <col min="10968" max="10968" width="10.5546875" style="400" bestFit="1" customWidth="1"/>
    <col min="10969" max="11212" width="8.88671875" style="400"/>
    <col min="11213" max="11213" width="6.44140625" style="400" customWidth="1"/>
    <col min="11214" max="11214" width="53.44140625" style="400" customWidth="1"/>
    <col min="11215" max="11218" width="0" style="400" hidden="1" customWidth="1"/>
    <col min="11219" max="11219" width="12" style="400" customWidth="1"/>
    <col min="11220" max="11223" width="12.88671875" style="400" customWidth="1"/>
    <col min="11224" max="11224" width="10.5546875" style="400" bestFit="1" customWidth="1"/>
    <col min="11225" max="11468" width="8.88671875" style="400"/>
    <col min="11469" max="11469" width="6.44140625" style="400" customWidth="1"/>
    <col min="11470" max="11470" width="53.44140625" style="400" customWidth="1"/>
    <col min="11471" max="11474" width="0" style="400" hidden="1" customWidth="1"/>
    <col min="11475" max="11475" width="12" style="400" customWidth="1"/>
    <col min="11476" max="11479" width="12.88671875" style="400" customWidth="1"/>
    <col min="11480" max="11480" width="10.5546875" style="400" bestFit="1" customWidth="1"/>
    <col min="11481" max="11724" width="8.88671875" style="400"/>
    <col min="11725" max="11725" width="6.44140625" style="400" customWidth="1"/>
    <col min="11726" max="11726" width="53.44140625" style="400" customWidth="1"/>
    <col min="11727" max="11730" width="0" style="400" hidden="1" customWidth="1"/>
    <col min="11731" max="11731" width="12" style="400" customWidth="1"/>
    <col min="11732" max="11735" width="12.88671875" style="400" customWidth="1"/>
    <col min="11736" max="11736" width="10.5546875" style="400" bestFit="1" customWidth="1"/>
    <col min="11737" max="11980" width="8.88671875" style="400"/>
    <col min="11981" max="11981" width="6.44140625" style="400" customWidth="1"/>
    <col min="11982" max="11982" width="53.44140625" style="400" customWidth="1"/>
    <col min="11983" max="11986" width="0" style="400" hidden="1" customWidth="1"/>
    <col min="11987" max="11987" width="12" style="400" customWidth="1"/>
    <col min="11988" max="11991" width="12.88671875" style="400" customWidth="1"/>
    <col min="11992" max="11992" width="10.5546875" style="400" bestFit="1" customWidth="1"/>
    <col min="11993" max="12236" width="8.88671875" style="400"/>
    <col min="12237" max="12237" width="6.44140625" style="400" customWidth="1"/>
    <col min="12238" max="12238" width="53.44140625" style="400" customWidth="1"/>
    <col min="12239" max="12242" width="0" style="400" hidden="1" customWidth="1"/>
    <col min="12243" max="12243" width="12" style="400" customWidth="1"/>
    <col min="12244" max="12247" width="12.88671875" style="400" customWidth="1"/>
    <col min="12248" max="12248" width="10.5546875" style="400" bestFit="1" customWidth="1"/>
    <col min="12249" max="12492" width="8.88671875" style="400"/>
    <col min="12493" max="12493" width="6.44140625" style="400" customWidth="1"/>
    <col min="12494" max="12494" width="53.44140625" style="400" customWidth="1"/>
    <col min="12495" max="12498" width="0" style="400" hidden="1" customWidth="1"/>
    <col min="12499" max="12499" width="12" style="400" customWidth="1"/>
    <col min="12500" max="12503" width="12.88671875" style="400" customWidth="1"/>
    <col min="12504" max="12504" width="10.5546875" style="400" bestFit="1" customWidth="1"/>
    <col min="12505" max="12748" width="8.88671875" style="400"/>
    <col min="12749" max="12749" width="6.44140625" style="400" customWidth="1"/>
    <col min="12750" max="12750" width="53.44140625" style="400" customWidth="1"/>
    <col min="12751" max="12754" width="0" style="400" hidden="1" customWidth="1"/>
    <col min="12755" max="12755" width="12" style="400" customWidth="1"/>
    <col min="12756" max="12759" width="12.88671875" style="400" customWidth="1"/>
    <col min="12760" max="12760" width="10.5546875" style="400" bestFit="1" customWidth="1"/>
    <col min="12761" max="13004" width="8.88671875" style="400"/>
    <col min="13005" max="13005" width="6.44140625" style="400" customWidth="1"/>
    <col min="13006" max="13006" width="53.44140625" style="400" customWidth="1"/>
    <col min="13007" max="13010" width="0" style="400" hidden="1" customWidth="1"/>
    <col min="13011" max="13011" width="12" style="400" customWidth="1"/>
    <col min="13012" max="13015" width="12.88671875" style="400" customWidth="1"/>
    <col min="13016" max="13016" width="10.5546875" style="400" bestFit="1" customWidth="1"/>
    <col min="13017" max="13260" width="8.88671875" style="400"/>
    <col min="13261" max="13261" width="6.44140625" style="400" customWidth="1"/>
    <col min="13262" max="13262" width="53.44140625" style="400" customWidth="1"/>
    <col min="13263" max="13266" width="0" style="400" hidden="1" customWidth="1"/>
    <col min="13267" max="13267" width="12" style="400" customWidth="1"/>
    <col min="13268" max="13271" width="12.88671875" style="400" customWidth="1"/>
    <col min="13272" max="13272" width="10.5546875" style="400" bestFit="1" customWidth="1"/>
    <col min="13273" max="13516" width="8.88671875" style="400"/>
    <col min="13517" max="13517" width="6.44140625" style="400" customWidth="1"/>
    <col min="13518" max="13518" width="53.44140625" style="400" customWidth="1"/>
    <col min="13519" max="13522" width="0" style="400" hidden="1" customWidth="1"/>
    <col min="13523" max="13523" width="12" style="400" customWidth="1"/>
    <col min="13524" max="13527" width="12.88671875" style="400" customWidth="1"/>
    <col min="13528" max="13528" width="10.5546875" style="400" bestFit="1" customWidth="1"/>
    <col min="13529" max="13772" width="8.88671875" style="400"/>
    <col min="13773" max="13773" width="6.44140625" style="400" customWidth="1"/>
    <col min="13774" max="13774" width="53.44140625" style="400" customWidth="1"/>
    <col min="13775" max="13778" width="0" style="400" hidden="1" customWidth="1"/>
    <col min="13779" max="13779" width="12" style="400" customWidth="1"/>
    <col min="13780" max="13783" width="12.88671875" style="400" customWidth="1"/>
    <col min="13784" max="13784" width="10.5546875" style="400" bestFit="1" customWidth="1"/>
    <col min="13785" max="14028" width="8.88671875" style="400"/>
    <col min="14029" max="14029" width="6.44140625" style="400" customWidth="1"/>
    <col min="14030" max="14030" width="53.44140625" style="400" customWidth="1"/>
    <col min="14031" max="14034" width="0" style="400" hidden="1" customWidth="1"/>
    <col min="14035" max="14035" width="12" style="400" customWidth="1"/>
    <col min="14036" max="14039" width="12.88671875" style="400" customWidth="1"/>
    <col min="14040" max="14040" width="10.5546875" style="400" bestFit="1" customWidth="1"/>
    <col min="14041" max="14284" width="8.88671875" style="400"/>
    <col min="14285" max="14285" width="6.44140625" style="400" customWidth="1"/>
    <col min="14286" max="14286" width="53.44140625" style="400" customWidth="1"/>
    <col min="14287" max="14290" width="0" style="400" hidden="1" customWidth="1"/>
    <col min="14291" max="14291" width="12" style="400" customWidth="1"/>
    <col min="14292" max="14295" width="12.88671875" style="400" customWidth="1"/>
    <col min="14296" max="14296" width="10.5546875" style="400" bestFit="1" customWidth="1"/>
    <col min="14297" max="14540" width="8.88671875" style="400"/>
    <col min="14541" max="14541" width="6.44140625" style="400" customWidth="1"/>
    <col min="14542" max="14542" width="53.44140625" style="400" customWidth="1"/>
    <col min="14543" max="14546" width="0" style="400" hidden="1" customWidth="1"/>
    <col min="14547" max="14547" width="12" style="400" customWidth="1"/>
    <col min="14548" max="14551" width="12.88671875" style="400" customWidth="1"/>
    <col min="14552" max="14552" width="10.5546875" style="400" bestFit="1" customWidth="1"/>
    <col min="14553" max="14796" width="8.88671875" style="400"/>
    <col min="14797" max="14797" width="6.44140625" style="400" customWidth="1"/>
    <col min="14798" max="14798" width="53.44140625" style="400" customWidth="1"/>
    <col min="14799" max="14802" width="0" style="400" hidden="1" customWidth="1"/>
    <col min="14803" max="14803" width="12" style="400" customWidth="1"/>
    <col min="14804" max="14807" width="12.88671875" style="400" customWidth="1"/>
    <col min="14808" max="14808" width="10.5546875" style="400" bestFit="1" customWidth="1"/>
    <col min="14809" max="15052" width="8.88671875" style="400"/>
    <col min="15053" max="15053" width="6.44140625" style="400" customWidth="1"/>
    <col min="15054" max="15054" width="53.44140625" style="400" customWidth="1"/>
    <col min="15055" max="15058" width="0" style="400" hidden="1" customWidth="1"/>
    <col min="15059" max="15059" width="12" style="400" customWidth="1"/>
    <col min="15060" max="15063" width="12.88671875" style="400" customWidth="1"/>
    <col min="15064" max="15064" width="10.5546875" style="400" bestFit="1" customWidth="1"/>
    <col min="15065" max="15308" width="8.88671875" style="400"/>
    <col min="15309" max="15309" width="6.44140625" style="400" customWidth="1"/>
    <col min="15310" max="15310" width="53.44140625" style="400" customWidth="1"/>
    <col min="15311" max="15314" width="0" style="400" hidden="1" customWidth="1"/>
    <col min="15315" max="15315" width="12" style="400" customWidth="1"/>
    <col min="15316" max="15319" width="12.88671875" style="400" customWidth="1"/>
    <col min="15320" max="15320" width="10.5546875" style="400" bestFit="1" customWidth="1"/>
    <col min="15321" max="15564" width="8.88671875" style="400"/>
    <col min="15565" max="15565" width="6.44140625" style="400" customWidth="1"/>
    <col min="15566" max="15566" width="53.44140625" style="400" customWidth="1"/>
    <col min="15567" max="15570" width="0" style="400" hidden="1" customWidth="1"/>
    <col min="15571" max="15571" width="12" style="400" customWidth="1"/>
    <col min="15572" max="15575" width="12.88671875" style="400" customWidth="1"/>
    <col min="15576" max="15576" width="10.5546875" style="400" bestFit="1" customWidth="1"/>
    <col min="15577" max="15820" width="8.88671875" style="400"/>
    <col min="15821" max="15821" width="6.44140625" style="400" customWidth="1"/>
    <col min="15822" max="15822" width="53.44140625" style="400" customWidth="1"/>
    <col min="15823" max="15826" width="0" style="400" hidden="1" customWidth="1"/>
    <col min="15827" max="15827" width="12" style="400" customWidth="1"/>
    <col min="15828" max="15831" width="12.88671875" style="400" customWidth="1"/>
    <col min="15832" max="15832" width="10.5546875" style="400" bestFit="1" customWidth="1"/>
    <col min="15833" max="16076" width="8.88671875" style="400"/>
    <col min="16077" max="16077" width="6.44140625" style="400" customWidth="1"/>
    <col min="16078" max="16078" width="53.44140625" style="400" customWidth="1"/>
    <col min="16079" max="16082" width="0" style="400" hidden="1" customWidth="1"/>
    <col min="16083" max="16083" width="12" style="400" customWidth="1"/>
    <col min="16084" max="16087" width="12.88671875" style="400" customWidth="1"/>
    <col min="16088" max="16088" width="10.5546875" style="400" bestFit="1" customWidth="1"/>
    <col min="16089" max="16332" width="8.88671875" style="400"/>
    <col min="16333" max="16334" width="9.109375" style="400" customWidth="1"/>
    <col min="16335" max="16384" width="8.88671875" style="400"/>
  </cols>
  <sheetData>
    <row r="1" spans="1:10" ht="18" customHeight="1" x14ac:dyDescent="0.3">
      <c r="A1" s="577" t="s">
        <v>343</v>
      </c>
      <c r="B1" s="580" t="s">
        <v>344</v>
      </c>
      <c r="C1" s="583" t="s">
        <v>345</v>
      </c>
      <c r="D1" s="584"/>
      <c r="E1" s="584"/>
      <c r="F1" s="584"/>
      <c r="G1" s="585"/>
    </row>
    <row r="2" spans="1:10" x14ac:dyDescent="0.3">
      <c r="A2" s="578"/>
      <c r="B2" s="581"/>
      <c r="C2" s="583" t="s">
        <v>395</v>
      </c>
      <c r="D2" s="584"/>
      <c r="E2" s="584"/>
      <c r="F2" s="584"/>
      <c r="G2" s="585"/>
    </row>
    <row r="3" spans="1:10" s="401" customFormat="1" ht="15" customHeight="1" x14ac:dyDescent="0.3">
      <c r="A3" s="578"/>
      <c r="B3" s="581"/>
      <c r="C3" s="583" t="s">
        <v>119</v>
      </c>
      <c r="D3" s="584"/>
      <c r="E3" s="584"/>
      <c r="F3" s="584"/>
      <c r="G3" s="585"/>
      <c r="H3" s="422"/>
      <c r="I3" s="422"/>
      <c r="J3" s="423"/>
    </row>
    <row r="4" spans="1:10" s="402" customFormat="1" x14ac:dyDescent="0.3">
      <c r="A4" s="579"/>
      <c r="B4" s="582"/>
      <c r="C4" s="424">
        <v>2017</v>
      </c>
      <c r="D4" s="424">
        <v>2018</v>
      </c>
      <c r="E4" s="424">
        <v>2019</v>
      </c>
      <c r="F4" s="465">
        <v>2020</v>
      </c>
      <c r="G4" s="465">
        <v>2021</v>
      </c>
      <c r="H4" s="425"/>
      <c r="I4" s="425"/>
      <c r="J4" s="426"/>
    </row>
    <row r="5" spans="1:10" s="403" customFormat="1" x14ac:dyDescent="0.25">
      <c r="A5" s="403" t="s">
        <v>346</v>
      </c>
      <c r="B5" s="404" t="s">
        <v>347</v>
      </c>
      <c r="C5" s="427">
        <v>149540924.9546999</v>
      </c>
      <c r="D5" s="428">
        <v>133337418.00770012</v>
      </c>
      <c r="E5" s="429">
        <v>137602542.55450001</v>
      </c>
      <c r="F5" s="430">
        <v>145492178.79100013</v>
      </c>
      <c r="G5" s="431">
        <v>188755435.22100013</v>
      </c>
      <c r="H5" s="430"/>
      <c r="I5" s="430"/>
      <c r="J5" s="432"/>
    </row>
    <row r="6" spans="1:10" x14ac:dyDescent="0.25">
      <c r="B6" s="405" t="s">
        <v>348</v>
      </c>
      <c r="C6" s="434">
        <v>14209455.255900012</v>
      </c>
      <c r="D6" s="435">
        <v>13406988.795599997</v>
      </c>
      <c r="E6" s="436">
        <v>17304486.629999984</v>
      </c>
      <c r="F6" s="420">
        <v>17098566.773999982</v>
      </c>
      <c r="G6" s="437">
        <v>22130238.847000007</v>
      </c>
    </row>
    <row r="7" spans="1:10" x14ac:dyDescent="0.25">
      <c r="B7" s="405" t="s">
        <v>349</v>
      </c>
      <c r="C7" s="434">
        <v>831947.98000000021</v>
      </c>
      <c r="D7" s="438">
        <v>454639.20869999984</v>
      </c>
      <c r="E7" s="439">
        <v>412690.02000000008</v>
      </c>
      <c r="F7" s="420">
        <v>487329.68000000005</v>
      </c>
      <c r="G7" s="437">
        <v>296495.96999999991</v>
      </c>
    </row>
    <row r="8" spans="1:10" x14ac:dyDescent="0.25">
      <c r="B8" s="405" t="s">
        <v>350</v>
      </c>
      <c r="C8" s="434">
        <v>13377507.275900012</v>
      </c>
      <c r="D8" s="438">
        <v>12952349.586899998</v>
      </c>
      <c r="E8" s="439">
        <v>16891796.609999985</v>
      </c>
      <c r="F8" s="420">
        <v>16611237.09399998</v>
      </c>
      <c r="G8" s="437">
        <v>21833742.877000008</v>
      </c>
    </row>
    <row r="9" spans="1:10" x14ac:dyDescent="0.25">
      <c r="B9" s="405" t="s">
        <v>351</v>
      </c>
      <c r="C9" s="434">
        <v>135331469.69879988</v>
      </c>
      <c r="D9" s="438">
        <v>119930429.21210012</v>
      </c>
      <c r="E9" s="439">
        <v>120298055.92450002</v>
      </c>
      <c r="F9" s="420">
        <v>128393612.01700015</v>
      </c>
      <c r="G9" s="437">
        <v>166625196.37400013</v>
      </c>
    </row>
    <row r="10" spans="1:10" x14ac:dyDescent="0.25">
      <c r="B10" s="405" t="s">
        <v>352</v>
      </c>
      <c r="C10" s="434">
        <v>17598065.143699996</v>
      </c>
      <c r="D10" s="438">
        <v>18093041.360000007</v>
      </c>
      <c r="E10" s="439">
        <v>17686016.864999983</v>
      </c>
      <c r="F10" s="420">
        <v>17704858.56299999</v>
      </c>
      <c r="G10" s="437">
        <v>20603109.363999996</v>
      </c>
    </row>
    <row r="11" spans="1:10" x14ac:dyDescent="0.25">
      <c r="B11" s="405" t="s">
        <v>353</v>
      </c>
      <c r="C11" s="434">
        <v>117733404.55509989</v>
      </c>
      <c r="D11" s="438">
        <v>101837387.8521001</v>
      </c>
      <c r="E11" s="439">
        <v>102612039.05950004</v>
      </c>
      <c r="F11" s="420">
        <v>110688753.45400016</v>
      </c>
      <c r="G11" s="437">
        <v>146022087.01000014</v>
      </c>
    </row>
    <row r="12" spans="1:10" s="403" customFormat="1" x14ac:dyDescent="0.25">
      <c r="A12" s="403" t="s">
        <v>354</v>
      </c>
      <c r="B12" s="406" t="s">
        <v>355</v>
      </c>
      <c r="C12" s="427">
        <v>103113234.25210012</v>
      </c>
      <c r="D12" s="440">
        <v>103519433.3209665</v>
      </c>
      <c r="E12" s="441">
        <v>110755579.2099002</v>
      </c>
      <c r="F12" s="430">
        <v>102977958.57400019</v>
      </c>
      <c r="G12" s="431">
        <v>103808653.84600005</v>
      </c>
      <c r="H12" s="430"/>
      <c r="I12" s="430"/>
      <c r="J12" s="432"/>
    </row>
    <row r="13" spans="1:10" x14ac:dyDescent="0.25">
      <c r="B13" s="405" t="s">
        <v>356</v>
      </c>
      <c r="C13" s="434">
        <v>6574474.8620000016</v>
      </c>
      <c r="D13" s="438">
        <v>8650284.9046666678</v>
      </c>
      <c r="E13" s="439">
        <v>9963911.4550000057</v>
      </c>
      <c r="F13" s="420">
        <v>10636800.788000003</v>
      </c>
      <c r="G13" s="437">
        <v>10412304.918999998</v>
      </c>
    </row>
    <row r="14" spans="1:10" x14ac:dyDescent="0.25">
      <c r="B14" s="405" t="s">
        <v>357</v>
      </c>
      <c r="C14" s="434">
        <v>96538759.390100136</v>
      </c>
      <c r="D14" s="438">
        <v>94869148.416299835</v>
      </c>
      <c r="E14" s="442">
        <v>100791667.7549002</v>
      </c>
      <c r="F14" s="420">
        <v>92341157.786000192</v>
      </c>
      <c r="G14" s="437">
        <v>93396348.927000046</v>
      </c>
    </row>
    <row r="15" spans="1:10" s="403" customFormat="1" x14ac:dyDescent="0.25">
      <c r="A15" s="403" t="s">
        <v>358</v>
      </c>
      <c r="B15" s="404" t="s">
        <v>359</v>
      </c>
      <c r="C15" s="427">
        <v>86137739.879999965</v>
      </c>
      <c r="D15" s="440">
        <v>95245642.360399976</v>
      </c>
      <c r="E15" s="443">
        <v>102558611.32999998</v>
      </c>
      <c r="F15" s="430">
        <v>77458960.720000014</v>
      </c>
      <c r="G15" s="431">
        <v>83324438.460000008</v>
      </c>
      <c r="H15" s="430"/>
      <c r="I15" s="430"/>
      <c r="J15" s="432"/>
    </row>
    <row r="16" spans="1:10" x14ac:dyDescent="0.25">
      <c r="B16" s="405" t="s">
        <v>360</v>
      </c>
      <c r="C16" s="434">
        <v>4859907.12</v>
      </c>
      <c r="D16" s="438">
        <v>4391790.4336000001</v>
      </c>
      <c r="E16" s="439">
        <v>4841635.49</v>
      </c>
      <c r="F16" s="444">
        <v>5424998.8000000007</v>
      </c>
      <c r="G16" s="437">
        <v>6790545.5900000008</v>
      </c>
    </row>
    <row r="17" spans="1:11" x14ac:dyDescent="0.25">
      <c r="B17" s="405" t="s">
        <v>361</v>
      </c>
      <c r="C17" s="434">
        <v>81277832.759999961</v>
      </c>
      <c r="D17" s="445">
        <v>90853851.926799983</v>
      </c>
      <c r="E17" s="439">
        <v>97716975.839999989</v>
      </c>
      <c r="F17" s="420">
        <v>72033961.920000017</v>
      </c>
      <c r="G17" s="437">
        <v>76533892.870000005</v>
      </c>
    </row>
    <row r="18" spans="1:11" x14ac:dyDescent="0.25">
      <c r="B18" s="405" t="s">
        <v>362</v>
      </c>
      <c r="C18" s="434">
        <v>81160912.549999967</v>
      </c>
      <c r="D18" s="438">
        <v>90725264.836799979</v>
      </c>
      <c r="E18" s="439">
        <v>97403173.689999983</v>
      </c>
      <c r="F18" s="420">
        <v>71893638.730000019</v>
      </c>
      <c r="G18" s="437">
        <v>76421636.99000001</v>
      </c>
    </row>
    <row r="19" spans="1:11" x14ac:dyDescent="0.25">
      <c r="B19" s="405" t="s">
        <v>363</v>
      </c>
      <c r="C19" s="434">
        <v>116920.21000000002</v>
      </c>
      <c r="D19" s="438">
        <v>128587.09</v>
      </c>
      <c r="E19" s="439">
        <v>313802.14999999997</v>
      </c>
      <c r="F19" s="420">
        <v>140323.18999999994</v>
      </c>
      <c r="G19" s="437">
        <v>112255.87999999999</v>
      </c>
    </row>
    <row r="20" spans="1:11" s="403" customFormat="1" ht="28.8" x14ac:dyDescent="0.25">
      <c r="A20" s="403" t="s">
        <v>364</v>
      </c>
      <c r="B20" s="406" t="s">
        <v>365</v>
      </c>
      <c r="C20" s="427">
        <v>65067129.561400056</v>
      </c>
      <c r="D20" s="440">
        <v>61739696.985999942</v>
      </c>
      <c r="E20" s="441">
        <v>101947363.85169995</v>
      </c>
      <c r="F20" s="430">
        <v>77948039.225999981</v>
      </c>
      <c r="G20" s="431">
        <v>70549304.73999992</v>
      </c>
      <c r="H20" s="430"/>
      <c r="I20" s="430"/>
      <c r="J20" s="432"/>
    </row>
    <row r="21" spans="1:11" x14ac:dyDescent="0.25">
      <c r="A21" s="405"/>
      <c r="B21" s="405" t="s">
        <v>366</v>
      </c>
      <c r="C21" s="434">
        <v>44439493.693400003</v>
      </c>
      <c r="D21" s="438">
        <v>45700502.825999923</v>
      </c>
      <c r="E21" s="439">
        <v>64749166.394999936</v>
      </c>
      <c r="F21" s="420">
        <v>53604285.715999983</v>
      </c>
      <c r="G21" s="437">
        <v>54152151.162999928</v>
      </c>
    </row>
    <row r="22" spans="1:11" x14ac:dyDescent="0.25">
      <c r="B22" s="405" t="s">
        <v>367</v>
      </c>
      <c r="C22" s="434">
        <v>20627635.868000049</v>
      </c>
      <c r="D22" s="438">
        <v>16039194.160000019</v>
      </c>
      <c r="E22" s="439">
        <v>37198197.456700027</v>
      </c>
      <c r="F22" s="420">
        <v>24343753.509999998</v>
      </c>
      <c r="G22" s="437">
        <v>16397153.576999988</v>
      </c>
    </row>
    <row r="23" spans="1:11" s="403" customFormat="1" ht="28.8" x14ac:dyDescent="0.25">
      <c r="A23" s="403" t="s">
        <v>368</v>
      </c>
      <c r="B23" s="406" t="s">
        <v>369</v>
      </c>
      <c r="C23" s="427">
        <v>56147843.032999992</v>
      </c>
      <c r="D23" s="440">
        <v>57502446.994000003</v>
      </c>
      <c r="E23" s="441">
        <v>97172477.890000015</v>
      </c>
      <c r="F23" s="430">
        <v>66331938.316999935</v>
      </c>
      <c r="G23" s="431">
        <v>50139531.430000015</v>
      </c>
      <c r="H23" s="430"/>
      <c r="I23" s="430"/>
      <c r="J23" s="432"/>
    </row>
    <row r="24" spans="1:11" x14ac:dyDescent="0.25">
      <c r="B24" s="407" t="s">
        <v>370</v>
      </c>
      <c r="C24" s="434">
        <v>26263135.530000001</v>
      </c>
      <c r="D24" s="438">
        <v>19991346.08499999</v>
      </c>
      <c r="E24" s="439">
        <v>18825041.409999996</v>
      </c>
      <c r="F24" s="420">
        <v>14935084.839999994</v>
      </c>
      <c r="G24" s="437">
        <v>18710893.900000013</v>
      </c>
    </row>
    <row r="25" spans="1:11" x14ac:dyDescent="0.25">
      <c r="B25" s="405" t="s">
        <v>371</v>
      </c>
      <c r="C25" s="434">
        <v>19259577.432999987</v>
      </c>
      <c r="D25" s="438">
        <v>26523932.769999992</v>
      </c>
      <c r="E25" s="439">
        <v>70209531.63000001</v>
      </c>
      <c r="F25" s="420">
        <v>19566849.139999989</v>
      </c>
      <c r="G25" s="437">
        <v>24114288.370000005</v>
      </c>
    </row>
    <row r="26" spans="1:11" x14ac:dyDescent="0.25">
      <c r="B26" s="405" t="s">
        <v>372</v>
      </c>
      <c r="C26" s="434">
        <v>17921811.574999988</v>
      </c>
      <c r="D26" s="438">
        <v>23321374.169999994</v>
      </c>
      <c r="E26" s="439">
        <v>23766395.510000002</v>
      </c>
      <c r="F26" s="420">
        <v>17457561.649999991</v>
      </c>
      <c r="G26" s="437">
        <v>22198004.430000003</v>
      </c>
    </row>
    <row r="27" spans="1:11" x14ac:dyDescent="0.25">
      <c r="B27" s="405" t="s">
        <v>373</v>
      </c>
      <c r="C27" s="434">
        <v>1337765.8579999995</v>
      </c>
      <c r="D27" s="438">
        <v>3202558.5999999992</v>
      </c>
      <c r="E27" s="439">
        <v>46443136.12000002</v>
      </c>
      <c r="F27" s="420">
        <v>2109287.4899999993</v>
      </c>
      <c r="G27" s="437">
        <v>1916283.9400000006</v>
      </c>
    </row>
    <row r="28" spans="1:11" x14ac:dyDescent="0.25">
      <c r="B28" s="405" t="s">
        <v>374</v>
      </c>
      <c r="C28" s="434">
        <v>10625130.070000004</v>
      </c>
      <c r="D28" s="438">
        <v>10987168.139000013</v>
      </c>
      <c r="E28" s="439">
        <v>8137904.8499999968</v>
      </c>
      <c r="F28" s="420">
        <v>31830004.336999957</v>
      </c>
      <c r="G28" s="437">
        <v>7314349.1600000011</v>
      </c>
    </row>
    <row r="29" spans="1:11" s="403" customFormat="1" x14ac:dyDescent="0.25">
      <c r="A29" s="403" t="s">
        <v>375</v>
      </c>
      <c r="B29" s="406" t="s">
        <v>376</v>
      </c>
      <c r="C29" s="427">
        <v>54183691.006499998</v>
      </c>
      <c r="D29" s="440">
        <v>51690296.610099979</v>
      </c>
      <c r="E29" s="441">
        <v>54202426.365500048</v>
      </c>
      <c r="F29" s="430">
        <v>54139039.095999964</v>
      </c>
      <c r="G29" s="431">
        <v>59856983.757000007</v>
      </c>
      <c r="H29" s="430"/>
      <c r="I29" s="430"/>
      <c r="J29" s="432"/>
      <c r="K29" s="416"/>
    </row>
    <row r="30" spans="1:11" x14ac:dyDescent="0.25">
      <c r="A30" s="403"/>
      <c r="B30" s="407" t="s">
        <v>377</v>
      </c>
      <c r="C30" s="434">
        <v>13171887.116300005</v>
      </c>
      <c r="D30" s="438">
        <v>10320843.320799991</v>
      </c>
      <c r="E30" s="439">
        <v>11072428.634900004</v>
      </c>
      <c r="F30" s="420">
        <v>11696005.593999991</v>
      </c>
      <c r="G30" s="437">
        <v>11719450.200000014</v>
      </c>
    </row>
    <row r="31" spans="1:11" ht="14.1" customHeight="1" x14ac:dyDescent="0.25">
      <c r="B31" s="405" t="s">
        <v>378</v>
      </c>
      <c r="C31" s="434">
        <v>15009588.409300007</v>
      </c>
      <c r="D31" s="438">
        <v>13992426.068999998</v>
      </c>
      <c r="E31" s="439">
        <v>15863262.828099992</v>
      </c>
      <c r="F31" s="420">
        <v>15995913.069999989</v>
      </c>
      <c r="G31" s="437">
        <v>16176259.119000003</v>
      </c>
    </row>
    <row r="32" spans="1:11" x14ac:dyDescent="0.25">
      <c r="B32" s="405" t="s">
        <v>379</v>
      </c>
      <c r="C32" s="434">
        <v>26002215.48089999</v>
      </c>
      <c r="D32" s="438">
        <v>27377027.220299989</v>
      </c>
      <c r="E32" s="439">
        <v>27266734.902500052</v>
      </c>
      <c r="F32" s="420">
        <v>26447120.431999985</v>
      </c>
      <c r="G32" s="437">
        <v>31961274.43799999</v>
      </c>
    </row>
    <row r="33" spans="1:10" s="403" customFormat="1" x14ac:dyDescent="0.25">
      <c r="A33" s="403" t="s">
        <v>380</v>
      </c>
      <c r="B33" s="406" t="s">
        <v>381</v>
      </c>
      <c r="C33" s="427">
        <v>107178.66</v>
      </c>
      <c r="D33" s="441">
        <v>5943.4100000000008</v>
      </c>
      <c r="E33" s="441">
        <v>87435.62000000001</v>
      </c>
      <c r="F33" s="430">
        <v>21293.62</v>
      </c>
      <c r="G33" s="431">
        <v>305317.05</v>
      </c>
      <c r="H33" s="430"/>
      <c r="I33" s="430"/>
      <c r="J33" s="432"/>
    </row>
    <row r="34" spans="1:10" s="403" customFormat="1" x14ac:dyDescent="0.3">
      <c r="B34" s="407"/>
      <c r="C34" s="446"/>
      <c r="D34" s="432"/>
      <c r="E34" s="432"/>
      <c r="F34" s="430"/>
      <c r="G34" s="431"/>
      <c r="H34" s="430"/>
      <c r="I34" s="430"/>
      <c r="J34" s="432"/>
    </row>
    <row r="35" spans="1:10" s="403" customFormat="1" x14ac:dyDescent="0.25">
      <c r="B35" s="404" t="s">
        <v>382</v>
      </c>
      <c r="C35" s="447">
        <v>514297741.3477</v>
      </c>
      <c r="D35" s="441">
        <v>503040877.68916655</v>
      </c>
      <c r="E35" s="441">
        <v>604326436.8216002</v>
      </c>
      <c r="F35" s="430">
        <v>524369408.34400022</v>
      </c>
      <c r="G35" s="431">
        <v>556739664.50400007</v>
      </c>
      <c r="H35" s="430"/>
      <c r="I35" s="430"/>
      <c r="J35" s="432"/>
    </row>
    <row r="36" spans="1:10" s="403" customFormat="1" x14ac:dyDescent="0.3">
      <c r="B36" s="408" t="s">
        <v>383</v>
      </c>
      <c r="C36" s="448"/>
      <c r="D36" s="449"/>
      <c r="E36" s="450"/>
      <c r="F36" s="420"/>
      <c r="G36" s="431"/>
      <c r="H36" s="430"/>
      <c r="I36" s="430"/>
      <c r="J36" s="432"/>
    </row>
    <row r="37" spans="1:10" s="403" customFormat="1" x14ac:dyDescent="0.3">
      <c r="B37" s="409" t="s">
        <v>384</v>
      </c>
      <c r="C37" s="433">
        <v>62361305.268399991</v>
      </c>
      <c r="D37" s="451">
        <f>D21+D26</f>
        <v>69021876.995999917</v>
      </c>
      <c r="E37" s="451">
        <f t="shared" ref="E37:G37" si="0">E21+E26</f>
        <v>88515561.904999942</v>
      </c>
      <c r="F37" s="452">
        <f t="shared" si="0"/>
        <v>71061847.365999967</v>
      </c>
      <c r="G37" s="452">
        <f t="shared" si="0"/>
        <v>76350155.592999935</v>
      </c>
      <c r="H37" s="430"/>
      <c r="I37" s="430"/>
      <c r="J37" s="432"/>
    </row>
    <row r="38" spans="1:10" s="403" customFormat="1" x14ac:dyDescent="0.3">
      <c r="B38" s="409" t="s">
        <v>385</v>
      </c>
      <c r="C38" s="433">
        <v>157772840.64380017</v>
      </c>
      <c r="D38" s="451">
        <f>D7+D10+D13+D14+D16+D19+D22+D28</f>
        <v>153613853.71226656</v>
      </c>
      <c r="E38" s="451">
        <f t="shared" ref="E38:G38" si="1">E7+E10+E13+E14+E16+E19+E22+E28</f>
        <v>179345826.0416002</v>
      </c>
      <c r="F38" s="452">
        <f t="shared" si="1"/>
        <v>182909226.65400013</v>
      </c>
      <c r="G38" s="452">
        <f t="shared" si="1"/>
        <v>155322563.38700002</v>
      </c>
      <c r="H38" s="430"/>
      <c r="I38" s="430"/>
      <c r="J38" s="432"/>
    </row>
    <row r="39" spans="1:10" s="403" customFormat="1" x14ac:dyDescent="0.3">
      <c r="B39" s="409" t="s">
        <v>386</v>
      </c>
      <c r="C39" s="433">
        <v>186632368.6954999</v>
      </c>
      <c r="D39" s="451">
        <f>D8+D11+D27+D30+D31+D32</f>
        <v>169682592.64910007</v>
      </c>
      <c r="E39" s="451">
        <f t="shared" ref="E39:G39" si="2">E8+E11+E27+E30+E31+E32</f>
        <v>220149398.15500012</v>
      </c>
      <c r="F39" s="452">
        <f t="shared" si="2"/>
        <v>183548317.13400009</v>
      </c>
      <c r="G39" s="452">
        <f t="shared" si="2"/>
        <v>229629097.58400014</v>
      </c>
      <c r="H39" s="430"/>
      <c r="I39" s="430"/>
      <c r="J39" s="432"/>
    </row>
    <row r="40" spans="1:10" x14ac:dyDescent="0.3">
      <c r="C40" s="453"/>
      <c r="D40" s="453"/>
    </row>
    <row r="41" spans="1:10" s="411" customFormat="1" ht="73.2" customHeight="1" x14ac:dyDescent="0.3">
      <c r="A41" s="410" t="s">
        <v>387</v>
      </c>
      <c r="B41" s="586" t="s">
        <v>388</v>
      </c>
      <c r="C41" s="587"/>
      <c r="D41" s="587"/>
      <c r="E41" s="588"/>
      <c r="F41" s="589"/>
      <c r="G41" s="454"/>
      <c r="H41" s="455"/>
      <c r="I41" s="455"/>
      <c r="J41" s="456"/>
    </row>
    <row r="42" spans="1:10" s="411" customFormat="1" x14ac:dyDescent="0.3">
      <c r="A42" s="412">
        <v>1</v>
      </c>
      <c r="B42" s="590" t="s">
        <v>389</v>
      </c>
      <c r="C42" s="591"/>
      <c r="D42" s="591"/>
      <c r="E42" s="588"/>
      <c r="F42" s="589"/>
      <c r="G42" s="454"/>
      <c r="H42" s="455"/>
      <c r="I42" s="455"/>
      <c r="J42" s="456"/>
    </row>
    <row r="43" spans="1:10" s="411" customFormat="1" x14ac:dyDescent="0.3">
      <c r="A43" s="412">
        <v>2</v>
      </c>
      <c r="B43" s="590" t="s">
        <v>390</v>
      </c>
      <c r="C43" s="591"/>
      <c r="D43" s="591"/>
      <c r="E43" s="588"/>
      <c r="F43" s="589"/>
      <c r="G43" s="454"/>
      <c r="H43" s="455"/>
      <c r="I43" s="455"/>
      <c r="J43" s="456"/>
    </row>
    <row r="44" spans="1:10" s="411" customFormat="1" x14ac:dyDescent="0.3">
      <c r="A44" s="412">
        <v>3</v>
      </c>
      <c r="B44" s="590" t="s">
        <v>391</v>
      </c>
      <c r="C44" s="591"/>
      <c r="D44" s="591"/>
      <c r="E44" s="588"/>
      <c r="F44" s="589"/>
      <c r="G44" s="454"/>
      <c r="H44" s="455"/>
      <c r="I44" s="455"/>
      <c r="J44" s="456"/>
    </row>
    <row r="45" spans="1:10" s="414" customFormat="1" ht="44.1" customHeight="1" x14ac:dyDescent="0.3">
      <c r="A45" s="413" t="s">
        <v>392</v>
      </c>
      <c r="B45" s="586" t="s">
        <v>393</v>
      </c>
      <c r="C45" s="587"/>
      <c r="D45" s="587"/>
      <c r="E45" s="588"/>
      <c r="F45" s="589"/>
      <c r="G45" s="444"/>
      <c r="H45" s="457"/>
      <c r="I45" s="457"/>
      <c r="J45" s="458"/>
    </row>
    <row r="46" spans="1:10" s="414" customFormat="1" x14ac:dyDescent="0.3">
      <c r="A46" s="412" t="s">
        <v>25</v>
      </c>
      <c r="B46" s="574" t="s">
        <v>26</v>
      </c>
      <c r="C46" s="592"/>
      <c r="D46" s="588"/>
      <c r="E46" s="588"/>
      <c r="F46" s="589"/>
      <c r="G46" s="444"/>
      <c r="H46" s="457"/>
      <c r="I46" s="457"/>
      <c r="J46" s="458"/>
    </row>
    <row r="47" spans="1:10" s="414" customFormat="1" x14ac:dyDescent="0.3">
      <c r="A47" s="412" t="s">
        <v>27</v>
      </c>
      <c r="B47" s="574" t="s">
        <v>394</v>
      </c>
      <c r="C47" s="575"/>
      <c r="D47" s="575"/>
      <c r="E47" s="575"/>
      <c r="F47" s="576"/>
      <c r="G47" s="444"/>
      <c r="H47" s="457"/>
      <c r="I47" s="457"/>
      <c r="J47" s="458"/>
    </row>
    <row r="48" spans="1:10" s="414" customFormat="1" x14ac:dyDescent="0.25">
      <c r="B48" s="358"/>
      <c r="C48" s="460"/>
      <c r="D48" s="461"/>
      <c r="E48" s="459"/>
      <c r="F48" s="457"/>
      <c r="G48" s="444"/>
      <c r="H48" s="457"/>
      <c r="I48" s="457"/>
      <c r="J48" s="458"/>
    </row>
    <row r="49" spans="2:10" s="414" customFormat="1" x14ac:dyDescent="0.25">
      <c r="B49" s="415"/>
      <c r="C49" s="462"/>
      <c r="D49" s="463"/>
      <c r="E49" s="459"/>
      <c r="F49" s="457"/>
      <c r="G49" s="444"/>
      <c r="H49" s="457"/>
      <c r="I49" s="457"/>
      <c r="J49" s="458"/>
    </row>
    <row r="50" spans="2:10" x14ac:dyDescent="0.3">
      <c r="C50" s="453"/>
    </row>
    <row r="51" spans="2:10" x14ac:dyDescent="0.3">
      <c r="C51" s="453"/>
    </row>
    <row r="52" spans="2:10" x14ac:dyDescent="0.3">
      <c r="C52" s="453"/>
    </row>
    <row r="53" spans="2:10" x14ac:dyDescent="0.3">
      <c r="C53" s="453"/>
    </row>
    <row r="54" spans="2:10" x14ac:dyDescent="0.3">
      <c r="C54" s="453"/>
    </row>
    <row r="55" spans="2:10" x14ac:dyDescent="0.3">
      <c r="C55" s="453"/>
    </row>
    <row r="56" spans="2:10" x14ac:dyDescent="0.3">
      <c r="C56" s="453"/>
    </row>
    <row r="57" spans="2:10" x14ac:dyDescent="0.3">
      <c r="C57" s="453"/>
    </row>
    <row r="58" spans="2:10" x14ac:dyDescent="0.3">
      <c r="C58" s="453"/>
    </row>
    <row r="59" spans="2:10" x14ac:dyDescent="0.3">
      <c r="C59" s="453"/>
    </row>
    <row r="60" spans="2:10" x14ac:dyDescent="0.3">
      <c r="C60" s="453"/>
    </row>
    <row r="61" spans="2:10" x14ac:dyDescent="0.3">
      <c r="C61" s="453"/>
    </row>
    <row r="62" spans="2:10" x14ac:dyDescent="0.3">
      <c r="C62" s="453"/>
    </row>
    <row r="63" spans="2:10" x14ac:dyDescent="0.3">
      <c r="C63" s="453"/>
    </row>
    <row r="64" spans="2:10" x14ac:dyDescent="0.3">
      <c r="C64" s="453"/>
    </row>
    <row r="65" spans="3:3" x14ac:dyDescent="0.3">
      <c r="C65" s="453"/>
    </row>
    <row r="66" spans="3:3" x14ac:dyDescent="0.3">
      <c r="C66" s="453"/>
    </row>
    <row r="67" spans="3:3" x14ac:dyDescent="0.3">
      <c r="C67" s="453"/>
    </row>
    <row r="68" spans="3:3" x14ac:dyDescent="0.3">
      <c r="C68" s="453"/>
    </row>
    <row r="69" spans="3:3" x14ac:dyDescent="0.3">
      <c r="C69" s="453"/>
    </row>
    <row r="70" spans="3:3" x14ac:dyDescent="0.3">
      <c r="C70" s="453"/>
    </row>
    <row r="71" spans="3:3" x14ac:dyDescent="0.3">
      <c r="C71" s="453"/>
    </row>
    <row r="72" spans="3:3" x14ac:dyDescent="0.3">
      <c r="C72" s="453"/>
    </row>
    <row r="73" spans="3:3" x14ac:dyDescent="0.3">
      <c r="C73" s="453"/>
    </row>
    <row r="74" spans="3:3" x14ac:dyDescent="0.3">
      <c r="C74" s="453"/>
    </row>
    <row r="75" spans="3:3" x14ac:dyDescent="0.3">
      <c r="C75" s="453"/>
    </row>
    <row r="76" spans="3:3" x14ac:dyDescent="0.3">
      <c r="C76" s="453"/>
    </row>
    <row r="77" spans="3:3" x14ac:dyDescent="0.3">
      <c r="C77" s="453"/>
    </row>
    <row r="78" spans="3:3" x14ac:dyDescent="0.3">
      <c r="C78" s="453"/>
    </row>
    <row r="79" spans="3:3" x14ac:dyDescent="0.3">
      <c r="C79" s="453"/>
    </row>
    <row r="80" spans="3:3" x14ac:dyDescent="0.3">
      <c r="C80" s="453"/>
    </row>
    <row r="81" spans="3:3" x14ac:dyDescent="0.3">
      <c r="C81" s="453"/>
    </row>
    <row r="82" spans="3:3" x14ac:dyDescent="0.3">
      <c r="C82" s="453"/>
    </row>
    <row r="83" spans="3:3" x14ac:dyDescent="0.3">
      <c r="C83" s="453"/>
    </row>
    <row r="84" spans="3:3" x14ac:dyDescent="0.3">
      <c r="C84" s="453"/>
    </row>
    <row r="85" spans="3:3" x14ac:dyDescent="0.3">
      <c r="C85" s="453"/>
    </row>
    <row r="86" spans="3:3" x14ac:dyDescent="0.3">
      <c r="C86" s="453"/>
    </row>
    <row r="87" spans="3:3" x14ac:dyDescent="0.3">
      <c r="C87" s="453"/>
    </row>
    <row r="88" spans="3:3" x14ac:dyDescent="0.3">
      <c r="C88" s="453"/>
    </row>
    <row r="89" spans="3:3" x14ac:dyDescent="0.3">
      <c r="C89" s="453"/>
    </row>
    <row r="90" spans="3:3" x14ac:dyDescent="0.3">
      <c r="C90" s="453"/>
    </row>
    <row r="91" spans="3:3" x14ac:dyDescent="0.3">
      <c r="C91" s="453"/>
    </row>
    <row r="92" spans="3:3" x14ac:dyDescent="0.3">
      <c r="C92" s="453"/>
    </row>
    <row r="93" spans="3:3" x14ac:dyDescent="0.3">
      <c r="C93" s="453"/>
    </row>
    <row r="94" spans="3:3" x14ac:dyDescent="0.3">
      <c r="C94" s="453"/>
    </row>
    <row r="95" spans="3:3" x14ac:dyDescent="0.3">
      <c r="C95" s="453"/>
    </row>
    <row r="96" spans="3:3" x14ac:dyDescent="0.3">
      <c r="C96" s="453"/>
    </row>
    <row r="97" spans="3:3" x14ac:dyDescent="0.3">
      <c r="C97" s="453"/>
    </row>
    <row r="98" spans="3:3" x14ac:dyDescent="0.3">
      <c r="C98" s="453"/>
    </row>
    <row r="99" spans="3:3" x14ac:dyDescent="0.3">
      <c r="C99" s="453"/>
    </row>
    <row r="100" spans="3:3" x14ac:dyDescent="0.3">
      <c r="C100" s="453"/>
    </row>
    <row r="101" spans="3:3" x14ac:dyDescent="0.3">
      <c r="C101" s="453"/>
    </row>
    <row r="102" spans="3:3" x14ac:dyDescent="0.3">
      <c r="C102" s="453"/>
    </row>
    <row r="103" spans="3:3" x14ac:dyDescent="0.3">
      <c r="C103" s="453"/>
    </row>
    <row r="104" spans="3:3" x14ac:dyDescent="0.3">
      <c r="C104" s="453"/>
    </row>
    <row r="105" spans="3:3" x14ac:dyDescent="0.3">
      <c r="C105" s="453"/>
    </row>
    <row r="106" spans="3:3" x14ac:dyDescent="0.3">
      <c r="C106" s="453"/>
    </row>
    <row r="107" spans="3:3" x14ac:dyDescent="0.3">
      <c r="C107" s="453"/>
    </row>
    <row r="108" spans="3:3" x14ac:dyDescent="0.3">
      <c r="C108" s="453"/>
    </row>
    <row r="109" spans="3:3" x14ac:dyDescent="0.3">
      <c r="C109" s="453"/>
    </row>
    <row r="110" spans="3:3" x14ac:dyDescent="0.3">
      <c r="C110" s="453"/>
    </row>
    <row r="111" spans="3:3" x14ac:dyDescent="0.3">
      <c r="C111" s="453"/>
    </row>
    <row r="112" spans="3:3" x14ac:dyDescent="0.3">
      <c r="C112" s="453"/>
    </row>
    <row r="113" spans="2:3" x14ac:dyDescent="0.3">
      <c r="C113" s="453"/>
    </row>
    <row r="114" spans="2:3" x14ac:dyDescent="0.3">
      <c r="C114" s="453"/>
    </row>
    <row r="115" spans="2:3" x14ac:dyDescent="0.3">
      <c r="C115" s="453"/>
    </row>
    <row r="116" spans="2:3" x14ac:dyDescent="0.3">
      <c r="C116" s="453"/>
    </row>
    <row r="117" spans="2:3" x14ac:dyDescent="0.3">
      <c r="C117" s="453"/>
    </row>
    <row r="118" spans="2:3" x14ac:dyDescent="0.3">
      <c r="C118" s="453"/>
    </row>
    <row r="119" spans="2:3" x14ac:dyDescent="0.3">
      <c r="C119" s="453"/>
    </row>
    <row r="120" spans="2:3" x14ac:dyDescent="0.3">
      <c r="C120" s="453"/>
    </row>
    <row r="121" spans="2:3" x14ac:dyDescent="0.3">
      <c r="C121" s="453"/>
    </row>
    <row r="122" spans="2:3" x14ac:dyDescent="0.3">
      <c r="C122" s="453"/>
    </row>
    <row r="123" spans="2:3" x14ac:dyDescent="0.3">
      <c r="C123" s="453"/>
    </row>
    <row r="124" spans="2:3" x14ac:dyDescent="0.3">
      <c r="C124" s="453"/>
    </row>
    <row r="125" spans="2:3" x14ac:dyDescent="0.3">
      <c r="B125" s="405" t="s">
        <v>100</v>
      </c>
      <c r="C125" s="453"/>
    </row>
    <row r="126" spans="2:3" x14ac:dyDescent="0.3">
      <c r="C126" s="453"/>
    </row>
    <row r="127" spans="2:3" x14ac:dyDescent="0.3">
      <c r="C127" s="453"/>
    </row>
    <row r="128" spans="2:3" x14ac:dyDescent="0.3">
      <c r="C128" s="453"/>
    </row>
    <row r="129" spans="3:3" x14ac:dyDescent="0.3">
      <c r="C129" s="453"/>
    </row>
    <row r="130" spans="3:3" x14ac:dyDescent="0.3">
      <c r="C130" s="453"/>
    </row>
    <row r="131" spans="3:3" x14ac:dyDescent="0.3">
      <c r="C131" s="453"/>
    </row>
    <row r="132" spans="3:3" x14ac:dyDescent="0.3">
      <c r="C132" s="453"/>
    </row>
    <row r="133" spans="3:3" x14ac:dyDescent="0.3">
      <c r="C133" s="453"/>
    </row>
    <row r="134" spans="3:3" x14ac:dyDescent="0.3">
      <c r="C134" s="453"/>
    </row>
    <row r="135" spans="3:3" x14ac:dyDescent="0.3">
      <c r="C135" s="453"/>
    </row>
    <row r="136" spans="3:3" x14ac:dyDescent="0.3">
      <c r="C136" s="453"/>
    </row>
    <row r="137" spans="3:3" x14ac:dyDescent="0.3">
      <c r="C137" s="453"/>
    </row>
    <row r="138" spans="3:3" x14ac:dyDescent="0.3">
      <c r="C138" s="453"/>
    </row>
    <row r="139" spans="3:3" x14ac:dyDescent="0.3">
      <c r="C139" s="453"/>
    </row>
    <row r="140" spans="3:3" x14ac:dyDescent="0.3">
      <c r="C140" s="453"/>
    </row>
    <row r="141" spans="3:3" x14ac:dyDescent="0.3">
      <c r="C141" s="453"/>
    </row>
    <row r="142" spans="3:3" x14ac:dyDescent="0.3">
      <c r="C142" s="453"/>
    </row>
    <row r="143" spans="3:3" x14ac:dyDescent="0.3">
      <c r="C143" s="453"/>
    </row>
    <row r="144" spans="3:3" x14ac:dyDescent="0.3">
      <c r="C144" s="453"/>
    </row>
    <row r="145" spans="3:3" x14ac:dyDescent="0.3">
      <c r="C145" s="453"/>
    </row>
    <row r="146" spans="3:3" x14ac:dyDescent="0.3">
      <c r="C146" s="453"/>
    </row>
    <row r="147" spans="3:3" x14ac:dyDescent="0.3">
      <c r="C147" s="453"/>
    </row>
    <row r="148" spans="3:3" x14ac:dyDescent="0.3">
      <c r="C148" s="453"/>
    </row>
    <row r="149" spans="3:3" x14ac:dyDescent="0.3">
      <c r="C149" s="453"/>
    </row>
    <row r="150" spans="3:3" x14ac:dyDescent="0.3">
      <c r="C150" s="453"/>
    </row>
    <row r="151" spans="3:3" x14ac:dyDescent="0.3">
      <c r="C151" s="453"/>
    </row>
    <row r="152" spans="3:3" x14ac:dyDescent="0.3">
      <c r="C152" s="453"/>
    </row>
    <row r="153" spans="3:3" x14ac:dyDescent="0.3">
      <c r="C153" s="453"/>
    </row>
    <row r="154" spans="3:3" x14ac:dyDescent="0.3">
      <c r="C154" s="453"/>
    </row>
    <row r="155" spans="3:3" x14ac:dyDescent="0.3">
      <c r="C155" s="453"/>
    </row>
    <row r="156" spans="3:3" x14ac:dyDescent="0.3">
      <c r="C156" s="453"/>
    </row>
    <row r="157" spans="3:3" x14ac:dyDescent="0.3">
      <c r="C157" s="453"/>
    </row>
    <row r="158" spans="3:3" x14ac:dyDescent="0.3">
      <c r="C158" s="453"/>
    </row>
    <row r="159" spans="3:3" x14ac:dyDescent="0.3">
      <c r="C159" s="453"/>
    </row>
    <row r="160" spans="3:3" x14ac:dyDescent="0.3">
      <c r="C160" s="453"/>
    </row>
    <row r="161" spans="3:3" x14ac:dyDescent="0.3">
      <c r="C161" s="453"/>
    </row>
    <row r="162" spans="3:3" x14ac:dyDescent="0.3">
      <c r="C162" s="453"/>
    </row>
    <row r="163" spans="3:3" x14ac:dyDescent="0.3">
      <c r="C163" s="453"/>
    </row>
    <row r="164" spans="3:3" x14ac:dyDescent="0.3">
      <c r="C164" s="453"/>
    </row>
    <row r="165" spans="3:3" x14ac:dyDescent="0.3">
      <c r="C165" s="453"/>
    </row>
    <row r="166" spans="3:3" x14ac:dyDescent="0.3">
      <c r="C166" s="453"/>
    </row>
    <row r="167" spans="3:3" x14ac:dyDescent="0.3">
      <c r="C167" s="453"/>
    </row>
    <row r="168" spans="3:3" x14ac:dyDescent="0.3">
      <c r="C168" s="453"/>
    </row>
    <row r="169" spans="3:3" x14ac:dyDescent="0.3">
      <c r="C169" s="453"/>
    </row>
    <row r="170" spans="3:3" x14ac:dyDescent="0.3">
      <c r="C170" s="453"/>
    </row>
    <row r="171" spans="3:3" x14ac:dyDescent="0.3">
      <c r="C171" s="453"/>
    </row>
    <row r="172" spans="3:3" x14ac:dyDescent="0.3">
      <c r="C172" s="453"/>
    </row>
    <row r="173" spans="3:3" x14ac:dyDescent="0.3">
      <c r="C173" s="453"/>
    </row>
    <row r="174" spans="3:3" x14ac:dyDescent="0.3">
      <c r="C174" s="453"/>
    </row>
    <row r="175" spans="3:3" x14ac:dyDescent="0.3">
      <c r="C175" s="453"/>
    </row>
    <row r="176" spans="3:3" x14ac:dyDescent="0.3">
      <c r="C176" s="453"/>
    </row>
    <row r="177" spans="3:3" x14ac:dyDescent="0.3">
      <c r="C177" s="453"/>
    </row>
    <row r="178" spans="3:3" x14ac:dyDescent="0.3">
      <c r="C178" s="453"/>
    </row>
    <row r="179" spans="3:3" x14ac:dyDescent="0.3">
      <c r="C179" s="453"/>
    </row>
    <row r="180" spans="3:3" x14ac:dyDescent="0.3">
      <c r="C180" s="453"/>
    </row>
    <row r="181" spans="3:3" x14ac:dyDescent="0.3">
      <c r="C181" s="453"/>
    </row>
    <row r="182" spans="3:3" x14ac:dyDescent="0.3">
      <c r="C182" s="453"/>
    </row>
    <row r="183" spans="3:3" x14ac:dyDescent="0.3">
      <c r="C183" s="453"/>
    </row>
    <row r="184" spans="3:3" x14ac:dyDescent="0.3">
      <c r="C184" s="453"/>
    </row>
    <row r="185" spans="3:3" x14ac:dyDescent="0.3">
      <c r="C185" s="453"/>
    </row>
    <row r="186" spans="3:3" x14ac:dyDescent="0.3">
      <c r="C186" s="453"/>
    </row>
    <row r="187" spans="3:3" x14ac:dyDescent="0.3">
      <c r="C187" s="453"/>
    </row>
    <row r="188" spans="3:3" x14ac:dyDescent="0.3">
      <c r="C188" s="453"/>
    </row>
    <row r="189" spans="3:3" x14ac:dyDescent="0.3">
      <c r="C189" s="453"/>
    </row>
    <row r="190" spans="3:3" x14ac:dyDescent="0.3">
      <c r="C190" s="453"/>
    </row>
    <row r="191" spans="3:3" x14ac:dyDescent="0.3">
      <c r="C191" s="453"/>
    </row>
    <row r="192" spans="3:3" x14ac:dyDescent="0.3">
      <c r="C192" s="453"/>
    </row>
    <row r="193" spans="3:3" x14ac:dyDescent="0.3">
      <c r="C193" s="453"/>
    </row>
    <row r="194" spans="3:3" x14ac:dyDescent="0.3">
      <c r="C194" s="453"/>
    </row>
    <row r="195" spans="3:3" x14ac:dyDescent="0.3">
      <c r="C195" s="453"/>
    </row>
    <row r="196" spans="3:3" x14ac:dyDescent="0.3">
      <c r="C196" s="453"/>
    </row>
    <row r="197" spans="3:3" x14ac:dyDescent="0.3">
      <c r="C197" s="453"/>
    </row>
    <row r="198" spans="3:3" x14ac:dyDescent="0.3">
      <c r="C198" s="453"/>
    </row>
    <row r="199" spans="3:3" x14ac:dyDescent="0.3">
      <c r="C199" s="453"/>
    </row>
    <row r="200" spans="3:3" x14ac:dyDescent="0.3">
      <c r="C200" s="453"/>
    </row>
    <row r="201" spans="3:3" x14ac:dyDescent="0.3">
      <c r="C201" s="453"/>
    </row>
    <row r="202" spans="3:3" x14ac:dyDescent="0.3">
      <c r="C202" s="453"/>
    </row>
    <row r="203" spans="3:3" x14ac:dyDescent="0.3">
      <c r="C203" s="453"/>
    </row>
    <row r="204" spans="3:3" x14ac:dyDescent="0.3">
      <c r="C204" s="453"/>
    </row>
    <row r="205" spans="3:3" x14ac:dyDescent="0.3">
      <c r="C205" s="453"/>
    </row>
    <row r="206" spans="3:3" x14ac:dyDescent="0.3">
      <c r="C206" s="453"/>
    </row>
    <row r="207" spans="3:3" x14ac:dyDescent="0.3">
      <c r="C207" s="453"/>
    </row>
    <row r="208" spans="3:3" x14ac:dyDescent="0.3">
      <c r="C208" s="453"/>
    </row>
    <row r="209" spans="3:3" x14ac:dyDescent="0.3">
      <c r="C209" s="453"/>
    </row>
    <row r="210" spans="3:3" x14ac:dyDescent="0.3">
      <c r="C210" s="453"/>
    </row>
    <row r="211" spans="3:3" x14ac:dyDescent="0.3">
      <c r="C211" s="453"/>
    </row>
    <row r="212" spans="3:3" x14ac:dyDescent="0.3">
      <c r="C212" s="453"/>
    </row>
    <row r="213" spans="3:3" x14ac:dyDescent="0.3">
      <c r="C213" s="453"/>
    </row>
    <row r="214" spans="3:3" x14ac:dyDescent="0.3">
      <c r="C214" s="453"/>
    </row>
    <row r="215" spans="3:3" x14ac:dyDescent="0.3">
      <c r="C215" s="453"/>
    </row>
    <row r="216" spans="3:3" x14ac:dyDescent="0.3">
      <c r="C216" s="453"/>
    </row>
    <row r="217" spans="3:3" x14ac:dyDescent="0.3">
      <c r="C217" s="453"/>
    </row>
    <row r="218" spans="3:3" x14ac:dyDescent="0.3">
      <c r="C218" s="453"/>
    </row>
    <row r="219" spans="3:3" x14ac:dyDescent="0.3">
      <c r="C219" s="453"/>
    </row>
    <row r="220" spans="3:3" x14ac:dyDescent="0.3">
      <c r="C220" s="453"/>
    </row>
    <row r="221" spans="3:3" x14ac:dyDescent="0.3">
      <c r="C221" s="453"/>
    </row>
    <row r="222" spans="3:3" x14ac:dyDescent="0.3">
      <c r="C222" s="453"/>
    </row>
    <row r="223" spans="3:3" x14ac:dyDescent="0.3">
      <c r="C223" s="453"/>
    </row>
    <row r="224" spans="3:3" x14ac:dyDescent="0.3">
      <c r="C224" s="453"/>
    </row>
    <row r="225" spans="3:3" x14ac:dyDescent="0.3">
      <c r="C225" s="453"/>
    </row>
    <row r="226" spans="3:3" x14ac:dyDescent="0.3">
      <c r="C226" s="453"/>
    </row>
    <row r="227" spans="3:3" x14ac:dyDescent="0.3">
      <c r="C227" s="453"/>
    </row>
    <row r="228" spans="3:3" x14ac:dyDescent="0.3">
      <c r="C228" s="453"/>
    </row>
    <row r="229" spans="3:3" x14ac:dyDescent="0.3">
      <c r="C229" s="453"/>
    </row>
    <row r="230" spans="3:3" x14ac:dyDescent="0.3">
      <c r="C230" s="453"/>
    </row>
    <row r="231" spans="3:3" x14ac:dyDescent="0.3">
      <c r="C231" s="453"/>
    </row>
    <row r="232" spans="3:3" x14ac:dyDescent="0.3">
      <c r="C232" s="453"/>
    </row>
    <row r="233" spans="3:3" x14ac:dyDescent="0.3">
      <c r="C233" s="453"/>
    </row>
    <row r="234" spans="3:3" x14ac:dyDescent="0.3">
      <c r="C234" s="453"/>
    </row>
    <row r="235" spans="3:3" x14ac:dyDescent="0.3">
      <c r="C235" s="453"/>
    </row>
    <row r="236" spans="3:3" x14ac:dyDescent="0.3">
      <c r="C236" s="453"/>
    </row>
    <row r="237" spans="3:3" x14ac:dyDescent="0.3">
      <c r="C237" s="453"/>
    </row>
    <row r="238" spans="3:3" x14ac:dyDescent="0.3">
      <c r="C238" s="453"/>
    </row>
    <row r="239" spans="3:3" x14ac:dyDescent="0.3">
      <c r="C239" s="453"/>
    </row>
    <row r="240" spans="3:3" x14ac:dyDescent="0.3">
      <c r="C240" s="453"/>
    </row>
    <row r="241" spans="3:3" x14ac:dyDescent="0.3">
      <c r="C241" s="453"/>
    </row>
    <row r="242" spans="3:3" x14ac:dyDescent="0.3">
      <c r="C242" s="453"/>
    </row>
    <row r="243" spans="3:3" x14ac:dyDescent="0.3">
      <c r="C243" s="453"/>
    </row>
    <row r="244" spans="3:3" x14ac:dyDescent="0.3">
      <c r="C244" s="453"/>
    </row>
    <row r="245" spans="3:3" x14ac:dyDescent="0.3">
      <c r="C245" s="453"/>
    </row>
    <row r="246" spans="3:3" x14ac:dyDescent="0.3">
      <c r="C246" s="453"/>
    </row>
    <row r="247" spans="3:3" x14ac:dyDescent="0.3">
      <c r="C247" s="453"/>
    </row>
    <row r="248" spans="3:3" x14ac:dyDescent="0.3">
      <c r="C248" s="453"/>
    </row>
    <row r="249" spans="3:3" x14ac:dyDescent="0.3">
      <c r="C249" s="453"/>
    </row>
    <row r="250" spans="3:3" x14ac:dyDescent="0.3">
      <c r="C250" s="453"/>
    </row>
    <row r="251" spans="3:3" x14ac:dyDescent="0.3">
      <c r="C251" s="453"/>
    </row>
    <row r="252" spans="3:3" x14ac:dyDescent="0.3">
      <c r="C252" s="453"/>
    </row>
    <row r="253" spans="3:3" x14ac:dyDescent="0.3">
      <c r="C253" s="453"/>
    </row>
    <row r="254" spans="3:3" x14ac:dyDescent="0.3">
      <c r="C254" s="453"/>
    </row>
    <row r="255" spans="3:3" x14ac:dyDescent="0.3">
      <c r="C255" s="453"/>
    </row>
    <row r="256" spans="3:3" x14ac:dyDescent="0.3">
      <c r="C256" s="453"/>
    </row>
    <row r="257" spans="3:3" x14ac:dyDescent="0.3">
      <c r="C257" s="453"/>
    </row>
    <row r="258" spans="3:3" x14ac:dyDescent="0.3">
      <c r="C258" s="453"/>
    </row>
    <row r="259" spans="3:3" x14ac:dyDescent="0.3">
      <c r="C259" s="453"/>
    </row>
    <row r="260" spans="3:3" x14ac:dyDescent="0.3">
      <c r="C260" s="453"/>
    </row>
    <row r="261" spans="3:3" x14ac:dyDescent="0.3">
      <c r="C261" s="453"/>
    </row>
    <row r="262" spans="3:3" x14ac:dyDescent="0.3">
      <c r="C262" s="453"/>
    </row>
    <row r="263" spans="3:3" x14ac:dyDescent="0.3">
      <c r="C263" s="453"/>
    </row>
    <row r="264" spans="3:3" x14ac:dyDescent="0.3">
      <c r="C264" s="453"/>
    </row>
    <row r="265" spans="3:3" x14ac:dyDescent="0.3">
      <c r="C265" s="453"/>
    </row>
    <row r="266" spans="3:3" x14ac:dyDescent="0.3">
      <c r="C266" s="453"/>
    </row>
    <row r="267" spans="3:3" x14ac:dyDescent="0.3">
      <c r="C267" s="453"/>
    </row>
    <row r="268" spans="3:3" x14ac:dyDescent="0.3">
      <c r="C268" s="453"/>
    </row>
    <row r="269" spans="3:3" x14ac:dyDescent="0.3">
      <c r="C269" s="453"/>
    </row>
    <row r="270" spans="3:3" x14ac:dyDescent="0.3">
      <c r="C270" s="453"/>
    </row>
    <row r="271" spans="3:3" x14ac:dyDescent="0.3">
      <c r="C271" s="453"/>
    </row>
    <row r="272" spans="3:3" x14ac:dyDescent="0.3">
      <c r="C272" s="453"/>
    </row>
    <row r="273" spans="3:3" x14ac:dyDescent="0.3">
      <c r="C273" s="453"/>
    </row>
    <row r="274" spans="3:3" x14ac:dyDescent="0.3">
      <c r="C274" s="453"/>
    </row>
    <row r="275" spans="3:3" x14ac:dyDescent="0.3">
      <c r="C275" s="453"/>
    </row>
    <row r="276" spans="3:3" x14ac:dyDescent="0.3">
      <c r="C276" s="453"/>
    </row>
    <row r="277" spans="3:3" x14ac:dyDescent="0.3">
      <c r="C277" s="453"/>
    </row>
    <row r="278" spans="3:3" x14ac:dyDescent="0.3">
      <c r="C278" s="453"/>
    </row>
    <row r="279" spans="3:3" x14ac:dyDescent="0.3">
      <c r="C279" s="453"/>
    </row>
    <row r="280" spans="3:3" x14ac:dyDescent="0.3">
      <c r="C280" s="453"/>
    </row>
    <row r="281" spans="3:3" x14ac:dyDescent="0.3">
      <c r="C281" s="453"/>
    </row>
    <row r="282" spans="3:3" x14ac:dyDescent="0.3">
      <c r="C282" s="453"/>
    </row>
    <row r="283" spans="3:3" x14ac:dyDescent="0.3">
      <c r="C283" s="453"/>
    </row>
    <row r="284" spans="3:3" x14ac:dyDescent="0.3">
      <c r="C284" s="453"/>
    </row>
    <row r="285" spans="3:3" x14ac:dyDescent="0.3">
      <c r="C285" s="453"/>
    </row>
    <row r="286" spans="3:3" x14ac:dyDescent="0.3">
      <c r="C286" s="453"/>
    </row>
    <row r="287" spans="3:3" x14ac:dyDescent="0.3">
      <c r="C287" s="453"/>
    </row>
    <row r="288" spans="3:3" x14ac:dyDescent="0.3">
      <c r="C288" s="453"/>
    </row>
    <row r="289" spans="3:3" x14ac:dyDescent="0.3">
      <c r="C289" s="453"/>
    </row>
    <row r="290" spans="3:3" x14ac:dyDescent="0.3">
      <c r="C290" s="453"/>
    </row>
    <row r="291" spans="3:3" x14ac:dyDescent="0.3">
      <c r="C291" s="453"/>
    </row>
    <row r="292" spans="3:3" x14ac:dyDescent="0.3">
      <c r="C292" s="453"/>
    </row>
    <row r="293" spans="3:3" x14ac:dyDescent="0.3">
      <c r="C293" s="453"/>
    </row>
    <row r="294" spans="3:3" x14ac:dyDescent="0.3">
      <c r="C294" s="453"/>
    </row>
    <row r="295" spans="3:3" x14ac:dyDescent="0.3">
      <c r="C295" s="453"/>
    </row>
    <row r="296" spans="3:3" x14ac:dyDescent="0.3">
      <c r="C296" s="453"/>
    </row>
    <row r="297" spans="3:3" x14ac:dyDescent="0.3">
      <c r="C297" s="453"/>
    </row>
    <row r="298" spans="3:3" x14ac:dyDescent="0.3">
      <c r="C298" s="453"/>
    </row>
    <row r="299" spans="3:3" x14ac:dyDescent="0.3">
      <c r="C299" s="453"/>
    </row>
    <row r="300" spans="3:3" x14ac:dyDescent="0.3">
      <c r="C300" s="453"/>
    </row>
    <row r="301" spans="3:3" x14ac:dyDescent="0.3">
      <c r="C301" s="453"/>
    </row>
    <row r="302" spans="3:3" x14ac:dyDescent="0.3">
      <c r="C302" s="453"/>
    </row>
    <row r="303" spans="3:3" x14ac:dyDescent="0.3">
      <c r="C303" s="453"/>
    </row>
    <row r="304" spans="3:3" x14ac:dyDescent="0.3">
      <c r="C304" s="453"/>
    </row>
    <row r="305" spans="3:3" x14ac:dyDescent="0.3">
      <c r="C305" s="453"/>
    </row>
    <row r="306" spans="3:3" x14ac:dyDescent="0.3">
      <c r="C306" s="453"/>
    </row>
    <row r="307" spans="3:3" x14ac:dyDescent="0.3">
      <c r="C307" s="453"/>
    </row>
    <row r="308" spans="3:3" x14ac:dyDescent="0.3">
      <c r="C308" s="453"/>
    </row>
    <row r="309" spans="3:3" x14ac:dyDescent="0.3">
      <c r="C309" s="453"/>
    </row>
    <row r="310" spans="3:3" x14ac:dyDescent="0.3">
      <c r="C310" s="453"/>
    </row>
    <row r="311" spans="3:3" x14ac:dyDescent="0.3">
      <c r="C311" s="453"/>
    </row>
    <row r="312" spans="3:3" x14ac:dyDescent="0.3">
      <c r="C312" s="453"/>
    </row>
    <row r="313" spans="3:3" x14ac:dyDescent="0.3">
      <c r="C313" s="453"/>
    </row>
    <row r="314" spans="3:3" x14ac:dyDescent="0.3">
      <c r="C314" s="453"/>
    </row>
    <row r="315" spans="3:3" x14ac:dyDescent="0.3">
      <c r="C315" s="453"/>
    </row>
    <row r="316" spans="3:3" x14ac:dyDescent="0.3">
      <c r="C316" s="453"/>
    </row>
    <row r="317" spans="3:3" x14ac:dyDescent="0.3">
      <c r="C317" s="453"/>
    </row>
    <row r="318" spans="3:3" x14ac:dyDescent="0.3">
      <c r="C318" s="453"/>
    </row>
    <row r="319" spans="3:3" x14ac:dyDescent="0.3">
      <c r="C319" s="453"/>
    </row>
    <row r="320" spans="3:3" x14ac:dyDescent="0.3">
      <c r="C320" s="453"/>
    </row>
    <row r="321" spans="3:3" x14ac:dyDescent="0.3">
      <c r="C321" s="453"/>
    </row>
    <row r="322" spans="3:3" x14ac:dyDescent="0.3">
      <c r="C322" s="453"/>
    </row>
    <row r="323" spans="3:3" x14ac:dyDescent="0.3">
      <c r="C323" s="453"/>
    </row>
    <row r="324" spans="3:3" x14ac:dyDescent="0.3">
      <c r="C324" s="453"/>
    </row>
    <row r="325" spans="3:3" x14ac:dyDescent="0.3">
      <c r="C325" s="453"/>
    </row>
    <row r="326" spans="3:3" x14ac:dyDescent="0.3">
      <c r="C326" s="453"/>
    </row>
    <row r="327" spans="3:3" x14ac:dyDescent="0.3">
      <c r="C327" s="453"/>
    </row>
    <row r="328" spans="3:3" x14ac:dyDescent="0.3">
      <c r="C328" s="453"/>
    </row>
    <row r="329" spans="3:3" x14ac:dyDescent="0.3">
      <c r="C329" s="453"/>
    </row>
    <row r="330" spans="3:3" x14ac:dyDescent="0.3">
      <c r="C330" s="453"/>
    </row>
    <row r="331" spans="3:3" x14ac:dyDescent="0.3">
      <c r="C331" s="453"/>
    </row>
    <row r="332" spans="3:3" x14ac:dyDescent="0.3">
      <c r="C332" s="453"/>
    </row>
    <row r="333" spans="3:3" x14ac:dyDescent="0.3">
      <c r="C333" s="453"/>
    </row>
    <row r="334" spans="3:3" x14ac:dyDescent="0.3">
      <c r="C334" s="453"/>
    </row>
    <row r="335" spans="3:3" x14ac:dyDescent="0.3">
      <c r="C335" s="453"/>
    </row>
    <row r="336" spans="3:3" x14ac:dyDescent="0.3">
      <c r="C336" s="453"/>
    </row>
    <row r="337" spans="3:3" x14ac:dyDescent="0.3">
      <c r="C337" s="453"/>
    </row>
    <row r="338" spans="3:3" x14ac:dyDescent="0.3">
      <c r="C338" s="453"/>
    </row>
    <row r="339" spans="3:3" x14ac:dyDescent="0.3">
      <c r="C339" s="453"/>
    </row>
    <row r="340" spans="3:3" x14ac:dyDescent="0.3">
      <c r="C340" s="453"/>
    </row>
    <row r="341" spans="3:3" x14ac:dyDescent="0.3">
      <c r="C341" s="453"/>
    </row>
    <row r="342" spans="3:3" x14ac:dyDescent="0.3">
      <c r="C342" s="453"/>
    </row>
    <row r="343" spans="3:3" x14ac:dyDescent="0.3">
      <c r="C343" s="453"/>
    </row>
    <row r="344" spans="3:3" x14ac:dyDescent="0.3">
      <c r="C344" s="453"/>
    </row>
    <row r="345" spans="3:3" x14ac:dyDescent="0.3">
      <c r="C345" s="453"/>
    </row>
    <row r="346" spans="3:3" x14ac:dyDescent="0.3">
      <c r="C346" s="453"/>
    </row>
    <row r="347" spans="3:3" x14ac:dyDescent="0.3">
      <c r="C347" s="453"/>
    </row>
    <row r="348" spans="3:3" x14ac:dyDescent="0.3">
      <c r="C348" s="453"/>
    </row>
    <row r="349" spans="3:3" x14ac:dyDescent="0.3">
      <c r="C349" s="453"/>
    </row>
    <row r="350" spans="3:3" x14ac:dyDescent="0.3">
      <c r="C350" s="453"/>
    </row>
    <row r="351" spans="3:3" x14ac:dyDescent="0.3">
      <c r="C351" s="453"/>
    </row>
    <row r="352" spans="3:3" x14ac:dyDescent="0.3">
      <c r="C352" s="453"/>
    </row>
    <row r="353" spans="3:3" x14ac:dyDescent="0.3">
      <c r="C353" s="453"/>
    </row>
    <row r="354" spans="3:3" x14ac:dyDescent="0.3">
      <c r="C354" s="453"/>
    </row>
    <row r="355" spans="3:3" x14ac:dyDescent="0.3">
      <c r="C355" s="453"/>
    </row>
    <row r="356" spans="3:3" x14ac:dyDescent="0.3">
      <c r="C356" s="453"/>
    </row>
    <row r="357" spans="3:3" x14ac:dyDescent="0.3">
      <c r="C357" s="453"/>
    </row>
    <row r="358" spans="3:3" x14ac:dyDescent="0.3">
      <c r="C358" s="453"/>
    </row>
    <row r="359" spans="3:3" x14ac:dyDescent="0.3">
      <c r="C359" s="453"/>
    </row>
    <row r="360" spans="3:3" x14ac:dyDescent="0.3">
      <c r="C360" s="453"/>
    </row>
    <row r="361" spans="3:3" x14ac:dyDescent="0.3">
      <c r="C361" s="453"/>
    </row>
    <row r="362" spans="3:3" x14ac:dyDescent="0.3">
      <c r="C362" s="453"/>
    </row>
    <row r="363" spans="3:3" x14ac:dyDescent="0.3">
      <c r="C363" s="453"/>
    </row>
    <row r="364" spans="3:3" x14ac:dyDescent="0.3">
      <c r="C364" s="453"/>
    </row>
    <row r="365" spans="3:3" x14ac:dyDescent="0.3">
      <c r="C365" s="453"/>
    </row>
    <row r="366" spans="3:3" x14ac:dyDescent="0.3">
      <c r="C366" s="453"/>
    </row>
    <row r="367" spans="3:3" x14ac:dyDescent="0.3">
      <c r="C367" s="453"/>
    </row>
    <row r="368" spans="3:3" x14ac:dyDescent="0.3">
      <c r="C368" s="453"/>
    </row>
    <row r="369" spans="3:3" x14ac:dyDescent="0.3">
      <c r="C369" s="453"/>
    </row>
    <row r="370" spans="3:3" x14ac:dyDescent="0.3">
      <c r="C370" s="453"/>
    </row>
    <row r="371" spans="3:3" x14ac:dyDescent="0.3">
      <c r="C371" s="453"/>
    </row>
    <row r="372" spans="3:3" x14ac:dyDescent="0.3">
      <c r="C372" s="453"/>
    </row>
    <row r="373" spans="3:3" x14ac:dyDescent="0.3">
      <c r="C373" s="453"/>
    </row>
    <row r="374" spans="3:3" x14ac:dyDescent="0.3">
      <c r="C374" s="453"/>
    </row>
    <row r="375" spans="3:3" x14ac:dyDescent="0.3">
      <c r="C375" s="453"/>
    </row>
    <row r="376" spans="3:3" x14ac:dyDescent="0.3">
      <c r="C376" s="453"/>
    </row>
    <row r="377" spans="3:3" x14ac:dyDescent="0.3">
      <c r="C377" s="453"/>
    </row>
    <row r="378" spans="3:3" x14ac:dyDescent="0.3">
      <c r="C378" s="453"/>
    </row>
    <row r="379" spans="3:3" x14ac:dyDescent="0.3">
      <c r="C379" s="453"/>
    </row>
    <row r="380" spans="3:3" x14ac:dyDescent="0.3">
      <c r="C380" s="453"/>
    </row>
    <row r="381" spans="3:3" x14ac:dyDescent="0.3">
      <c r="C381" s="453"/>
    </row>
    <row r="382" spans="3:3" x14ac:dyDescent="0.3">
      <c r="C382" s="453"/>
    </row>
    <row r="383" spans="3:3" x14ac:dyDescent="0.3">
      <c r="C383" s="453"/>
    </row>
    <row r="384" spans="3:3" x14ac:dyDescent="0.3">
      <c r="C384" s="453"/>
    </row>
    <row r="385" spans="3:3" x14ac:dyDescent="0.3">
      <c r="C385" s="453"/>
    </row>
    <row r="386" spans="3:3" x14ac:dyDescent="0.3">
      <c r="C386" s="453"/>
    </row>
    <row r="387" spans="3:3" x14ac:dyDescent="0.3">
      <c r="C387" s="453"/>
    </row>
    <row r="388" spans="3:3" x14ac:dyDescent="0.3">
      <c r="C388" s="453"/>
    </row>
    <row r="389" spans="3:3" x14ac:dyDescent="0.3">
      <c r="C389" s="453"/>
    </row>
    <row r="390" spans="3:3" x14ac:dyDescent="0.3">
      <c r="C390" s="453"/>
    </row>
    <row r="391" spans="3:3" x14ac:dyDescent="0.3">
      <c r="C391" s="453"/>
    </row>
    <row r="392" spans="3:3" x14ac:dyDescent="0.3">
      <c r="C392" s="453"/>
    </row>
    <row r="393" spans="3:3" x14ac:dyDescent="0.3">
      <c r="C393" s="453"/>
    </row>
    <row r="394" spans="3:3" x14ac:dyDescent="0.3">
      <c r="C394" s="453"/>
    </row>
    <row r="395" spans="3:3" x14ac:dyDescent="0.3">
      <c r="C395" s="453"/>
    </row>
    <row r="396" spans="3:3" x14ac:dyDescent="0.3">
      <c r="C396" s="453"/>
    </row>
    <row r="397" spans="3:3" x14ac:dyDescent="0.3">
      <c r="C397" s="453"/>
    </row>
    <row r="398" spans="3:3" x14ac:dyDescent="0.3">
      <c r="C398" s="453"/>
    </row>
    <row r="399" spans="3:3" x14ac:dyDescent="0.3">
      <c r="C399" s="453"/>
    </row>
    <row r="400" spans="3:3" x14ac:dyDescent="0.3">
      <c r="C400" s="453"/>
    </row>
    <row r="401" spans="3:3" x14ac:dyDescent="0.3">
      <c r="C401" s="453"/>
    </row>
    <row r="402" spans="3:3" x14ac:dyDescent="0.3">
      <c r="C402" s="453"/>
    </row>
    <row r="403" spans="3:3" x14ac:dyDescent="0.3">
      <c r="C403" s="453"/>
    </row>
    <row r="404" spans="3:3" x14ac:dyDescent="0.3">
      <c r="C404" s="453"/>
    </row>
    <row r="405" spans="3:3" x14ac:dyDescent="0.3">
      <c r="C405" s="453"/>
    </row>
    <row r="406" spans="3:3" x14ac:dyDescent="0.3">
      <c r="C406" s="453"/>
    </row>
    <row r="407" spans="3:3" x14ac:dyDescent="0.3">
      <c r="C407" s="453"/>
    </row>
    <row r="408" spans="3:3" x14ac:dyDescent="0.3">
      <c r="C408" s="453"/>
    </row>
    <row r="409" spans="3:3" x14ac:dyDescent="0.3">
      <c r="C409" s="453"/>
    </row>
    <row r="410" spans="3:3" x14ac:dyDescent="0.3">
      <c r="C410" s="453"/>
    </row>
    <row r="411" spans="3:3" x14ac:dyDescent="0.3">
      <c r="C411" s="453"/>
    </row>
    <row r="412" spans="3:3" x14ac:dyDescent="0.3">
      <c r="C412" s="453"/>
    </row>
    <row r="413" spans="3:3" x14ac:dyDescent="0.3">
      <c r="C413" s="453"/>
    </row>
    <row r="414" spans="3:3" x14ac:dyDescent="0.3">
      <c r="C414" s="453"/>
    </row>
    <row r="415" spans="3:3" x14ac:dyDescent="0.3">
      <c r="C415" s="453"/>
    </row>
    <row r="416" spans="3:3" x14ac:dyDescent="0.3">
      <c r="C416" s="453"/>
    </row>
    <row r="417" spans="3:3" x14ac:dyDescent="0.3">
      <c r="C417" s="453"/>
    </row>
    <row r="418" spans="3:3" x14ac:dyDescent="0.3">
      <c r="C418" s="453"/>
    </row>
    <row r="419" spans="3:3" x14ac:dyDescent="0.3">
      <c r="C419" s="453"/>
    </row>
    <row r="420" spans="3:3" x14ac:dyDescent="0.3">
      <c r="C420" s="453"/>
    </row>
    <row r="421" spans="3:3" x14ac:dyDescent="0.3">
      <c r="C421" s="453"/>
    </row>
    <row r="422" spans="3:3" x14ac:dyDescent="0.3">
      <c r="C422" s="453"/>
    </row>
    <row r="423" spans="3:3" x14ac:dyDescent="0.3">
      <c r="C423" s="453"/>
    </row>
    <row r="424" spans="3:3" x14ac:dyDescent="0.3">
      <c r="C424" s="453"/>
    </row>
    <row r="425" spans="3:3" x14ac:dyDescent="0.3">
      <c r="C425" s="453"/>
    </row>
    <row r="426" spans="3:3" x14ac:dyDescent="0.3">
      <c r="C426" s="453"/>
    </row>
    <row r="427" spans="3:3" x14ac:dyDescent="0.3">
      <c r="C427" s="453"/>
    </row>
    <row r="428" spans="3:3" x14ac:dyDescent="0.3">
      <c r="C428" s="453"/>
    </row>
    <row r="429" spans="3:3" x14ac:dyDescent="0.3">
      <c r="C429" s="453"/>
    </row>
    <row r="430" spans="3:3" x14ac:dyDescent="0.3">
      <c r="C430" s="453"/>
    </row>
    <row r="431" spans="3:3" x14ac:dyDescent="0.3">
      <c r="C431" s="453"/>
    </row>
    <row r="432" spans="3:3" x14ac:dyDescent="0.3">
      <c r="C432" s="453"/>
    </row>
    <row r="433" spans="3:3" x14ac:dyDescent="0.3">
      <c r="C433" s="453"/>
    </row>
    <row r="434" spans="3:3" x14ac:dyDescent="0.3">
      <c r="C434" s="453"/>
    </row>
    <row r="435" spans="3:3" x14ac:dyDescent="0.3">
      <c r="C435" s="453"/>
    </row>
    <row r="436" spans="3:3" x14ac:dyDescent="0.3">
      <c r="C436" s="453"/>
    </row>
    <row r="437" spans="3:3" x14ac:dyDescent="0.3">
      <c r="C437" s="453"/>
    </row>
    <row r="438" spans="3:3" x14ac:dyDescent="0.3">
      <c r="C438" s="453"/>
    </row>
    <row r="439" spans="3:3" x14ac:dyDescent="0.3">
      <c r="C439" s="453"/>
    </row>
    <row r="440" spans="3:3" x14ac:dyDescent="0.3">
      <c r="C440" s="453"/>
    </row>
    <row r="441" spans="3:3" x14ac:dyDescent="0.3">
      <c r="C441" s="453"/>
    </row>
    <row r="442" spans="3:3" x14ac:dyDescent="0.3">
      <c r="C442" s="453"/>
    </row>
    <row r="443" spans="3:3" x14ac:dyDescent="0.3">
      <c r="C443" s="453"/>
    </row>
    <row r="444" spans="3:3" x14ac:dyDescent="0.3">
      <c r="C444" s="453"/>
    </row>
    <row r="445" spans="3:3" x14ac:dyDescent="0.3">
      <c r="C445" s="453"/>
    </row>
    <row r="446" spans="3:3" x14ac:dyDescent="0.3">
      <c r="C446" s="453"/>
    </row>
    <row r="447" spans="3:3" x14ac:dyDescent="0.3">
      <c r="C447" s="453"/>
    </row>
    <row r="448" spans="3:3" x14ac:dyDescent="0.3">
      <c r="C448" s="453"/>
    </row>
    <row r="449" spans="3:3" x14ac:dyDescent="0.3">
      <c r="C449" s="453"/>
    </row>
    <row r="450" spans="3:3" x14ac:dyDescent="0.3">
      <c r="C450" s="453"/>
    </row>
    <row r="451" spans="3:3" x14ac:dyDescent="0.3">
      <c r="C451" s="453"/>
    </row>
    <row r="452" spans="3:3" x14ac:dyDescent="0.3">
      <c r="C452" s="453"/>
    </row>
    <row r="453" spans="3:3" x14ac:dyDescent="0.3">
      <c r="C453" s="453"/>
    </row>
    <row r="454" spans="3:3" x14ac:dyDescent="0.3">
      <c r="C454" s="453"/>
    </row>
    <row r="455" spans="3:3" x14ac:dyDescent="0.3">
      <c r="C455" s="453"/>
    </row>
    <row r="456" spans="3:3" x14ac:dyDescent="0.3">
      <c r="C456" s="453"/>
    </row>
    <row r="457" spans="3:3" x14ac:dyDescent="0.3">
      <c r="C457" s="453"/>
    </row>
    <row r="458" spans="3:3" x14ac:dyDescent="0.3">
      <c r="C458" s="453"/>
    </row>
    <row r="459" spans="3:3" x14ac:dyDescent="0.3">
      <c r="C459" s="453"/>
    </row>
    <row r="460" spans="3:3" x14ac:dyDescent="0.3">
      <c r="C460" s="453"/>
    </row>
    <row r="461" spans="3:3" x14ac:dyDescent="0.3">
      <c r="C461" s="453"/>
    </row>
    <row r="462" spans="3:3" x14ac:dyDescent="0.3">
      <c r="C462" s="453"/>
    </row>
    <row r="463" spans="3:3" x14ac:dyDescent="0.3">
      <c r="C463" s="453"/>
    </row>
    <row r="464" spans="3:3" x14ac:dyDescent="0.3">
      <c r="C464" s="453"/>
    </row>
    <row r="465" spans="3:3" x14ac:dyDescent="0.3">
      <c r="C465" s="453"/>
    </row>
    <row r="466" spans="3:3" x14ac:dyDescent="0.3">
      <c r="C466" s="453"/>
    </row>
    <row r="467" spans="3:3" x14ac:dyDescent="0.3">
      <c r="C467" s="453"/>
    </row>
    <row r="468" spans="3:3" x14ac:dyDescent="0.3">
      <c r="C468" s="453"/>
    </row>
    <row r="469" spans="3:3" x14ac:dyDescent="0.3">
      <c r="C469" s="453"/>
    </row>
    <row r="470" spans="3:3" x14ac:dyDescent="0.3">
      <c r="C470" s="453"/>
    </row>
    <row r="471" spans="3:3" x14ac:dyDescent="0.3">
      <c r="C471" s="453"/>
    </row>
    <row r="472" spans="3:3" x14ac:dyDescent="0.3">
      <c r="C472" s="453"/>
    </row>
    <row r="473" spans="3:3" x14ac:dyDescent="0.3">
      <c r="C473" s="453"/>
    </row>
    <row r="474" spans="3:3" x14ac:dyDescent="0.3">
      <c r="C474" s="453"/>
    </row>
    <row r="475" spans="3:3" x14ac:dyDescent="0.3">
      <c r="C475" s="453"/>
    </row>
    <row r="476" spans="3:3" x14ac:dyDescent="0.3">
      <c r="C476" s="453"/>
    </row>
    <row r="477" spans="3:3" x14ac:dyDescent="0.3">
      <c r="C477" s="453"/>
    </row>
    <row r="478" spans="3:3" x14ac:dyDescent="0.3">
      <c r="C478" s="453"/>
    </row>
    <row r="479" spans="3:3" x14ac:dyDescent="0.3">
      <c r="C479" s="453"/>
    </row>
    <row r="480" spans="3:3" x14ac:dyDescent="0.3">
      <c r="C480" s="453"/>
    </row>
    <row r="481" spans="3:3" x14ac:dyDescent="0.3">
      <c r="C481" s="453"/>
    </row>
    <row r="482" spans="3:3" x14ac:dyDescent="0.3">
      <c r="C482" s="453"/>
    </row>
    <row r="483" spans="3:3" x14ac:dyDescent="0.3">
      <c r="C483" s="453"/>
    </row>
    <row r="484" spans="3:3" x14ac:dyDescent="0.3">
      <c r="C484" s="453"/>
    </row>
    <row r="485" spans="3:3" x14ac:dyDescent="0.3">
      <c r="C485" s="453"/>
    </row>
    <row r="486" spans="3:3" x14ac:dyDescent="0.3">
      <c r="C486" s="453"/>
    </row>
    <row r="487" spans="3:3" x14ac:dyDescent="0.3">
      <c r="C487" s="453"/>
    </row>
    <row r="488" spans="3:3" x14ac:dyDescent="0.3">
      <c r="C488" s="453"/>
    </row>
    <row r="489" spans="3:3" x14ac:dyDescent="0.3">
      <c r="C489" s="453"/>
    </row>
    <row r="490" spans="3:3" x14ac:dyDescent="0.3">
      <c r="C490" s="453"/>
    </row>
    <row r="491" spans="3:3" x14ac:dyDescent="0.3">
      <c r="C491" s="453"/>
    </row>
    <row r="492" spans="3:3" x14ac:dyDescent="0.3">
      <c r="C492" s="453"/>
    </row>
    <row r="493" spans="3:3" x14ac:dyDescent="0.3">
      <c r="C493" s="453"/>
    </row>
    <row r="494" spans="3:3" x14ac:dyDescent="0.3">
      <c r="C494" s="453"/>
    </row>
    <row r="495" spans="3:3" x14ac:dyDescent="0.3">
      <c r="C495" s="453"/>
    </row>
    <row r="496" spans="3:3" x14ac:dyDescent="0.3">
      <c r="C496" s="453"/>
    </row>
    <row r="497" spans="3:3" x14ac:dyDescent="0.3">
      <c r="C497" s="453"/>
    </row>
    <row r="498" spans="3:3" x14ac:dyDescent="0.3">
      <c r="C498" s="453"/>
    </row>
    <row r="499" spans="3:3" x14ac:dyDescent="0.3">
      <c r="C499" s="453"/>
    </row>
    <row r="500" spans="3:3" x14ac:dyDescent="0.3">
      <c r="C500" s="453"/>
    </row>
    <row r="501" spans="3:3" x14ac:dyDescent="0.3">
      <c r="C501" s="453"/>
    </row>
    <row r="502" spans="3:3" x14ac:dyDescent="0.3">
      <c r="C502" s="453"/>
    </row>
    <row r="503" spans="3:3" x14ac:dyDescent="0.3">
      <c r="C503" s="453"/>
    </row>
    <row r="504" spans="3:3" x14ac:dyDescent="0.3">
      <c r="C504" s="453"/>
    </row>
    <row r="505" spans="3:3" x14ac:dyDescent="0.3">
      <c r="C505" s="453"/>
    </row>
    <row r="506" spans="3:3" x14ac:dyDescent="0.3">
      <c r="C506" s="453"/>
    </row>
    <row r="507" spans="3:3" x14ac:dyDescent="0.3">
      <c r="C507" s="453"/>
    </row>
    <row r="508" spans="3:3" x14ac:dyDescent="0.3">
      <c r="C508" s="453"/>
    </row>
    <row r="509" spans="3:3" x14ac:dyDescent="0.3">
      <c r="C509" s="453"/>
    </row>
    <row r="510" spans="3:3" x14ac:dyDescent="0.3">
      <c r="C510" s="453"/>
    </row>
    <row r="511" spans="3:3" x14ac:dyDescent="0.3">
      <c r="C511" s="453"/>
    </row>
    <row r="512" spans="3:3" x14ac:dyDescent="0.3">
      <c r="C512" s="453"/>
    </row>
    <row r="513" spans="3:3" x14ac:dyDescent="0.3">
      <c r="C513" s="453"/>
    </row>
    <row r="514" spans="3:3" x14ac:dyDescent="0.3">
      <c r="C514" s="453"/>
    </row>
    <row r="515" spans="3:3" x14ac:dyDescent="0.3">
      <c r="C515" s="453"/>
    </row>
    <row r="516" spans="3:3" x14ac:dyDescent="0.3">
      <c r="C516" s="453"/>
    </row>
    <row r="517" spans="3:3" x14ac:dyDescent="0.3">
      <c r="C517" s="453"/>
    </row>
    <row r="518" spans="3:3" x14ac:dyDescent="0.3">
      <c r="C518" s="453"/>
    </row>
    <row r="519" spans="3:3" x14ac:dyDescent="0.3">
      <c r="C519" s="453"/>
    </row>
    <row r="520" spans="3:3" x14ac:dyDescent="0.3">
      <c r="C520" s="453"/>
    </row>
    <row r="521" spans="3:3" x14ac:dyDescent="0.3">
      <c r="C521" s="453"/>
    </row>
    <row r="522" spans="3:3" x14ac:dyDescent="0.3">
      <c r="C522" s="453"/>
    </row>
    <row r="523" spans="3:3" x14ac:dyDescent="0.3">
      <c r="C523" s="453"/>
    </row>
    <row r="524" spans="3:3" x14ac:dyDescent="0.3">
      <c r="C524" s="453"/>
    </row>
    <row r="525" spans="3:3" x14ac:dyDescent="0.3">
      <c r="C525" s="453"/>
    </row>
    <row r="526" spans="3:3" x14ac:dyDescent="0.3">
      <c r="C526" s="453"/>
    </row>
    <row r="527" spans="3:3" x14ac:dyDescent="0.3">
      <c r="C527" s="453"/>
    </row>
    <row r="528" spans="3:3" x14ac:dyDescent="0.3">
      <c r="C528" s="453"/>
    </row>
    <row r="529" spans="3:3" x14ac:dyDescent="0.3">
      <c r="C529" s="453"/>
    </row>
    <row r="530" spans="3:3" x14ac:dyDescent="0.3">
      <c r="C530" s="453"/>
    </row>
    <row r="531" spans="3:3" x14ac:dyDescent="0.3">
      <c r="C531" s="453"/>
    </row>
    <row r="532" spans="3:3" x14ac:dyDescent="0.3">
      <c r="C532" s="453"/>
    </row>
    <row r="533" spans="3:3" x14ac:dyDescent="0.3">
      <c r="C533" s="453"/>
    </row>
    <row r="534" spans="3:3" x14ac:dyDescent="0.3">
      <c r="C534" s="453"/>
    </row>
    <row r="535" spans="3:3" x14ac:dyDescent="0.3">
      <c r="C535" s="453"/>
    </row>
    <row r="536" spans="3:3" x14ac:dyDescent="0.3">
      <c r="C536" s="453"/>
    </row>
    <row r="537" spans="3:3" x14ac:dyDescent="0.3">
      <c r="C537" s="453"/>
    </row>
    <row r="538" spans="3:3" x14ac:dyDescent="0.3">
      <c r="C538" s="453"/>
    </row>
    <row r="539" spans="3:3" x14ac:dyDescent="0.3">
      <c r="C539" s="453"/>
    </row>
    <row r="540" spans="3:3" x14ac:dyDescent="0.3">
      <c r="C540" s="453"/>
    </row>
    <row r="541" spans="3:3" x14ac:dyDescent="0.3">
      <c r="C541" s="453"/>
    </row>
    <row r="542" spans="3:3" x14ac:dyDescent="0.3">
      <c r="C542" s="453"/>
    </row>
    <row r="543" spans="3:3" x14ac:dyDescent="0.3">
      <c r="C543" s="453"/>
    </row>
    <row r="544" spans="3:3" x14ac:dyDescent="0.3">
      <c r="C544" s="453"/>
    </row>
    <row r="545" spans="3:3" x14ac:dyDescent="0.3">
      <c r="C545" s="453"/>
    </row>
    <row r="546" spans="3:3" x14ac:dyDescent="0.3">
      <c r="C546" s="453"/>
    </row>
    <row r="547" spans="3:3" x14ac:dyDescent="0.3">
      <c r="C547" s="453"/>
    </row>
    <row r="548" spans="3:3" x14ac:dyDescent="0.3">
      <c r="C548" s="453"/>
    </row>
    <row r="549" spans="3:3" x14ac:dyDescent="0.3">
      <c r="C549" s="453"/>
    </row>
    <row r="550" spans="3:3" x14ac:dyDescent="0.3">
      <c r="C550" s="453"/>
    </row>
    <row r="551" spans="3:3" x14ac:dyDescent="0.3">
      <c r="C551" s="453"/>
    </row>
    <row r="552" spans="3:3" x14ac:dyDescent="0.3">
      <c r="C552" s="453"/>
    </row>
    <row r="553" spans="3:3" x14ac:dyDescent="0.3">
      <c r="C553" s="453"/>
    </row>
    <row r="554" spans="3:3" x14ac:dyDescent="0.3">
      <c r="C554" s="453"/>
    </row>
    <row r="555" spans="3:3" x14ac:dyDescent="0.3">
      <c r="C555" s="453"/>
    </row>
    <row r="556" spans="3:3" x14ac:dyDescent="0.3">
      <c r="C556" s="453"/>
    </row>
    <row r="557" spans="3:3" x14ac:dyDescent="0.3">
      <c r="C557" s="453"/>
    </row>
    <row r="558" spans="3:3" x14ac:dyDescent="0.3">
      <c r="C558" s="453"/>
    </row>
    <row r="559" spans="3:3" x14ac:dyDescent="0.3">
      <c r="C559" s="453"/>
    </row>
    <row r="560" spans="3:3" x14ac:dyDescent="0.3">
      <c r="C560" s="453"/>
    </row>
    <row r="561" spans="3:3" x14ac:dyDescent="0.3">
      <c r="C561" s="453"/>
    </row>
    <row r="562" spans="3:3" x14ac:dyDescent="0.3">
      <c r="C562" s="453"/>
    </row>
    <row r="563" spans="3:3" x14ac:dyDescent="0.3">
      <c r="C563" s="453"/>
    </row>
    <row r="564" spans="3:3" x14ac:dyDescent="0.3">
      <c r="C564" s="453"/>
    </row>
    <row r="565" spans="3:3" x14ac:dyDescent="0.3">
      <c r="C565" s="453"/>
    </row>
    <row r="566" spans="3:3" x14ac:dyDescent="0.3">
      <c r="C566" s="453"/>
    </row>
    <row r="567" spans="3:3" x14ac:dyDescent="0.3">
      <c r="C567" s="453"/>
    </row>
    <row r="568" spans="3:3" x14ac:dyDescent="0.3">
      <c r="C568" s="453"/>
    </row>
    <row r="569" spans="3:3" x14ac:dyDescent="0.3">
      <c r="C569" s="453"/>
    </row>
    <row r="570" spans="3:3" x14ac:dyDescent="0.3">
      <c r="C570" s="453"/>
    </row>
    <row r="571" spans="3:3" x14ac:dyDescent="0.3">
      <c r="C571" s="453"/>
    </row>
    <row r="572" spans="3:3" x14ac:dyDescent="0.3">
      <c r="C572" s="453"/>
    </row>
    <row r="573" spans="3:3" x14ac:dyDescent="0.3">
      <c r="C573" s="453"/>
    </row>
    <row r="574" spans="3:3" x14ac:dyDescent="0.3">
      <c r="C574" s="453"/>
    </row>
    <row r="575" spans="3:3" x14ac:dyDescent="0.3">
      <c r="C575" s="453"/>
    </row>
    <row r="576" spans="3:3" x14ac:dyDescent="0.3">
      <c r="C576" s="453"/>
    </row>
    <row r="577" spans="3:3" x14ac:dyDescent="0.3">
      <c r="C577" s="453"/>
    </row>
    <row r="578" spans="3:3" x14ac:dyDescent="0.3">
      <c r="C578" s="453"/>
    </row>
    <row r="579" spans="3:3" x14ac:dyDescent="0.3">
      <c r="C579" s="453"/>
    </row>
    <row r="580" spans="3:3" x14ac:dyDescent="0.3">
      <c r="C580" s="453"/>
    </row>
    <row r="581" spans="3:3" x14ac:dyDescent="0.3">
      <c r="C581" s="453"/>
    </row>
    <row r="582" spans="3:3" x14ac:dyDescent="0.3">
      <c r="C582" s="453"/>
    </row>
    <row r="583" spans="3:3" x14ac:dyDescent="0.3">
      <c r="C583" s="453"/>
    </row>
    <row r="584" spans="3:3" x14ac:dyDescent="0.3">
      <c r="C584" s="453"/>
    </row>
    <row r="585" spans="3:3" x14ac:dyDescent="0.3">
      <c r="C585" s="453"/>
    </row>
    <row r="586" spans="3:3" x14ac:dyDescent="0.3">
      <c r="C586" s="453"/>
    </row>
    <row r="587" spans="3:3" x14ac:dyDescent="0.3">
      <c r="C587" s="453"/>
    </row>
    <row r="588" spans="3:3" x14ac:dyDescent="0.3">
      <c r="C588" s="453"/>
    </row>
    <row r="589" spans="3:3" x14ac:dyDescent="0.3">
      <c r="C589" s="453"/>
    </row>
    <row r="590" spans="3:3" x14ac:dyDescent="0.3">
      <c r="C590" s="453"/>
    </row>
    <row r="591" spans="3:3" x14ac:dyDescent="0.3">
      <c r="C591" s="453"/>
    </row>
    <row r="592" spans="3:3" x14ac:dyDescent="0.3">
      <c r="C592" s="453"/>
    </row>
    <row r="593" spans="3:3" x14ac:dyDescent="0.3">
      <c r="C593" s="453"/>
    </row>
    <row r="594" spans="3:3" x14ac:dyDescent="0.3">
      <c r="C594" s="453"/>
    </row>
    <row r="595" spans="3:3" x14ac:dyDescent="0.3">
      <c r="C595" s="453"/>
    </row>
    <row r="596" spans="3:3" x14ac:dyDescent="0.3">
      <c r="C596" s="453"/>
    </row>
    <row r="597" spans="3:3" x14ac:dyDescent="0.3">
      <c r="C597" s="453"/>
    </row>
    <row r="598" spans="3:3" x14ac:dyDescent="0.3">
      <c r="C598" s="453"/>
    </row>
    <row r="599" spans="3:3" x14ac:dyDescent="0.3">
      <c r="C599" s="453"/>
    </row>
    <row r="600" spans="3:3" x14ac:dyDescent="0.3">
      <c r="C600" s="453"/>
    </row>
    <row r="601" spans="3:3" x14ac:dyDescent="0.3">
      <c r="C601" s="453"/>
    </row>
    <row r="602" spans="3:3" x14ac:dyDescent="0.3">
      <c r="C602" s="453"/>
    </row>
    <row r="603" spans="3:3" x14ac:dyDescent="0.3">
      <c r="C603" s="453"/>
    </row>
    <row r="604" spans="3:3" x14ac:dyDescent="0.3">
      <c r="C604" s="453"/>
    </row>
    <row r="605" spans="3:3" x14ac:dyDescent="0.3">
      <c r="C605" s="453"/>
    </row>
    <row r="606" spans="3:3" x14ac:dyDescent="0.3">
      <c r="C606" s="453"/>
    </row>
    <row r="607" spans="3:3" x14ac:dyDescent="0.3">
      <c r="C607" s="453"/>
    </row>
    <row r="608" spans="3:3" x14ac:dyDescent="0.3">
      <c r="C608" s="453"/>
    </row>
    <row r="609" spans="3:3" x14ac:dyDescent="0.3">
      <c r="C609" s="453"/>
    </row>
    <row r="610" spans="3:3" x14ac:dyDescent="0.3">
      <c r="C610" s="453"/>
    </row>
    <row r="611" spans="3:3" x14ac:dyDescent="0.3">
      <c r="C611" s="453"/>
    </row>
    <row r="612" spans="3:3" x14ac:dyDescent="0.3">
      <c r="C612" s="453"/>
    </row>
    <row r="613" spans="3:3" x14ac:dyDescent="0.3">
      <c r="C613" s="453"/>
    </row>
    <row r="614" spans="3:3" x14ac:dyDescent="0.3">
      <c r="C614" s="453"/>
    </row>
    <row r="615" spans="3:3" x14ac:dyDescent="0.3">
      <c r="C615" s="453"/>
    </row>
    <row r="616" spans="3:3" x14ac:dyDescent="0.3">
      <c r="C616" s="453"/>
    </row>
    <row r="617" spans="3:3" x14ac:dyDescent="0.3">
      <c r="C617" s="453"/>
    </row>
    <row r="618" spans="3:3" x14ac:dyDescent="0.3">
      <c r="C618" s="453"/>
    </row>
    <row r="619" spans="3:3" x14ac:dyDescent="0.3">
      <c r="C619" s="453"/>
    </row>
    <row r="620" spans="3:3" x14ac:dyDescent="0.3">
      <c r="C620" s="453"/>
    </row>
    <row r="621" spans="3:3" x14ac:dyDescent="0.3">
      <c r="C621" s="453"/>
    </row>
    <row r="622" spans="3:3" x14ac:dyDescent="0.3">
      <c r="C622" s="453"/>
    </row>
    <row r="623" spans="3:3" x14ac:dyDescent="0.3">
      <c r="C623" s="453"/>
    </row>
    <row r="624" spans="3:3" x14ac:dyDescent="0.3">
      <c r="C624" s="453"/>
    </row>
    <row r="625" spans="3:3" x14ac:dyDescent="0.3">
      <c r="C625" s="453"/>
    </row>
    <row r="626" spans="3:3" x14ac:dyDescent="0.3">
      <c r="C626" s="453"/>
    </row>
    <row r="627" spans="3:3" x14ac:dyDescent="0.3">
      <c r="C627" s="453"/>
    </row>
    <row r="628" spans="3:3" x14ac:dyDescent="0.3">
      <c r="C628" s="453"/>
    </row>
    <row r="629" spans="3:3" x14ac:dyDescent="0.3">
      <c r="C629" s="453"/>
    </row>
    <row r="630" spans="3:3" x14ac:dyDescent="0.3">
      <c r="C630" s="453"/>
    </row>
    <row r="631" spans="3:3" x14ac:dyDescent="0.3">
      <c r="C631" s="453"/>
    </row>
    <row r="632" spans="3:3" x14ac:dyDescent="0.3">
      <c r="C632" s="453"/>
    </row>
    <row r="633" spans="3:3" x14ac:dyDescent="0.3">
      <c r="C633" s="453"/>
    </row>
    <row r="634" spans="3:3" x14ac:dyDescent="0.3">
      <c r="C634" s="453"/>
    </row>
    <row r="635" spans="3:3" x14ac:dyDescent="0.3">
      <c r="C635" s="453"/>
    </row>
    <row r="636" spans="3:3" x14ac:dyDescent="0.3">
      <c r="C636" s="453"/>
    </row>
    <row r="637" spans="3:3" x14ac:dyDescent="0.3">
      <c r="C637" s="453"/>
    </row>
    <row r="638" spans="3:3" x14ac:dyDescent="0.3">
      <c r="C638" s="453"/>
    </row>
    <row r="639" spans="3:3" x14ac:dyDescent="0.3">
      <c r="C639" s="453"/>
    </row>
    <row r="640" spans="3:3" x14ac:dyDescent="0.3">
      <c r="C640" s="453"/>
    </row>
    <row r="641" spans="3:3" x14ac:dyDescent="0.3">
      <c r="C641" s="453"/>
    </row>
    <row r="642" spans="3:3" x14ac:dyDescent="0.3">
      <c r="C642" s="453"/>
    </row>
    <row r="643" spans="3:3" x14ac:dyDescent="0.3">
      <c r="C643" s="453"/>
    </row>
    <row r="644" spans="3:3" x14ac:dyDescent="0.3">
      <c r="C644" s="453"/>
    </row>
    <row r="645" spans="3:3" x14ac:dyDescent="0.3">
      <c r="C645" s="453"/>
    </row>
    <row r="646" spans="3:3" x14ac:dyDescent="0.3">
      <c r="C646" s="453"/>
    </row>
    <row r="647" spans="3:3" x14ac:dyDescent="0.3">
      <c r="C647" s="453"/>
    </row>
    <row r="648" spans="3:3" x14ac:dyDescent="0.3">
      <c r="C648" s="453"/>
    </row>
    <row r="649" spans="3:3" x14ac:dyDescent="0.3">
      <c r="C649" s="453"/>
    </row>
    <row r="650" spans="3:3" x14ac:dyDescent="0.3">
      <c r="C650" s="453"/>
    </row>
    <row r="651" spans="3:3" x14ac:dyDescent="0.3">
      <c r="C651" s="453"/>
    </row>
    <row r="652" spans="3:3" x14ac:dyDescent="0.3">
      <c r="C652" s="453"/>
    </row>
    <row r="653" spans="3:3" x14ac:dyDescent="0.3">
      <c r="C653" s="453"/>
    </row>
    <row r="654" spans="3:3" x14ac:dyDescent="0.3">
      <c r="C654" s="453"/>
    </row>
    <row r="655" spans="3:3" x14ac:dyDescent="0.3">
      <c r="C655" s="453"/>
    </row>
    <row r="656" spans="3:3" x14ac:dyDescent="0.3">
      <c r="C656" s="453"/>
    </row>
    <row r="657" spans="3:3" x14ac:dyDescent="0.3">
      <c r="C657" s="453"/>
    </row>
    <row r="658" spans="3:3" x14ac:dyDescent="0.3">
      <c r="C658" s="453"/>
    </row>
    <row r="659" spans="3:3" x14ac:dyDescent="0.3">
      <c r="C659" s="453"/>
    </row>
    <row r="660" spans="3:3" x14ac:dyDescent="0.3">
      <c r="C660" s="453"/>
    </row>
    <row r="661" spans="3:3" x14ac:dyDescent="0.3">
      <c r="C661" s="453"/>
    </row>
    <row r="662" spans="3:3" x14ac:dyDescent="0.3">
      <c r="C662" s="453"/>
    </row>
    <row r="663" spans="3:3" x14ac:dyDescent="0.3">
      <c r="C663" s="453"/>
    </row>
    <row r="664" spans="3:3" x14ac:dyDescent="0.3">
      <c r="C664" s="453"/>
    </row>
    <row r="665" spans="3:3" x14ac:dyDescent="0.3">
      <c r="C665" s="453"/>
    </row>
    <row r="666" spans="3:3" x14ac:dyDescent="0.3">
      <c r="C666" s="453"/>
    </row>
    <row r="667" spans="3:3" x14ac:dyDescent="0.3">
      <c r="C667" s="453"/>
    </row>
    <row r="668" spans="3:3" x14ac:dyDescent="0.3">
      <c r="C668" s="453"/>
    </row>
    <row r="669" spans="3:3" x14ac:dyDescent="0.3">
      <c r="C669" s="453"/>
    </row>
    <row r="670" spans="3:3" x14ac:dyDescent="0.3">
      <c r="C670" s="453"/>
    </row>
    <row r="671" spans="3:3" x14ac:dyDescent="0.3">
      <c r="C671" s="453"/>
    </row>
    <row r="672" spans="3:3" x14ac:dyDescent="0.3">
      <c r="C672" s="453"/>
    </row>
    <row r="673" spans="3:3" x14ac:dyDescent="0.3">
      <c r="C673" s="453"/>
    </row>
    <row r="674" spans="3:3" x14ac:dyDescent="0.3">
      <c r="C674" s="453"/>
    </row>
    <row r="675" spans="3:3" x14ac:dyDescent="0.3">
      <c r="C675" s="453"/>
    </row>
    <row r="676" spans="3:3" x14ac:dyDescent="0.3">
      <c r="C676" s="453"/>
    </row>
    <row r="677" spans="3:3" x14ac:dyDescent="0.3">
      <c r="C677" s="453"/>
    </row>
    <row r="678" spans="3:3" x14ac:dyDescent="0.3">
      <c r="C678" s="453"/>
    </row>
    <row r="679" spans="3:3" x14ac:dyDescent="0.3">
      <c r="C679" s="453"/>
    </row>
    <row r="680" spans="3:3" x14ac:dyDescent="0.3">
      <c r="C680" s="453"/>
    </row>
    <row r="681" spans="3:3" x14ac:dyDescent="0.3">
      <c r="C681" s="453"/>
    </row>
    <row r="682" spans="3:3" x14ac:dyDescent="0.3">
      <c r="C682" s="453"/>
    </row>
    <row r="683" spans="3:3" x14ac:dyDescent="0.3">
      <c r="C683" s="453"/>
    </row>
    <row r="684" spans="3:3" x14ac:dyDescent="0.3">
      <c r="C684" s="453"/>
    </row>
    <row r="685" spans="3:3" x14ac:dyDescent="0.3">
      <c r="C685" s="453"/>
    </row>
    <row r="686" spans="3:3" x14ac:dyDescent="0.3">
      <c r="C686" s="453"/>
    </row>
    <row r="687" spans="3:3" x14ac:dyDescent="0.3">
      <c r="C687" s="453"/>
    </row>
    <row r="688" spans="3:3" x14ac:dyDescent="0.3">
      <c r="C688" s="453"/>
    </row>
    <row r="689" spans="3:3" x14ac:dyDescent="0.3">
      <c r="C689" s="453"/>
    </row>
    <row r="690" spans="3:3" x14ac:dyDescent="0.3">
      <c r="C690" s="453"/>
    </row>
    <row r="691" spans="3:3" x14ac:dyDescent="0.3">
      <c r="C691" s="453"/>
    </row>
    <row r="692" spans="3:3" x14ac:dyDescent="0.3">
      <c r="C692" s="453"/>
    </row>
    <row r="693" spans="3:3" x14ac:dyDescent="0.3">
      <c r="C693" s="453"/>
    </row>
    <row r="694" spans="3:3" x14ac:dyDescent="0.3">
      <c r="C694" s="453"/>
    </row>
    <row r="695" spans="3:3" x14ac:dyDescent="0.3">
      <c r="C695" s="453"/>
    </row>
    <row r="696" spans="3:3" x14ac:dyDescent="0.3">
      <c r="C696" s="453"/>
    </row>
    <row r="697" spans="3:3" x14ac:dyDescent="0.3">
      <c r="C697" s="453"/>
    </row>
    <row r="698" spans="3:3" x14ac:dyDescent="0.3">
      <c r="C698" s="453"/>
    </row>
    <row r="699" spans="3:3" x14ac:dyDescent="0.3">
      <c r="C699" s="453"/>
    </row>
    <row r="700" spans="3:3" x14ac:dyDescent="0.3">
      <c r="C700" s="453"/>
    </row>
    <row r="701" spans="3:3" x14ac:dyDescent="0.3">
      <c r="C701" s="453"/>
    </row>
    <row r="702" spans="3:3" x14ac:dyDescent="0.3">
      <c r="C702" s="453"/>
    </row>
    <row r="703" spans="3:3" x14ac:dyDescent="0.3">
      <c r="C703" s="453"/>
    </row>
    <row r="704" spans="3:3" x14ac:dyDescent="0.3">
      <c r="C704" s="453"/>
    </row>
    <row r="705" spans="3:3" x14ac:dyDescent="0.3">
      <c r="C705" s="453"/>
    </row>
    <row r="706" spans="3:3" x14ac:dyDescent="0.3">
      <c r="C706" s="453"/>
    </row>
    <row r="707" spans="3:3" x14ac:dyDescent="0.3">
      <c r="C707" s="453"/>
    </row>
    <row r="708" spans="3:3" x14ac:dyDescent="0.3">
      <c r="C708" s="453"/>
    </row>
    <row r="709" spans="3:3" x14ac:dyDescent="0.3">
      <c r="C709" s="453"/>
    </row>
    <row r="710" spans="3:3" x14ac:dyDescent="0.3">
      <c r="C710" s="453"/>
    </row>
    <row r="711" spans="3:3" x14ac:dyDescent="0.3">
      <c r="C711" s="453"/>
    </row>
    <row r="712" spans="3:3" x14ac:dyDescent="0.3">
      <c r="C712" s="453"/>
    </row>
    <row r="713" spans="3:3" x14ac:dyDescent="0.3">
      <c r="C713" s="453"/>
    </row>
    <row r="714" spans="3:3" x14ac:dyDescent="0.3">
      <c r="C714" s="453"/>
    </row>
    <row r="715" spans="3:3" x14ac:dyDescent="0.3">
      <c r="C715" s="453"/>
    </row>
    <row r="716" spans="3:3" x14ac:dyDescent="0.3">
      <c r="C716" s="453"/>
    </row>
    <row r="717" spans="3:3" x14ac:dyDescent="0.3">
      <c r="C717" s="453"/>
    </row>
    <row r="718" spans="3:3" x14ac:dyDescent="0.3">
      <c r="C718" s="453"/>
    </row>
    <row r="719" spans="3:3" x14ac:dyDescent="0.3">
      <c r="C719" s="453"/>
    </row>
    <row r="720" spans="3:3" x14ac:dyDescent="0.3">
      <c r="C720" s="453"/>
    </row>
    <row r="721" spans="3:3" x14ac:dyDescent="0.3">
      <c r="C721" s="453"/>
    </row>
    <row r="722" spans="3:3" x14ac:dyDescent="0.3">
      <c r="C722" s="453"/>
    </row>
    <row r="723" spans="3:3" x14ac:dyDescent="0.3">
      <c r="C723" s="453"/>
    </row>
    <row r="724" spans="3:3" x14ac:dyDescent="0.3">
      <c r="C724" s="453"/>
    </row>
    <row r="725" spans="3:3" x14ac:dyDescent="0.3">
      <c r="C725" s="453"/>
    </row>
    <row r="726" spans="3:3" x14ac:dyDescent="0.3">
      <c r="C726" s="453"/>
    </row>
    <row r="727" spans="3:3" x14ac:dyDescent="0.3">
      <c r="C727" s="453"/>
    </row>
    <row r="728" spans="3:3" x14ac:dyDescent="0.3">
      <c r="C728" s="453"/>
    </row>
    <row r="729" spans="3:3" x14ac:dyDescent="0.3">
      <c r="C729" s="453"/>
    </row>
    <row r="730" spans="3:3" x14ac:dyDescent="0.3">
      <c r="C730" s="453"/>
    </row>
    <row r="731" spans="3:3" x14ac:dyDescent="0.3">
      <c r="C731" s="453"/>
    </row>
    <row r="732" spans="3:3" x14ac:dyDescent="0.3">
      <c r="C732" s="453"/>
    </row>
    <row r="733" spans="3:3" x14ac:dyDescent="0.3">
      <c r="C733" s="453"/>
    </row>
    <row r="734" spans="3:3" x14ac:dyDescent="0.3">
      <c r="C734" s="453"/>
    </row>
    <row r="735" spans="3:3" x14ac:dyDescent="0.3">
      <c r="C735" s="453"/>
    </row>
    <row r="736" spans="3:3" x14ac:dyDescent="0.3">
      <c r="C736" s="453"/>
    </row>
    <row r="737" spans="3:3" x14ac:dyDescent="0.3">
      <c r="C737" s="453"/>
    </row>
    <row r="738" spans="3:3" x14ac:dyDescent="0.3">
      <c r="C738" s="453"/>
    </row>
    <row r="739" spans="3:3" x14ac:dyDescent="0.3">
      <c r="C739" s="453"/>
    </row>
    <row r="740" spans="3:3" x14ac:dyDescent="0.3">
      <c r="C740" s="453"/>
    </row>
    <row r="741" spans="3:3" x14ac:dyDescent="0.3">
      <c r="C741" s="453"/>
    </row>
    <row r="742" spans="3:3" x14ac:dyDescent="0.3">
      <c r="C742" s="453"/>
    </row>
    <row r="743" spans="3:3" x14ac:dyDescent="0.3">
      <c r="C743" s="453"/>
    </row>
    <row r="744" spans="3:3" x14ac:dyDescent="0.3">
      <c r="C744" s="453"/>
    </row>
    <row r="745" spans="3:3" x14ac:dyDescent="0.3">
      <c r="C745" s="453"/>
    </row>
    <row r="746" spans="3:3" x14ac:dyDescent="0.3">
      <c r="C746" s="453"/>
    </row>
    <row r="747" spans="3:3" x14ac:dyDescent="0.3">
      <c r="C747" s="453"/>
    </row>
    <row r="748" spans="3:3" x14ac:dyDescent="0.3">
      <c r="C748" s="453"/>
    </row>
    <row r="749" spans="3:3" x14ac:dyDescent="0.3">
      <c r="C749" s="453"/>
    </row>
    <row r="750" spans="3:3" x14ac:dyDescent="0.3">
      <c r="C750" s="453"/>
    </row>
    <row r="751" spans="3:3" x14ac:dyDescent="0.3">
      <c r="C751" s="453"/>
    </row>
    <row r="752" spans="3:3" x14ac:dyDescent="0.3">
      <c r="C752" s="453"/>
    </row>
    <row r="753" spans="3:3" x14ac:dyDescent="0.3">
      <c r="C753" s="453"/>
    </row>
    <row r="754" spans="3:3" x14ac:dyDescent="0.3">
      <c r="C754" s="453"/>
    </row>
    <row r="755" spans="3:3" x14ac:dyDescent="0.3">
      <c r="C755" s="453"/>
    </row>
    <row r="756" spans="3:3" x14ac:dyDescent="0.3">
      <c r="C756" s="453"/>
    </row>
    <row r="757" spans="3:3" x14ac:dyDescent="0.3">
      <c r="C757" s="453"/>
    </row>
    <row r="758" spans="3:3" x14ac:dyDescent="0.3">
      <c r="C758" s="453"/>
    </row>
    <row r="759" spans="3:3" x14ac:dyDescent="0.3">
      <c r="C759" s="453"/>
    </row>
    <row r="760" spans="3:3" x14ac:dyDescent="0.3">
      <c r="C760" s="453"/>
    </row>
    <row r="761" spans="3:3" x14ac:dyDescent="0.3">
      <c r="C761" s="453"/>
    </row>
    <row r="762" spans="3:3" x14ac:dyDescent="0.3">
      <c r="C762" s="453"/>
    </row>
    <row r="763" spans="3:3" x14ac:dyDescent="0.3">
      <c r="C763" s="453"/>
    </row>
    <row r="764" spans="3:3" x14ac:dyDescent="0.3">
      <c r="C764" s="453"/>
    </row>
    <row r="765" spans="3:3" x14ac:dyDescent="0.3">
      <c r="C765" s="453"/>
    </row>
    <row r="766" spans="3:3" x14ac:dyDescent="0.3">
      <c r="C766" s="453"/>
    </row>
    <row r="767" spans="3:3" x14ac:dyDescent="0.3">
      <c r="C767" s="453"/>
    </row>
    <row r="768" spans="3:3" x14ac:dyDescent="0.3">
      <c r="C768" s="453"/>
    </row>
    <row r="769" spans="3:3" x14ac:dyDescent="0.3">
      <c r="C769" s="453"/>
    </row>
    <row r="770" spans="3:3" x14ac:dyDescent="0.3">
      <c r="C770" s="453"/>
    </row>
    <row r="771" spans="3:3" x14ac:dyDescent="0.3">
      <c r="C771" s="453"/>
    </row>
    <row r="772" spans="3:3" x14ac:dyDescent="0.3">
      <c r="C772" s="453"/>
    </row>
    <row r="773" spans="3:3" x14ac:dyDescent="0.3">
      <c r="C773" s="453"/>
    </row>
    <row r="774" spans="3:3" x14ac:dyDescent="0.3">
      <c r="C774" s="453"/>
    </row>
    <row r="775" spans="3:3" x14ac:dyDescent="0.3">
      <c r="C775" s="453"/>
    </row>
    <row r="776" spans="3:3" x14ac:dyDescent="0.3">
      <c r="C776" s="453"/>
    </row>
    <row r="777" spans="3:3" x14ac:dyDescent="0.3">
      <c r="C777" s="453"/>
    </row>
    <row r="778" spans="3:3" x14ac:dyDescent="0.3">
      <c r="C778" s="453"/>
    </row>
    <row r="779" spans="3:3" x14ac:dyDescent="0.3">
      <c r="C779" s="453"/>
    </row>
    <row r="780" spans="3:3" x14ac:dyDescent="0.3">
      <c r="C780" s="453"/>
    </row>
    <row r="781" spans="3:3" x14ac:dyDescent="0.3">
      <c r="C781" s="453"/>
    </row>
    <row r="782" spans="3:3" x14ac:dyDescent="0.3">
      <c r="C782" s="453"/>
    </row>
    <row r="783" spans="3:3" x14ac:dyDescent="0.3">
      <c r="C783" s="453"/>
    </row>
    <row r="784" spans="3:3" x14ac:dyDescent="0.3">
      <c r="C784" s="453"/>
    </row>
    <row r="785" spans="3:3" x14ac:dyDescent="0.3">
      <c r="C785" s="453"/>
    </row>
    <row r="786" spans="3:3" x14ac:dyDescent="0.3">
      <c r="C786" s="453"/>
    </row>
    <row r="787" spans="3:3" x14ac:dyDescent="0.3">
      <c r="C787" s="453"/>
    </row>
    <row r="788" spans="3:3" x14ac:dyDescent="0.3">
      <c r="C788" s="453"/>
    </row>
    <row r="789" spans="3:3" x14ac:dyDescent="0.3">
      <c r="C789" s="453"/>
    </row>
    <row r="790" spans="3:3" x14ac:dyDescent="0.3">
      <c r="C790" s="453"/>
    </row>
    <row r="791" spans="3:3" x14ac:dyDescent="0.3">
      <c r="C791" s="453"/>
    </row>
    <row r="792" spans="3:3" x14ac:dyDescent="0.3">
      <c r="C792" s="453"/>
    </row>
    <row r="793" spans="3:3" x14ac:dyDescent="0.3">
      <c r="C793" s="453"/>
    </row>
    <row r="794" spans="3:3" x14ac:dyDescent="0.3">
      <c r="C794" s="453"/>
    </row>
    <row r="795" spans="3:3" x14ac:dyDescent="0.3">
      <c r="C795" s="453"/>
    </row>
    <row r="796" spans="3:3" x14ac:dyDescent="0.3">
      <c r="C796" s="453"/>
    </row>
    <row r="797" spans="3:3" x14ac:dyDescent="0.3">
      <c r="C797" s="453"/>
    </row>
    <row r="798" spans="3:3" x14ac:dyDescent="0.3">
      <c r="C798" s="453"/>
    </row>
    <row r="799" spans="3:3" x14ac:dyDescent="0.3">
      <c r="C799" s="453"/>
    </row>
    <row r="800" spans="3:3" x14ac:dyDescent="0.3">
      <c r="C800" s="453"/>
    </row>
    <row r="801" spans="3:3" x14ac:dyDescent="0.3">
      <c r="C801" s="453"/>
    </row>
    <row r="802" spans="3:3" x14ac:dyDescent="0.3">
      <c r="C802" s="453"/>
    </row>
    <row r="803" spans="3:3" x14ac:dyDescent="0.3">
      <c r="C803" s="453"/>
    </row>
    <row r="804" spans="3:3" x14ac:dyDescent="0.3">
      <c r="C804" s="453"/>
    </row>
    <row r="805" spans="3:3" x14ac:dyDescent="0.3">
      <c r="C805" s="453"/>
    </row>
    <row r="806" spans="3:3" x14ac:dyDescent="0.3">
      <c r="C806" s="453"/>
    </row>
    <row r="807" spans="3:3" x14ac:dyDescent="0.3">
      <c r="C807" s="453"/>
    </row>
    <row r="808" spans="3:3" x14ac:dyDescent="0.3">
      <c r="C808" s="453"/>
    </row>
    <row r="809" spans="3:3" x14ac:dyDescent="0.3">
      <c r="C809" s="453"/>
    </row>
    <row r="810" spans="3:3" x14ac:dyDescent="0.3">
      <c r="C810" s="453"/>
    </row>
    <row r="811" spans="3:3" x14ac:dyDescent="0.3">
      <c r="C811" s="453"/>
    </row>
    <row r="812" spans="3:3" x14ac:dyDescent="0.3">
      <c r="C812" s="453"/>
    </row>
    <row r="813" spans="3:3" x14ac:dyDescent="0.3">
      <c r="C813" s="453"/>
    </row>
    <row r="814" spans="3:3" x14ac:dyDescent="0.3">
      <c r="C814" s="453"/>
    </row>
    <row r="815" spans="3:3" x14ac:dyDescent="0.3">
      <c r="C815" s="453"/>
    </row>
    <row r="816" spans="3:3" x14ac:dyDescent="0.3">
      <c r="C816" s="453"/>
    </row>
    <row r="817" spans="3:3" x14ac:dyDescent="0.3">
      <c r="C817" s="453"/>
    </row>
    <row r="818" spans="3:3" x14ac:dyDescent="0.3">
      <c r="C818" s="453"/>
    </row>
    <row r="819" spans="3:3" x14ac:dyDescent="0.3">
      <c r="C819" s="453"/>
    </row>
    <row r="820" spans="3:3" x14ac:dyDescent="0.3">
      <c r="C820" s="453"/>
    </row>
    <row r="821" spans="3:3" x14ac:dyDescent="0.3">
      <c r="C821" s="453"/>
    </row>
    <row r="822" spans="3:3" x14ac:dyDescent="0.3">
      <c r="C822" s="453"/>
    </row>
    <row r="823" spans="3:3" x14ac:dyDescent="0.3">
      <c r="C823" s="453"/>
    </row>
    <row r="824" spans="3:3" x14ac:dyDescent="0.3">
      <c r="C824" s="453"/>
    </row>
    <row r="825" spans="3:3" x14ac:dyDescent="0.3">
      <c r="C825" s="453"/>
    </row>
    <row r="826" spans="3:3" x14ac:dyDescent="0.3">
      <c r="C826" s="453"/>
    </row>
    <row r="827" spans="3:3" x14ac:dyDescent="0.3">
      <c r="C827" s="453"/>
    </row>
    <row r="828" spans="3:3" x14ac:dyDescent="0.3">
      <c r="C828" s="453"/>
    </row>
    <row r="829" spans="3:3" x14ac:dyDescent="0.3">
      <c r="C829" s="453"/>
    </row>
    <row r="830" spans="3:3" x14ac:dyDescent="0.3">
      <c r="C830" s="453"/>
    </row>
    <row r="831" spans="3:3" x14ac:dyDescent="0.3">
      <c r="C831" s="453"/>
    </row>
    <row r="832" spans="3:3" x14ac:dyDescent="0.3">
      <c r="C832" s="453"/>
    </row>
    <row r="833" spans="3:3" x14ac:dyDescent="0.3">
      <c r="C833" s="453"/>
    </row>
    <row r="834" spans="3:3" x14ac:dyDescent="0.3">
      <c r="C834" s="453"/>
    </row>
    <row r="835" spans="3:3" x14ac:dyDescent="0.3">
      <c r="C835" s="453"/>
    </row>
    <row r="836" spans="3:3" x14ac:dyDescent="0.3">
      <c r="C836" s="453"/>
    </row>
    <row r="837" spans="3:3" x14ac:dyDescent="0.3">
      <c r="C837" s="453"/>
    </row>
    <row r="838" spans="3:3" x14ac:dyDescent="0.3">
      <c r="C838" s="453"/>
    </row>
    <row r="839" spans="3:3" x14ac:dyDescent="0.3">
      <c r="C839" s="453"/>
    </row>
    <row r="840" spans="3:3" x14ac:dyDescent="0.3">
      <c r="C840" s="453"/>
    </row>
    <row r="841" spans="3:3" x14ac:dyDescent="0.3">
      <c r="C841" s="453"/>
    </row>
    <row r="842" spans="3:3" x14ac:dyDescent="0.3">
      <c r="C842" s="453"/>
    </row>
    <row r="843" spans="3:3" x14ac:dyDescent="0.3">
      <c r="C843" s="453"/>
    </row>
    <row r="844" spans="3:3" x14ac:dyDescent="0.3">
      <c r="C844" s="453"/>
    </row>
    <row r="845" spans="3:3" x14ac:dyDescent="0.3">
      <c r="C845" s="453"/>
    </row>
    <row r="846" spans="3:3" x14ac:dyDescent="0.3">
      <c r="C846" s="453"/>
    </row>
    <row r="847" spans="3:3" x14ac:dyDescent="0.3">
      <c r="C847" s="453"/>
    </row>
    <row r="848" spans="3:3" x14ac:dyDescent="0.3">
      <c r="C848" s="453"/>
    </row>
    <row r="849" spans="3:3" x14ac:dyDescent="0.3">
      <c r="C849" s="453"/>
    </row>
    <row r="850" spans="3:3" x14ac:dyDescent="0.3">
      <c r="C850" s="453"/>
    </row>
    <row r="851" spans="3:3" x14ac:dyDescent="0.3">
      <c r="C851" s="453"/>
    </row>
    <row r="852" spans="3:3" x14ac:dyDescent="0.3">
      <c r="C852" s="453"/>
    </row>
    <row r="853" spans="3:3" x14ac:dyDescent="0.3">
      <c r="C853" s="453"/>
    </row>
    <row r="854" spans="3:3" x14ac:dyDescent="0.3">
      <c r="C854" s="453"/>
    </row>
    <row r="855" spans="3:3" x14ac:dyDescent="0.3">
      <c r="C855" s="453"/>
    </row>
    <row r="856" spans="3:3" x14ac:dyDescent="0.3">
      <c r="C856" s="453"/>
    </row>
    <row r="857" spans="3:3" x14ac:dyDescent="0.3">
      <c r="C857" s="453"/>
    </row>
    <row r="858" spans="3:3" x14ac:dyDescent="0.3">
      <c r="C858" s="453"/>
    </row>
    <row r="859" spans="3:3" x14ac:dyDescent="0.3">
      <c r="C859" s="453"/>
    </row>
    <row r="860" spans="3:3" x14ac:dyDescent="0.3">
      <c r="C860" s="453"/>
    </row>
    <row r="861" spans="3:3" x14ac:dyDescent="0.3">
      <c r="C861" s="453"/>
    </row>
    <row r="862" spans="3:3" x14ac:dyDescent="0.3">
      <c r="C862" s="453"/>
    </row>
    <row r="863" spans="3:3" x14ac:dyDescent="0.3">
      <c r="C863" s="453"/>
    </row>
    <row r="864" spans="3:3" x14ac:dyDescent="0.3">
      <c r="C864" s="453"/>
    </row>
    <row r="865" spans="3:3" x14ac:dyDescent="0.3">
      <c r="C865" s="453"/>
    </row>
    <row r="866" spans="3:3" x14ac:dyDescent="0.3">
      <c r="C866" s="453"/>
    </row>
    <row r="867" spans="3:3" x14ac:dyDescent="0.3">
      <c r="C867" s="453"/>
    </row>
    <row r="868" spans="3:3" x14ac:dyDescent="0.3">
      <c r="C868" s="453"/>
    </row>
    <row r="869" spans="3:3" x14ac:dyDescent="0.3">
      <c r="C869" s="453"/>
    </row>
    <row r="870" spans="3:3" x14ac:dyDescent="0.3">
      <c r="C870" s="453"/>
    </row>
    <row r="871" spans="3:3" x14ac:dyDescent="0.3">
      <c r="C871" s="453"/>
    </row>
    <row r="872" spans="3:3" x14ac:dyDescent="0.3">
      <c r="C872" s="453"/>
    </row>
    <row r="873" spans="3:3" x14ac:dyDescent="0.3">
      <c r="C873" s="453"/>
    </row>
    <row r="874" spans="3:3" x14ac:dyDescent="0.3">
      <c r="C874" s="453"/>
    </row>
    <row r="875" spans="3:3" x14ac:dyDescent="0.3">
      <c r="C875" s="453"/>
    </row>
    <row r="876" spans="3:3" x14ac:dyDescent="0.3">
      <c r="C876" s="453"/>
    </row>
    <row r="877" spans="3:3" x14ac:dyDescent="0.3">
      <c r="C877" s="453"/>
    </row>
    <row r="878" spans="3:3" x14ac:dyDescent="0.3">
      <c r="C878" s="453"/>
    </row>
    <row r="879" spans="3:3" x14ac:dyDescent="0.3">
      <c r="C879" s="453"/>
    </row>
    <row r="880" spans="3:3" x14ac:dyDescent="0.3">
      <c r="C880" s="453"/>
    </row>
    <row r="881" spans="3:3" x14ac:dyDescent="0.3">
      <c r="C881" s="453"/>
    </row>
    <row r="882" spans="3:3" x14ac:dyDescent="0.3">
      <c r="C882" s="453"/>
    </row>
    <row r="883" spans="3:3" x14ac:dyDescent="0.3">
      <c r="C883" s="453"/>
    </row>
    <row r="884" spans="3:3" x14ac:dyDescent="0.3">
      <c r="C884" s="453"/>
    </row>
    <row r="885" spans="3:3" x14ac:dyDescent="0.3">
      <c r="C885" s="453"/>
    </row>
    <row r="886" spans="3:3" x14ac:dyDescent="0.3">
      <c r="C886" s="453"/>
    </row>
    <row r="887" spans="3:3" x14ac:dyDescent="0.3">
      <c r="C887" s="453"/>
    </row>
    <row r="888" spans="3:3" x14ac:dyDescent="0.3">
      <c r="C888" s="453"/>
    </row>
    <row r="889" spans="3:3" x14ac:dyDescent="0.3">
      <c r="C889" s="453"/>
    </row>
    <row r="890" spans="3:3" x14ac:dyDescent="0.3">
      <c r="C890" s="453"/>
    </row>
    <row r="891" spans="3:3" x14ac:dyDescent="0.3">
      <c r="C891" s="453"/>
    </row>
    <row r="892" spans="3:3" x14ac:dyDescent="0.3">
      <c r="C892" s="453"/>
    </row>
    <row r="893" spans="3:3" x14ac:dyDescent="0.3">
      <c r="C893" s="453"/>
    </row>
    <row r="894" spans="3:3" x14ac:dyDescent="0.3">
      <c r="C894" s="453"/>
    </row>
    <row r="895" spans="3:3" x14ac:dyDescent="0.3">
      <c r="C895" s="453"/>
    </row>
    <row r="896" spans="3:3" x14ac:dyDescent="0.3">
      <c r="C896" s="453"/>
    </row>
    <row r="897" spans="3:3" x14ac:dyDescent="0.3">
      <c r="C897" s="453"/>
    </row>
    <row r="898" spans="3:3" x14ac:dyDescent="0.3">
      <c r="C898" s="453"/>
    </row>
    <row r="899" spans="3:3" x14ac:dyDescent="0.3">
      <c r="C899" s="453"/>
    </row>
    <row r="900" spans="3:3" x14ac:dyDescent="0.3">
      <c r="C900" s="453"/>
    </row>
    <row r="901" spans="3:3" x14ac:dyDescent="0.3">
      <c r="C901" s="453"/>
    </row>
    <row r="902" spans="3:3" x14ac:dyDescent="0.3">
      <c r="C902" s="453"/>
    </row>
    <row r="903" spans="3:3" x14ac:dyDescent="0.3">
      <c r="C903" s="453"/>
    </row>
    <row r="904" spans="3:3" x14ac:dyDescent="0.3">
      <c r="C904" s="453"/>
    </row>
    <row r="905" spans="3:3" x14ac:dyDescent="0.3">
      <c r="C905" s="453"/>
    </row>
    <row r="906" spans="3:3" x14ac:dyDescent="0.3">
      <c r="C906" s="453"/>
    </row>
    <row r="907" spans="3:3" x14ac:dyDescent="0.3">
      <c r="C907" s="453"/>
    </row>
    <row r="908" spans="3:3" x14ac:dyDescent="0.3">
      <c r="C908" s="453"/>
    </row>
    <row r="909" spans="3:3" x14ac:dyDescent="0.3">
      <c r="C909" s="453"/>
    </row>
    <row r="910" spans="3:3" x14ac:dyDescent="0.3">
      <c r="C910" s="453"/>
    </row>
    <row r="911" spans="3:3" x14ac:dyDescent="0.3">
      <c r="C911" s="453"/>
    </row>
    <row r="912" spans="3:3" x14ac:dyDescent="0.3">
      <c r="C912" s="453"/>
    </row>
    <row r="913" spans="3:3" x14ac:dyDescent="0.3">
      <c r="C913" s="453"/>
    </row>
    <row r="914" spans="3:3" x14ac:dyDescent="0.3">
      <c r="C914" s="453"/>
    </row>
    <row r="915" spans="3:3" x14ac:dyDescent="0.3">
      <c r="C915" s="453"/>
    </row>
    <row r="916" spans="3:3" x14ac:dyDescent="0.3">
      <c r="C916" s="453"/>
    </row>
    <row r="917" spans="3:3" x14ac:dyDescent="0.3">
      <c r="C917" s="453"/>
    </row>
    <row r="918" spans="3:3" x14ac:dyDescent="0.3">
      <c r="C918" s="453"/>
    </row>
    <row r="919" spans="3:3" x14ac:dyDescent="0.3">
      <c r="C919" s="453"/>
    </row>
    <row r="920" spans="3:3" x14ac:dyDescent="0.3">
      <c r="C920" s="453"/>
    </row>
    <row r="921" spans="3:3" x14ac:dyDescent="0.3">
      <c r="C921" s="453"/>
    </row>
    <row r="922" spans="3:3" x14ac:dyDescent="0.3">
      <c r="C922" s="453"/>
    </row>
    <row r="923" spans="3:3" x14ac:dyDescent="0.3">
      <c r="C923" s="453"/>
    </row>
    <row r="924" spans="3:3" x14ac:dyDescent="0.3">
      <c r="C924" s="453"/>
    </row>
    <row r="925" spans="3:3" x14ac:dyDescent="0.3">
      <c r="C925" s="453"/>
    </row>
    <row r="926" spans="3:3" x14ac:dyDescent="0.3">
      <c r="C926" s="453"/>
    </row>
    <row r="927" spans="3:3" x14ac:dyDescent="0.3">
      <c r="C927" s="453"/>
    </row>
    <row r="928" spans="3:3" x14ac:dyDescent="0.3">
      <c r="C928" s="453"/>
    </row>
    <row r="929" spans="3:3" x14ac:dyDescent="0.3">
      <c r="C929" s="453"/>
    </row>
    <row r="930" spans="3:3" x14ac:dyDescent="0.3">
      <c r="C930" s="453"/>
    </row>
    <row r="931" spans="3:3" x14ac:dyDescent="0.3">
      <c r="C931" s="453"/>
    </row>
    <row r="932" spans="3:3" x14ac:dyDescent="0.3">
      <c r="C932" s="453"/>
    </row>
    <row r="933" spans="3:3" x14ac:dyDescent="0.3">
      <c r="C933" s="453"/>
    </row>
    <row r="934" spans="3:3" x14ac:dyDescent="0.3">
      <c r="C934" s="453"/>
    </row>
    <row r="935" spans="3:3" x14ac:dyDescent="0.3">
      <c r="C935" s="453"/>
    </row>
    <row r="936" spans="3:3" x14ac:dyDescent="0.3">
      <c r="C936" s="453"/>
    </row>
    <row r="937" spans="3:3" x14ac:dyDescent="0.3">
      <c r="C937" s="453"/>
    </row>
    <row r="938" spans="3:3" x14ac:dyDescent="0.3">
      <c r="C938" s="453"/>
    </row>
    <row r="939" spans="3:3" x14ac:dyDescent="0.3">
      <c r="C939" s="453"/>
    </row>
    <row r="940" spans="3:3" x14ac:dyDescent="0.3">
      <c r="C940" s="453"/>
    </row>
    <row r="941" spans="3:3" x14ac:dyDescent="0.3">
      <c r="C941" s="453"/>
    </row>
    <row r="942" spans="3:3" x14ac:dyDescent="0.3">
      <c r="C942" s="453"/>
    </row>
    <row r="943" spans="3:3" x14ac:dyDescent="0.3">
      <c r="C943" s="453"/>
    </row>
    <row r="944" spans="3:3" x14ac:dyDescent="0.3">
      <c r="C944" s="453"/>
    </row>
    <row r="945" spans="3:3" x14ac:dyDescent="0.3">
      <c r="C945" s="453"/>
    </row>
    <row r="946" spans="3:3" x14ac:dyDescent="0.3">
      <c r="C946" s="453"/>
    </row>
    <row r="947" spans="3:3" x14ac:dyDescent="0.3">
      <c r="C947" s="453"/>
    </row>
    <row r="948" spans="3:3" x14ac:dyDescent="0.3">
      <c r="C948" s="453"/>
    </row>
    <row r="949" spans="3:3" x14ac:dyDescent="0.3">
      <c r="C949" s="453"/>
    </row>
    <row r="950" spans="3:3" x14ac:dyDescent="0.3">
      <c r="C950" s="453"/>
    </row>
    <row r="951" spans="3:3" x14ac:dyDescent="0.3">
      <c r="C951" s="453"/>
    </row>
    <row r="952" spans="3:3" x14ac:dyDescent="0.3">
      <c r="C952" s="453"/>
    </row>
    <row r="953" spans="3:3" x14ac:dyDescent="0.3">
      <c r="C953" s="453"/>
    </row>
    <row r="954" spans="3:3" x14ac:dyDescent="0.3">
      <c r="C954" s="453"/>
    </row>
    <row r="955" spans="3:3" x14ac:dyDescent="0.3">
      <c r="C955" s="453"/>
    </row>
    <row r="956" spans="3:3" x14ac:dyDescent="0.3">
      <c r="C956" s="453"/>
    </row>
    <row r="957" spans="3:3" x14ac:dyDescent="0.3">
      <c r="C957" s="453"/>
    </row>
    <row r="958" spans="3:3" x14ac:dyDescent="0.3">
      <c r="C958" s="453"/>
    </row>
    <row r="959" spans="3:3" x14ac:dyDescent="0.3">
      <c r="C959" s="453"/>
    </row>
    <row r="960" spans="3:3" x14ac:dyDescent="0.3">
      <c r="C960" s="453"/>
    </row>
    <row r="961" spans="3:3" x14ac:dyDescent="0.3">
      <c r="C961" s="453"/>
    </row>
    <row r="962" spans="3:3" x14ac:dyDescent="0.3">
      <c r="C962" s="453"/>
    </row>
    <row r="963" spans="3:3" x14ac:dyDescent="0.3">
      <c r="C963" s="453"/>
    </row>
    <row r="964" spans="3:3" x14ac:dyDescent="0.3">
      <c r="C964" s="453"/>
    </row>
    <row r="965" spans="3:3" x14ac:dyDescent="0.3">
      <c r="C965" s="453"/>
    </row>
    <row r="966" spans="3:3" x14ac:dyDescent="0.3">
      <c r="C966" s="453"/>
    </row>
    <row r="967" spans="3:3" x14ac:dyDescent="0.3">
      <c r="C967" s="453"/>
    </row>
    <row r="968" spans="3:3" x14ac:dyDescent="0.3">
      <c r="C968" s="453"/>
    </row>
    <row r="969" spans="3:3" x14ac:dyDescent="0.3">
      <c r="C969" s="453"/>
    </row>
    <row r="970" spans="3:3" x14ac:dyDescent="0.3">
      <c r="C970" s="453"/>
    </row>
    <row r="971" spans="3:3" x14ac:dyDescent="0.3">
      <c r="C971" s="453"/>
    </row>
    <row r="972" spans="3:3" x14ac:dyDescent="0.3">
      <c r="C972" s="453"/>
    </row>
    <row r="973" spans="3:3" x14ac:dyDescent="0.3">
      <c r="C973" s="453"/>
    </row>
    <row r="974" spans="3:3" x14ac:dyDescent="0.3">
      <c r="C974" s="453"/>
    </row>
    <row r="975" spans="3:3" x14ac:dyDescent="0.3">
      <c r="C975" s="453"/>
    </row>
    <row r="976" spans="3:3" x14ac:dyDescent="0.3">
      <c r="C976" s="453"/>
    </row>
    <row r="977" spans="3:3" x14ac:dyDescent="0.3">
      <c r="C977" s="453"/>
    </row>
    <row r="978" spans="3:3" x14ac:dyDescent="0.3">
      <c r="C978" s="453"/>
    </row>
    <row r="979" spans="3:3" x14ac:dyDescent="0.3">
      <c r="C979" s="453"/>
    </row>
    <row r="980" spans="3:3" x14ac:dyDescent="0.3">
      <c r="C980" s="453"/>
    </row>
    <row r="981" spans="3:3" x14ac:dyDescent="0.3">
      <c r="C981" s="453"/>
    </row>
    <row r="982" spans="3:3" x14ac:dyDescent="0.3">
      <c r="C982" s="453"/>
    </row>
    <row r="983" spans="3:3" x14ac:dyDescent="0.3">
      <c r="C983" s="453"/>
    </row>
    <row r="984" spans="3:3" x14ac:dyDescent="0.3">
      <c r="C984" s="453"/>
    </row>
    <row r="985" spans="3:3" x14ac:dyDescent="0.3">
      <c r="C985" s="453"/>
    </row>
    <row r="986" spans="3:3" x14ac:dyDescent="0.3">
      <c r="C986" s="453"/>
    </row>
    <row r="987" spans="3:3" x14ac:dyDescent="0.3">
      <c r="C987" s="453"/>
    </row>
    <row r="988" spans="3:3" x14ac:dyDescent="0.3">
      <c r="C988" s="453"/>
    </row>
    <row r="989" spans="3:3" x14ac:dyDescent="0.3">
      <c r="C989" s="453"/>
    </row>
    <row r="990" spans="3:3" x14ac:dyDescent="0.3">
      <c r="C990" s="453"/>
    </row>
    <row r="991" spans="3:3" x14ac:dyDescent="0.3">
      <c r="C991" s="453"/>
    </row>
    <row r="992" spans="3:3" x14ac:dyDescent="0.3">
      <c r="C992" s="453"/>
    </row>
    <row r="993" spans="3:3" x14ac:dyDescent="0.3">
      <c r="C993" s="453"/>
    </row>
    <row r="994" spans="3:3" x14ac:dyDescent="0.3">
      <c r="C994" s="453"/>
    </row>
    <row r="995" spans="3:3" x14ac:dyDescent="0.3">
      <c r="C995" s="453"/>
    </row>
    <row r="996" spans="3:3" x14ac:dyDescent="0.3">
      <c r="C996" s="453"/>
    </row>
    <row r="997" spans="3:3" x14ac:dyDescent="0.3">
      <c r="C997" s="453"/>
    </row>
    <row r="998" spans="3:3" x14ac:dyDescent="0.3">
      <c r="C998" s="453"/>
    </row>
    <row r="999" spans="3:3" x14ac:dyDescent="0.3">
      <c r="C999" s="453"/>
    </row>
    <row r="1000" spans="3:3" x14ac:dyDescent="0.3">
      <c r="C1000" s="453"/>
    </row>
    <row r="1001" spans="3:3" x14ac:dyDescent="0.3">
      <c r="C1001" s="453"/>
    </row>
    <row r="1002" spans="3:3" x14ac:dyDescent="0.3">
      <c r="C1002" s="453"/>
    </row>
    <row r="1003" spans="3:3" x14ac:dyDescent="0.3">
      <c r="C1003" s="453"/>
    </row>
    <row r="1004" spans="3:3" x14ac:dyDescent="0.3">
      <c r="C1004" s="453"/>
    </row>
    <row r="1005" spans="3:3" x14ac:dyDescent="0.3">
      <c r="C1005" s="453"/>
    </row>
    <row r="1006" spans="3:3" x14ac:dyDescent="0.3">
      <c r="C1006" s="453"/>
    </row>
    <row r="1007" spans="3:3" x14ac:dyDescent="0.3">
      <c r="C1007" s="453"/>
    </row>
    <row r="1008" spans="3:3" x14ac:dyDescent="0.3">
      <c r="C1008" s="453"/>
    </row>
    <row r="1009" spans="3:3" x14ac:dyDescent="0.3">
      <c r="C1009" s="453"/>
    </row>
    <row r="1010" spans="3:3" x14ac:dyDescent="0.3">
      <c r="C1010" s="453"/>
    </row>
    <row r="1011" spans="3:3" x14ac:dyDescent="0.3">
      <c r="C1011" s="453"/>
    </row>
    <row r="1012" spans="3:3" x14ac:dyDescent="0.3">
      <c r="C1012" s="453"/>
    </row>
    <row r="1013" spans="3:3" x14ac:dyDescent="0.3">
      <c r="C1013" s="453"/>
    </row>
    <row r="1014" spans="3:3" x14ac:dyDescent="0.3">
      <c r="C1014" s="453"/>
    </row>
    <row r="1015" spans="3:3" x14ac:dyDescent="0.3">
      <c r="C1015" s="453"/>
    </row>
    <row r="1016" spans="3:3" x14ac:dyDescent="0.3">
      <c r="C1016" s="453"/>
    </row>
    <row r="1017" spans="3:3" x14ac:dyDescent="0.3">
      <c r="C1017" s="453"/>
    </row>
    <row r="1018" spans="3:3" x14ac:dyDescent="0.3">
      <c r="C1018" s="453"/>
    </row>
    <row r="1019" spans="3:3" x14ac:dyDescent="0.3">
      <c r="C1019" s="453"/>
    </row>
    <row r="1020" spans="3:3" x14ac:dyDescent="0.3">
      <c r="C1020" s="453"/>
    </row>
    <row r="1021" spans="3:3" x14ac:dyDescent="0.3">
      <c r="C1021" s="453"/>
    </row>
    <row r="1022" spans="3:3" x14ac:dyDescent="0.3">
      <c r="C1022" s="453"/>
    </row>
    <row r="1023" spans="3:3" x14ac:dyDescent="0.3">
      <c r="C1023" s="453"/>
    </row>
    <row r="1024" spans="3:3" x14ac:dyDescent="0.3">
      <c r="C1024" s="453"/>
    </row>
    <row r="1025" spans="3:3" x14ac:dyDescent="0.3">
      <c r="C1025" s="453"/>
    </row>
    <row r="1026" spans="3:3" x14ac:dyDescent="0.3">
      <c r="C1026" s="453"/>
    </row>
    <row r="1027" spans="3:3" x14ac:dyDescent="0.3">
      <c r="C1027" s="453"/>
    </row>
    <row r="1028" spans="3:3" x14ac:dyDescent="0.3">
      <c r="C1028" s="453"/>
    </row>
    <row r="1029" spans="3:3" x14ac:dyDescent="0.3">
      <c r="C1029" s="453"/>
    </row>
    <row r="1030" spans="3:3" x14ac:dyDescent="0.3">
      <c r="C1030" s="453"/>
    </row>
    <row r="1031" spans="3:3" x14ac:dyDescent="0.3">
      <c r="C1031" s="453"/>
    </row>
    <row r="1032" spans="3:3" x14ac:dyDescent="0.3">
      <c r="C1032" s="453"/>
    </row>
    <row r="1033" spans="3:3" x14ac:dyDescent="0.3">
      <c r="C1033" s="453"/>
    </row>
    <row r="1034" spans="3:3" x14ac:dyDescent="0.3">
      <c r="C1034" s="453"/>
    </row>
    <row r="1035" spans="3:3" x14ac:dyDescent="0.3">
      <c r="C1035" s="453"/>
    </row>
    <row r="1036" spans="3:3" x14ac:dyDescent="0.3">
      <c r="C1036" s="453"/>
    </row>
    <row r="1037" spans="3:3" x14ac:dyDescent="0.3">
      <c r="C1037" s="453"/>
    </row>
    <row r="1038" spans="3:3" x14ac:dyDescent="0.3">
      <c r="C1038" s="453"/>
    </row>
    <row r="1039" spans="3:3" x14ac:dyDescent="0.3">
      <c r="C1039" s="453"/>
    </row>
    <row r="1040" spans="3:3" x14ac:dyDescent="0.3">
      <c r="C1040" s="453"/>
    </row>
    <row r="1041" spans="3:3" x14ac:dyDescent="0.3">
      <c r="C1041" s="453"/>
    </row>
    <row r="1042" spans="3:3" x14ac:dyDescent="0.3">
      <c r="C1042" s="453"/>
    </row>
    <row r="1043" spans="3:3" x14ac:dyDescent="0.3">
      <c r="C1043" s="453"/>
    </row>
    <row r="1044" spans="3:3" x14ac:dyDescent="0.3">
      <c r="C1044" s="453"/>
    </row>
    <row r="1045" spans="3:3" x14ac:dyDescent="0.3">
      <c r="C1045" s="453"/>
    </row>
    <row r="1046" spans="3:3" x14ac:dyDescent="0.3">
      <c r="C1046" s="453"/>
    </row>
    <row r="1047" spans="3:3" x14ac:dyDescent="0.3">
      <c r="C1047" s="453"/>
    </row>
    <row r="1048" spans="3:3" x14ac:dyDescent="0.3">
      <c r="C1048" s="453"/>
    </row>
    <row r="1049" spans="3:3" x14ac:dyDescent="0.3">
      <c r="C1049" s="453"/>
    </row>
    <row r="1050" spans="3:3" x14ac:dyDescent="0.3">
      <c r="C1050" s="453"/>
    </row>
    <row r="1051" spans="3:3" x14ac:dyDescent="0.3">
      <c r="C1051" s="453"/>
    </row>
    <row r="1052" spans="3:3" x14ac:dyDescent="0.3">
      <c r="C1052" s="453"/>
    </row>
    <row r="1053" spans="3:3" x14ac:dyDescent="0.3">
      <c r="C1053" s="453"/>
    </row>
    <row r="1054" spans="3:3" x14ac:dyDescent="0.3">
      <c r="C1054" s="453"/>
    </row>
    <row r="1055" spans="3:3" x14ac:dyDescent="0.3">
      <c r="C1055" s="453"/>
    </row>
    <row r="1056" spans="3:3" x14ac:dyDescent="0.3">
      <c r="C1056" s="453"/>
    </row>
    <row r="1057" spans="3:3" x14ac:dyDescent="0.3">
      <c r="C1057" s="453"/>
    </row>
    <row r="1058" spans="3:3" x14ac:dyDescent="0.3">
      <c r="C1058" s="453"/>
    </row>
    <row r="1059" spans="3:3" x14ac:dyDescent="0.3">
      <c r="C1059" s="453"/>
    </row>
    <row r="1060" spans="3:3" x14ac:dyDescent="0.3">
      <c r="C1060" s="453"/>
    </row>
    <row r="1061" spans="3:3" x14ac:dyDescent="0.3">
      <c r="C1061" s="453"/>
    </row>
    <row r="1062" spans="3:3" x14ac:dyDescent="0.3">
      <c r="C1062" s="453"/>
    </row>
    <row r="1063" spans="3:3" x14ac:dyDescent="0.3">
      <c r="C1063" s="453"/>
    </row>
    <row r="1064" spans="3:3" x14ac:dyDescent="0.3">
      <c r="C1064" s="453"/>
    </row>
    <row r="1065" spans="3:3" x14ac:dyDescent="0.3">
      <c r="C1065" s="453"/>
    </row>
    <row r="1066" spans="3:3" x14ac:dyDescent="0.3">
      <c r="C1066" s="453"/>
    </row>
    <row r="1067" spans="3:3" x14ac:dyDescent="0.3">
      <c r="C1067" s="453"/>
    </row>
    <row r="1068" spans="3:3" x14ac:dyDescent="0.3">
      <c r="C1068" s="453"/>
    </row>
    <row r="1069" spans="3:3" x14ac:dyDescent="0.3">
      <c r="C1069" s="453"/>
    </row>
    <row r="1070" spans="3:3" x14ac:dyDescent="0.3">
      <c r="C1070" s="453"/>
    </row>
    <row r="1071" spans="3:3" x14ac:dyDescent="0.3">
      <c r="C1071" s="453"/>
    </row>
    <row r="1072" spans="3:3" x14ac:dyDescent="0.3">
      <c r="C1072" s="453"/>
    </row>
    <row r="1073" spans="3:3" x14ac:dyDescent="0.3">
      <c r="C1073" s="464"/>
    </row>
    <row r="1074" spans="3:3" x14ac:dyDescent="0.3">
      <c r="C1074" s="464"/>
    </row>
    <row r="1075" spans="3:3" x14ac:dyDescent="0.3">
      <c r="C1075" s="464"/>
    </row>
    <row r="1076" spans="3:3" x14ac:dyDescent="0.3">
      <c r="C1076" s="464"/>
    </row>
    <row r="1077" spans="3:3" x14ac:dyDescent="0.3">
      <c r="C1077" s="464"/>
    </row>
    <row r="1078" spans="3:3" x14ac:dyDescent="0.3">
      <c r="C1078" s="464"/>
    </row>
    <row r="1079" spans="3:3" x14ac:dyDescent="0.3">
      <c r="C1079" s="464"/>
    </row>
    <row r="1080" spans="3:3" x14ac:dyDescent="0.3">
      <c r="C1080" s="464"/>
    </row>
    <row r="1081" spans="3:3" x14ac:dyDescent="0.3">
      <c r="C1081" s="464"/>
    </row>
    <row r="1082" spans="3:3" x14ac:dyDescent="0.3">
      <c r="C1082" s="464"/>
    </row>
    <row r="1083" spans="3:3" x14ac:dyDescent="0.3">
      <c r="C1083" s="464"/>
    </row>
    <row r="1084" spans="3:3" x14ac:dyDescent="0.3">
      <c r="C1084" s="464"/>
    </row>
    <row r="1085" spans="3:3" x14ac:dyDescent="0.3">
      <c r="C1085" s="464"/>
    </row>
    <row r="1086" spans="3:3" x14ac:dyDescent="0.3">
      <c r="C1086" s="464"/>
    </row>
    <row r="1087" spans="3:3" x14ac:dyDescent="0.3">
      <c r="C1087" s="464"/>
    </row>
    <row r="1088" spans="3:3" x14ac:dyDescent="0.3">
      <c r="C1088" s="464"/>
    </row>
    <row r="1089" spans="3:3" x14ac:dyDescent="0.3">
      <c r="C1089" s="464"/>
    </row>
    <row r="1090" spans="3:3" x14ac:dyDescent="0.3">
      <c r="C1090" s="464"/>
    </row>
    <row r="1091" spans="3:3" x14ac:dyDescent="0.3">
      <c r="C1091" s="464"/>
    </row>
    <row r="1092" spans="3:3" x14ac:dyDescent="0.3">
      <c r="C1092" s="464"/>
    </row>
    <row r="1093" spans="3:3" x14ac:dyDescent="0.3">
      <c r="C1093" s="464"/>
    </row>
    <row r="1094" spans="3:3" x14ac:dyDescent="0.3">
      <c r="C1094" s="464"/>
    </row>
    <row r="1095" spans="3:3" x14ac:dyDescent="0.3">
      <c r="C1095" s="464"/>
    </row>
    <row r="1096" spans="3:3" x14ac:dyDescent="0.3">
      <c r="C1096" s="464"/>
    </row>
    <row r="1097" spans="3:3" x14ac:dyDescent="0.3">
      <c r="C1097" s="464"/>
    </row>
    <row r="1098" spans="3:3" x14ac:dyDescent="0.3">
      <c r="C1098" s="464"/>
    </row>
    <row r="1099" spans="3:3" x14ac:dyDescent="0.3">
      <c r="C1099" s="464"/>
    </row>
    <row r="1100" spans="3:3" x14ac:dyDescent="0.3">
      <c r="C1100" s="464"/>
    </row>
    <row r="1101" spans="3:3" x14ac:dyDescent="0.3">
      <c r="C1101" s="464"/>
    </row>
    <row r="1102" spans="3:3" x14ac:dyDescent="0.3">
      <c r="C1102" s="464"/>
    </row>
    <row r="1103" spans="3:3" x14ac:dyDescent="0.3">
      <c r="C1103" s="464"/>
    </row>
    <row r="1104" spans="3:3" x14ac:dyDescent="0.3">
      <c r="C1104" s="464"/>
    </row>
    <row r="1105" spans="3:3" x14ac:dyDescent="0.3">
      <c r="C1105" s="464"/>
    </row>
    <row r="1106" spans="3:3" x14ac:dyDescent="0.3">
      <c r="C1106" s="464"/>
    </row>
    <row r="1107" spans="3:3" x14ac:dyDescent="0.3">
      <c r="C1107" s="464"/>
    </row>
    <row r="1108" spans="3:3" x14ac:dyDescent="0.3">
      <c r="C1108" s="464"/>
    </row>
    <row r="1109" spans="3:3" x14ac:dyDescent="0.3">
      <c r="C1109" s="464"/>
    </row>
    <row r="1110" spans="3:3" x14ac:dyDescent="0.3">
      <c r="C1110" s="464"/>
    </row>
    <row r="1111" spans="3:3" x14ac:dyDescent="0.3">
      <c r="C1111" s="464"/>
    </row>
    <row r="1112" spans="3:3" x14ac:dyDescent="0.3">
      <c r="C1112" s="464"/>
    </row>
    <row r="1113" spans="3:3" x14ac:dyDescent="0.3">
      <c r="C1113" s="464"/>
    </row>
    <row r="1114" spans="3:3" x14ac:dyDescent="0.3">
      <c r="C1114" s="464"/>
    </row>
    <row r="1115" spans="3:3" x14ac:dyDescent="0.3">
      <c r="C1115" s="464"/>
    </row>
    <row r="1116" spans="3:3" x14ac:dyDescent="0.3">
      <c r="C1116" s="464"/>
    </row>
    <row r="1117" spans="3:3" x14ac:dyDescent="0.3">
      <c r="C1117" s="464"/>
    </row>
    <row r="1118" spans="3:3" x14ac:dyDescent="0.3">
      <c r="C1118" s="464"/>
    </row>
    <row r="1119" spans="3:3" x14ac:dyDescent="0.3">
      <c r="C1119" s="464"/>
    </row>
    <row r="1120" spans="3:3" x14ac:dyDescent="0.3">
      <c r="C1120" s="464"/>
    </row>
    <row r="1121" spans="3:3" x14ac:dyDescent="0.3">
      <c r="C1121" s="464"/>
    </row>
    <row r="1122" spans="3:3" x14ac:dyDescent="0.3">
      <c r="C1122" s="464"/>
    </row>
    <row r="1123" spans="3:3" x14ac:dyDescent="0.3">
      <c r="C1123" s="464"/>
    </row>
    <row r="1124" spans="3:3" x14ac:dyDescent="0.3">
      <c r="C1124" s="464"/>
    </row>
    <row r="1125" spans="3:3" x14ac:dyDescent="0.3">
      <c r="C1125" s="464"/>
    </row>
    <row r="1126" spans="3:3" x14ac:dyDescent="0.3">
      <c r="C1126" s="464"/>
    </row>
    <row r="1127" spans="3:3" x14ac:dyDescent="0.3">
      <c r="C1127" s="464"/>
    </row>
    <row r="1128" spans="3:3" x14ac:dyDescent="0.3">
      <c r="C1128" s="464"/>
    </row>
    <row r="1129" spans="3:3" x14ac:dyDescent="0.3">
      <c r="C1129" s="464"/>
    </row>
    <row r="1130" spans="3:3" x14ac:dyDescent="0.3">
      <c r="C1130" s="464"/>
    </row>
    <row r="1131" spans="3:3" x14ac:dyDescent="0.3">
      <c r="C1131" s="464"/>
    </row>
    <row r="1132" spans="3:3" x14ac:dyDescent="0.3">
      <c r="C1132" s="464"/>
    </row>
    <row r="1133" spans="3:3" x14ac:dyDescent="0.3">
      <c r="C1133" s="464"/>
    </row>
    <row r="1134" spans="3:3" x14ac:dyDescent="0.3">
      <c r="C1134" s="464"/>
    </row>
    <row r="1135" spans="3:3" x14ac:dyDescent="0.3">
      <c r="C1135" s="464"/>
    </row>
    <row r="1136" spans="3:3" x14ac:dyDescent="0.3">
      <c r="C1136" s="464"/>
    </row>
    <row r="1137" spans="3:3" x14ac:dyDescent="0.3">
      <c r="C1137" s="464"/>
    </row>
    <row r="1138" spans="3:3" x14ac:dyDescent="0.3">
      <c r="C1138" s="464"/>
    </row>
    <row r="1139" spans="3:3" x14ac:dyDescent="0.3">
      <c r="C1139" s="464"/>
    </row>
    <row r="1140" spans="3:3" x14ac:dyDescent="0.3">
      <c r="C1140" s="464"/>
    </row>
    <row r="1141" spans="3:3" x14ac:dyDescent="0.3">
      <c r="C1141" s="464"/>
    </row>
    <row r="1142" spans="3:3" x14ac:dyDescent="0.3">
      <c r="C1142" s="464"/>
    </row>
    <row r="1143" spans="3:3" x14ac:dyDescent="0.3">
      <c r="C1143" s="464"/>
    </row>
    <row r="1144" spans="3:3" x14ac:dyDescent="0.3">
      <c r="C1144" s="464"/>
    </row>
    <row r="1145" spans="3:3" x14ac:dyDescent="0.3">
      <c r="C1145" s="464"/>
    </row>
    <row r="1146" spans="3:3" x14ac:dyDescent="0.3">
      <c r="C1146" s="464"/>
    </row>
    <row r="1147" spans="3:3" x14ac:dyDescent="0.3">
      <c r="C1147" s="464"/>
    </row>
    <row r="1148" spans="3:3" x14ac:dyDescent="0.3">
      <c r="C1148" s="464"/>
    </row>
    <row r="1149" spans="3:3" x14ac:dyDescent="0.3">
      <c r="C1149" s="464"/>
    </row>
    <row r="1150" spans="3:3" x14ac:dyDescent="0.3">
      <c r="C1150" s="464"/>
    </row>
    <row r="1151" spans="3:3" x14ac:dyDescent="0.3">
      <c r="C1151" s="464"/>
    </row>
    <row r="1152" spans="3:3" x14ac:dyDescent="0.3">
      <c r="C1152" s="464"/>
    </row>
    <row r="1153" spans="3:3" x14ac:dyDescent="0.3">
      <c r="C1153" s="464"/>
    </row>
    <row r="1154" spans="3:3" x14ac:dyDescent="0.3">
      <c r="C1154" s="464"/>
    </row>
    <row r="1155" spans="3:3" x14ac:dyDescent="0.3">
      <c r="C1155" s="464"/>
    </row>
    <row r="1156" spans="3:3" x14ac:dyDescent="0.3">
      <c r="C1156" s="464"/>
    </row>
    <row r="1157" spans="3:3" x14ac:dyDescent="0.3">
      <c r="C1157" s="464"/>
    </row>
    <row r="1158" spans="3:3" x14ac:dyDescent="0.3">
      <c r="C1158" s="464"/>
    </row>
    <row r="1159" spans="3:3" x14ac:dyDescent="0.3">
      <c r="C1159" s="464"/>
    </row>
    <row r="1160" spans="3:3" x14ac:dyDescent="0.3">
      <c r="C1160" s="464"/>
    </row>
    <row r="1161" spans="3:3" x14ac:dyDescent="0.3">
      <c r="C1161" s="464"/>
    </row>
    <row r="1162" spans="3:3" x14ac:dyDescent="0.3">
      <c r="C1162" s="464"/>
    </row>
    <row r="1163" spans="3:3" x14ac:dyDescent="0.3">
      <c r="C1163" s="464"/>
    </row>
    <row r="1164" spans="3:3" x14ac:dyDescent="0.3">
      <c r="C1164" s="464"/>
    </row>
    <row r="1165" spans="3:3" x14ac:dyDescent="0.3">
      <c r="C1165" s="464"/>
    </row>
    <row r="1166" spans="3:3" x14ac:dyDescent="0.3">
      <c r="C1166" s="464"/>
    </row>
    <row r="1167" spans="3:3" x14ac:dyDescent="0.3">
      <c r="C1167" s="464"/>
    </row>
    <row r="1168" spans="3:3" x14ac:dyDescent="0.3">
      <c r="C1168" s="464"/>
    </row>
    <row r="1169" spans="3:3" x14ac:dyDescent="0.3">
      <c r="C1169" s="464"/>
    </row>
    <row r="1170" spans="3:3" x14ac:dyDescent="0.3">
      <c r="C1170" s="464"/>
    </row>
    <row r="1171" spans="3:3" x14ac:dyDescent="0.3">
      <c r="C1171" s="464"/>
    </row>
    <row r="1172" spans="3:3" x14ac:dyDescent="0.3">
      <c r="C1172" s="464"/>
    </row>
    <row r="1173" spans="3:3" x14ac:dyDescent="0.3">
      <c r="C1173" s="464"/>
    </row>
    <row r="1174" spans="3:3" x14ac:dyDescent="0.3">
      <c r="C1174" s="464"/>
    </row>
    <row r="1175" spans="3:3" x14ac:dyDescent="0.3">
      <c r="C1175" s="464"/>
    </row>
    <row r="1176" spans="3:3" x14ac:dyDescent="0.3">
      <c r="C1176" s="464"/>
    </row>
    <row r="1177" spans="3:3" x14ac:dyDescent="0.3">
      <c r="C1177" s="464"/>
    </row>
    <row r="1178" spans="3:3" x14ac:dyDescent="0.3">
      <c r="C1178" s="464"/>
    </row>
    <row r="1179" spans="3:3" x14ac:dyDescent="0.3">
      <c r="C1179" s="464"/>
    </row>
    <row r="1180" spans="3:3" x14ac:dyDescent="0.3">
      <c r="C1180" s="464"/>
    </row>
    <row r="1181" spans="3:3" x14ac:dyDescent="0.3">
      <c r="C1181" s="464"/>
    </row>
    <row r="1182" spans="3:3" x14ac:dyDescent="0.3">
      <c r="C1182" s="464"/>
    </row>
    <row r="1183" spans="3:3" x14ac:dyDescent="0.3">
      <c r="C1183" s="464"/>
    </row>
    <row r="1184" spans="3:3" x14ac:dyDescent="0.3">
      <c r="C1184" s="464"/>
    </row>
    <row r="1185" spans="3:3" x14ac:dyDescent="0.3">
      <c r="C1185" s="464"/>
    </row>
    <row r="1186" spans="3:3" x14ac:dyDescent="0.3">
      <c r="C1186" s="464"/>
    </row>
    <row r="1187" spans="3:3" x14ac:dyDescent="0.3">
      <c r="C1187" s="464"/>
    </row>
    <row r="1188" spans="3:3" x14ac:dyDescent="0.3">
      <c r="C1188" s="464"/>
    </row>
    <row r="1189" spans="3:3" x14ac:dyDescent="0.3">
      <c r="C1189" s="464"/>
    </row>
    <row r="1190" spans="3:3" x14ac:dyDescent="0.3">
      <c r="C1190" s="464"/>
    </row>
    <row r="1191" spans="3:3" x14ac:dyDescent="0.3">
      <c r="C1191" s="464"/>
    </row>
    <row r="1192" spans="3:3" x14ac:dyDescent="0.3">
      <c r="C1192" s="464"/>
    </row>
    <row r="1193" spans="3:3" x14ac:dyDescent="0.3">
      <c r="C1193" s="464"/>
    </row>
    <row r="1194" spans="3:3" x14ac:dyDescent="0.3">
      <c r="C1194" s="464"/>
    </row>
    <row r="1195" spans="3:3" x14ac:dyDescent="0.3">
      <c r="C1195" s="464"/>
    </row>
    <row r="1196" spans="3:3" x14ac:dyDescent="0.3">
      <c r="C1196" s="464"/>
    </row>
    <row r="1197" spans="3:3" x14ac:dyDescent="0.3">
      <c r="C1197" s="464"/>
    </row>
    <row r="1198" spans="3:3" x14ac:dyDescent="0.3">
      <c r="C1198" s="464"/>
    </row>
    <row r="1199" spans="3:3" x14ac:dyDescent="0.3">
      <c r="C1199" s="464"/>
    </row>
    <row r="1200" spans="3:3" x14ac:dyDescent="0.3">
      <c r="C1200" s="464"/>
    </row>
    <row r="1201" spans="3:3" x14ac:dyDescent="0.3">
      <c r="C1201" s="464"/>
    </row>
    <row r="1202" spans="3:3" x14ac:dyDescent="0.3">
      <c r="C1202" s="464"/>
    </row>
    <row r="1203" spans="3:3" x14ac:dyDescent="0.3">
      <c r="C1203" s="464"/>
    </row>
    <row r="1204" spans="3:3" x14ac:dyDescent="0.3">
      <c r="C1204" s="464"/>
    </row>
    <row r="1205" spans="3:3" x14ac:dyDescent="0.3">
      <c r="C1205" s="464"/>
    </row>
    <row r="1206" spans="3:3" x14ac:dyDescent="0.3">
      <c r="C1206" s="464"/>
    </row>
    <row r="1207" spans="3:3" x14ac:dyDescent="0.3">
      <c r="C1207" s="464"/>
    </row>
    <row r="1208" spans="3:3" x14ac:dyDescent="0.3">
      <c r="C1208" s="464"/>
    </row>
    <row r="1209" spans="3:3" x14ac:dyDescent="0.3">
      <c r="C1209" s="464"/>
    </row>
    <row r="1210" spans="3:3" x14ac:dyDescent="0.3">
      <c r="C1210" s="464"/>
    </row>
    <row r="1211" spans="3:3" x14ac:dyDescent="0.3">
      <c r="C1211" s="464"/>
    </row>
    <row r="1212" spans="3:3" x14ac:dyDescent="0.3">
      <c r="C1212" s="464"/>
    </row>
    <row r="1213" spans="3:3" x14ac:dyDescent="0.3">
      <c r="C1213" s="464"/>
    </row>
    <row r="1214" spans="3:3" x14ac:dyDescent="0.3">
      <c r="C1214" s="464"/>
    </row>
    <row r="1215" spans="3:3" x14ac:dyDescent="0.3">
      <c r="C1215" s="464"/>
    </row>
    <row r="1216" spans="3:3" x14ac:dyDescent="0.3">
      <c r="C1216" s="464"/>
    </row>
    <row r="1217" spans="3:3" x14ac:dyDescent="0.3">
      <c r="C1217" s="464"/>
    </row>
    <row r="1218" spans="3:3" x14ac:dyDescent="0.3">
      <c r="C1218" s="464"/>
    </row>
    <row r="1219" spans="3:3" x14ac:dyDescent="0.3">
      <c r="C1219" s="464"/>
    </row>
    <row r="1220" spans="3:3" x14ac:dyDescent="0.3">
      <c r="C1220" s="464"/>
    </row>
    <row r="1221" spans="3:3" x14ac:dyDescent="0.3">
      <c r="C1221" s="464"/>
    </row>
    <row r="1222" spans="3:3" x14ac:dyDescent="0.3">
      <c r="C1222" s="464"/>
    </row>
    <row r="1223" spans="3:3" x14ac:dyDescent="0.3">
      <c r="C1223" s="464"/>
    </row>
    <row r="1224" spans="3:3" x14ac:dyDescent="0.3">
      <c r="C1224" s="464"/>
    </row>
    <row r="1225" spans="3:3" x14ac:dyDescent="0.3">
      <c r="C1225" s="464"/>
    </row>
    <row r="1226" spans="3:3" x14ac:dyDescent="0.3">
      <c r="C1226" s="464"/>
    </row>
    <row r="1227" spans="3:3" x14ac:dyDescent="0.3">
      <c r="C1227" s="464"/>
    </row>
    <row r="1228" spans="3:3" x14ac:dyDescent="0.3">
      <c r="C1228" s="464"/>
    </row>
    <row r="1229" spans="3:3" x14ac:dyDescent="0.3">
      <c r="C1229" s="464"/>
    </row>
    <row r="1230" spans="3:3" x14ac:dyDescent="0.3">
      <c r="C1230" s="464"/>
    </row>
    <row r="1231" spans="3:3" x14ac:dyDescent="0.3">
      <c r="C1231" s="464"/>
    </row>
    <row r="1232" spans="3:3" x14ac:dyDescent="0.3">
      <c r="C1232" s="464"/>
    </row>
    <row r="1233" spans="3:3" x14ac:dyDescent="0.3">
      <c r="C1233" s="464"/>
    </row>
    <row r="1234" spans="3:3" x14ac:dyDescent="0.3">
      <c r="C1234" s="464"/>
    </row>
    <row r="1235" spans="3:3" x14ac:dyDescent="0.3">
      <c r="C1235" s="464"/>
    </row>
    <row r="1236" spans="3:3" x14ac:dyDescent="0.3">
      <c r="C1236" s="464"/>
    </row>
    <row r="1237" spans="3:3" x14ac:dyDescent="0.3">
      <c r="C1237" s="464"/>
    </row>
    <row r="1238" spans="3:3" x14ac:dyDescent="0.3">
      <c r="C1238" s="464"/>
    </row>
    <row r="1239" spans="3:3" x14ac:dyDescent="0.3">
      <c r="C1239" s="464"/>
    </row>
    <row r="1240" spans="3:3" x14ac:dyDescent="0.3">
      <c r="C1240" s="464"/>
    </row>
    <row r="1241" spans="3:3" x14ac:dyDescent="0.3">
      <c r="C1241" s="464"/>
    </row>
    <row r="1242" spans="3:3" x14ac:dyDescent="0.3">
      <c r="C1242" s="464"/>
    </row>
    <row r="1243" spans="3:3" x14ac:dyDescent="0.3">
      <c r="C1243" s="464"/>
    </row>
    <row r="1244" spans="3:3" x14ac:dyDescent="0.3">
      <c r="C1244" s="464"/>
    </row>
    <row r="1245" spans="3:3" x14ac:dyDescent="0.3">
      <c r="C1245" s="464"/>
    </row>
    <row r="1246" spans="3:3" x14ac:dyDescent="0.3">
      <c r="C1246" s="464"/>
    </row>
    <row r="1247" spans="3:3" x14ac:dyDescent="0.3">
      <c r="C1247" s="464"/>
    </row>
    <row r="1248" spans="3:3" x14ac:dyDescent="0.3">
      <c r="C1248" s="464"/>
    </row>
    <row r="1249" spans="3:3" x14ac:dyDescent="0.3">
      <c r="C1249" s="464"/>
    </row>
    <row r="1250" spans="3:3" x14ac:dyDescent="0.3">
      <c r="C1250" s="464"/>
    </row>
    <row r="1251" spans="3:3" x14ac:dyDescent="0.3">
      <c r="C1251" s="464"/>
    </row>
    <row r="1252" spans="3:3" x14ac:dyDescent="0.3">
      <c r="C1252" s="464"/>
    </row>
    <row r="1253" spans="3:3" x14ac:dyDescent="0.3">
      <c r="C1253" s="464"/>
    </row>
    <row r="1254" spans="3:3" x14ac:dyDescent="0.3">
      <c r="C1254" s="464"/>
    </row>
    <row r="1255" spans="3:3" x14ac:dyDescent="0.3">
      <c r="C1255" s="464"/>
    </row>
    <row r="1256" spans="3:3" x14ac:dyDescent="0.3">
      <c r="C1256" s="464"/>
    </row>
    <row r="1257" spans="3:3" x14ac:dyDescent="0.3">
      <c r="C1257" s="464"/>
    </row>
    <row r="1258" spans="3:3" x14ac:dyDescent="0.3">
      <c r="C1258" s="464"/>
    </row>
    <row r="1259" spans="3:3" x14ac:dyDescent="0.3">
      <c r="C1259" s="464"/>
    </row>
    <row r="1260" spans="3:3" x14ac:dyDescent="0.3">
      <c r="C1260" s="464"/>
    </row>
    <row r="1261" spans="3:3" x14ac:dyDescent="0.3">
      <c r="C1261" s="464"/>
    </row>
    <row r="1262" spans="3:3" x14ac:dyDescent="0.3">
      <c r="C1262" s="464"/>
    </row>
    <row r="1263" spans="3:3" x14ac:dyDescent="0.3">
      <c r="C1263" s="464"/>
    </row>
    <row r="1264" spans="3:3" x14ac:dyDescent="0.3">
      <c r="C1264" s="464"/>
    </row>
    <row r="1265" spans="3:3" x14ac:dyDescent="0.3">
      <c r="C1265" s="464"/>
    </row>
    <row r="1266" spans="3:3" x14ac:dyDescent="0.3">
      <c r="C1266" s="464"/>
    </row>
    <row r="1267" spans="3:3" x14ac:dyDescent="0.3">
      <c r="C1267" s="464"/>
    </row>
    <row r="1268" spans="3:3" x14ac:dyDescent="0.3">
      <c r="C1268" s="464"/>
    </row>
    <row r="1269" spans="3:3" x14ac:dyDescent="0.3">
      <c r="C1269" s="464"/>
    </row>
    <row r="1270" spans="3:3" x14ac:dyDescent="0.3">
      <c r="C1270" s="464"/>
    </row>
    <row r="1271" spans="3:3" x14ac:dyDescent="0.3">
      <c r="C1271" s="464"/>
    </row>
    <row r="1272" spans="3:3" x14ac:dyDescent="0.3">
      <c r="C1272" s="464"/>
    </row>
    <row r="1273" spans="3:3" x14ac:dyDescent="0.3">
      <c r="C1273" s="464"/>
    </row>
    <row r="1274" spans="3:3" x14ac:dyDescent="0.3">
      <c r="C1274" s="464"/>
    </row>
    <row r="1275" spans="3:3" x14ac:dyDescent="0.3">
      <c r="C1275" s="464"/>
    </row>
    <row r="1276" spans="3:3" x14ac:dyDescent="0.3">
      <c r="C1276" s="464"/>
    </row>
    <row r="1277" spans="3:3" x14ac:dyDescent="0.3">
      <c r="C1277" s="464"/>
    </row>
    <row r="1278" spans="3:3" x14ac:dyDescent="0.3">
      <c r="C1278" s="464"/>
    </row>
    <row r="1279" spans="3:3" x14ac:dyDescent="0.3">
      <c r="C1279" s="464"/>
    </row>
    <row r="1280" spans="3:3" x14ac:dyDescent="0.3">
      <c r="C1280" s="464"/>
    </row>
    <row r="1281" spans="3:3" x14ac:dyDescent="0.3">
      <c r="C1281" s="464"/>
    </row>
    <row r="1282" spans="3:3" x14ac:dyDescent="0.3">
      <c r="C1282" s="464"/>
    </row>
    <row r="1283" spans="3:3" x14ac:dyDescent="0.3">
      <c r="C1283" s="464"/>
    </row>
    <row r="1284" spans="3:3" x14ac:dyDescent="0.3">
      <c r="C1284" s="464"/>
    </row>
    <row r="1285" spans="3:3" x14ac:dyDescent="0.3">
      <c r="C1285" s="464"/>
    </row>
    <row r="1286" spans="3:3" x14ac:dyDescent="0.3">
      <c r="C1286" s="464"/>
    </row>
    <row r="1287" spans="3:3" x14ac:dyDescent="0.3">
      <c r="C1287" s="464"/>
    </row>
    <row r="1288" spans="3:3" x14ac:dyDescent="0.3">
      <c r="C1288" s="464"/>
    </row>
    <row r="1289" spans="3:3" x14ac:dyDescent="0.3">
      <c r="C1289" s="464"/>
    </row>
    <row r="1290" spans="3:3" x14ac:dyDescent="0.3">
      <c r="C1290" s="464"/>
    </row>
    <row r="1291" spans="3:3" x14ac:dyDescent="0.3">
      <c r="C1291" s="464"/>
    </row>
    <row r="1292" spans="3:3" x14ac:dyDescent="0.3">
      <c r="C1292" s="464"/>
    </row>
    <row r="1293" spans="3:3" x14ac:dyDescent="0.3">
      <c r="C1293" s="464"/>
    </row>
    <row r="1294" spans="3:3" x14ac:dyDescent="0.3">
      <c r="C1294" s="464"/>
    </row>
    <row r="1295" spans="3:3" x14ac:dyDescent="0.3">
      <c r="C1295" s="464"/>
    </row>
    <row r="1296" spans="3:3" x14ac:dyDescent="0.3">
      <c r="C1296" s="464"/>
    </row>
    <row r="1297" spans="3:3" x14ac:dyDescent="0.3">
      <c r="C1297" s="464"/>
    </row>
    <row r="1298" spans="3:3" x14ac:dyDescent="0.3">
      <c r="C1298" s="464"/>
    </row>
    <row r="1299" spans="3:3" x14ac:dyDescent="0.3">
      <c r="C1299" s="464"/>
    </row>
    <row r="1300" spans="3:3" x14ac:dyDescent="0.3">
      <c r="C1300" s="464"/>
    </row>
    <row r="1301" spans="3:3" x14ac:dyDescent="0.3">
      <c r="C1301" s="464"/>
    </row>
    <row r="1302" spans="3:3" x14ac:dyDescent="0.3">
      <c r="C1302" s="464"/>
    </row>
    <row r="1303" spans="3:3" x14ac:dyDescent="0.3">
      <c r="C1303" s="464"/>
    </row>
    <row r="1304" spans="3:3" x14ac:dyDescent="0.3">
      <c r="C1304" s="464"/>
    </row>
    <row r="1305" spans="3:3" x14ac:dyDescent="0.3">
      <c r="C1305" s="464"/>
    </row>
    <row r="1306" spans="3:3" x14ac:dyDescent="0.3">
      <c r="C1306" s="464"/>
    </row>
    <row r="1307" spans="3:3" x14ac:dyDescent="0.3">
      <c r="C1307" s="464"/>
    </row>
    <row r="1308" spans="3:3" x14ac:dyDescent="0.3">
      <c r="C1308" s="464"/>
    </row>
    <row r="1309" spans="3:3" x14ac:dyDescent="0.3">
      <c r="C1309" s="464"/>
    </row>
    <row r="1310" spans="3:3" x14ac:dyDescent="0.3">
      <c r="C1310" s="464"/>
    </row>
    <row r="1311" spans="3:3" x14ac:dyDescent="0.3">
      <c r="C1311" s="464"/>
    </row>
    <row r="1312" spans="3:3" x14ac:dyDescent="0.3">
      <c r="C1312" s="464"/>
    </row>
    <row r="1313" spans="3:3" x14ac:dyDescent="0.3">
      <c r="C1313" s="464"/>
    </row>
    <row r="1314" spans="3:3" x14ac:dyDescent="0.3">
      <c r="C1314" s="464"/>
    </row>
    <row r="1315" spans="3:3" x14ac:dyDescent="0.3">
      <c r="C1315" s="464"/>
    </row>
    <row r="1316" spans="3:3" x14ac:dyDescent="0.3">
      <c r="C1316" s="464"/>
    </row>
    <row r="1317" spans="3:3" x14ac:dyDescent="0.3">
      <c r="C1317" s="464"/>
    </row>
    <row r="1318" spans="3:3" x14ac:dyDescent="0.3">
      <c r="C1318" s="464"/>
    </row>
    <row r="1319" spans="3:3" x14ac:dyDescent="0.3">
      <c r="C1319" s="464"/>
    </row>
    <row r="1320" spans="3:3" x14ac:dyDescent="0.3">
      <c r="C1320" s="464"/>
    </row>
    <row r="1321" spans="3:3" x14ac:dyDescent="0.3">
      <c r="C1321" s="464"/>
    </row>
    <row r="1322" spans="3:3" x14ac:dyDescent="0.3">
      <c r="C1322" s="464"/>
    </row>
    <row r="1323" spans="3:3" x14ac:dyDescent="0.3">
      <c r="C1323" s="464"/>
    </row>
    <row r="1324" spans="3:3" x14ac:dyDescent="0.3">
      <c r="C1324" s="464"/>
    </row>
    <row r="1325" spans="3:3" x14ac:dyDescent="0.3">
      <c r="C1325" s="464"/>
    </row>
    <row r="1326" spans="3:3" x14ac:dyDescent="0.3">
      <c r="C1326" s="464"/>
    </row>
    <row r="1327" spans="3:3" x14ac:dyDescent="0.3">
      <c r="C1327" s="464"/>
    </row>
    <row r="1328" spans="3:3" x14ac:dyDescent="0.3">
      <c r="C1328" s="464"/>
    </row>
    <row r="1329" spans="3:3" x14ac:dyDescent="0.3">
      <c r="C1329" s="464"/>
    </row>
    <row r="1330" spans="3:3" x14ac:dyDescent="0.3">
      <c r="C1330" s="464"/>
    </row>
    <row r="1331" spans="3:3" x14ac:dyDescent="0.3">
      <c r="C1331" s="464"/>
    </row>
    <row r="1332" spans="3:3" x14ac:dyDescent="0.3">
      <c r="C1332" s="464"/>
    </row>
    <row r="1333" spans="3:3" x14ac:dyDescent="0.3">
      <c r="C1333" s="464"/>
    </row>
    <row r="1334" spans="3:3" x14ac:dyDescent="0.3">
      <c r="C1334" s="464"/>
    </row>
    <row r="1335" spans="3:3" x14ac:dyDescent="0.3">
      <c r="C1335" s="464"/>
    </row>
    <row r="1336" spans="3:3" x14ac:dyDescent="0.3">
      <c r="C1336" s="464"/>
    </row>
    <row r="1337" spans="3:3" x14ac:dyDescent="0.3">
      <c r="C1337" s="464"/>
    </row>
    <row r="1338" spans="3:3" x14ac:dyDescent="0.3">
      <c r="C1338" s="464"/>
    </row>
    <row r="1339" spans="3:3" x14ac:dyDescent="0.3">
      <c r="C1339" s="464"/>
    </row>
    <row r="1340" spans="3:3" x14ac:dyDescent="0.3">
      <c r="C1340" s="464"/>
    </row>
    <row r="1341" spans="3:3" x14ac:dyDescent="0.3">
      <c r="C1341" s="464"/>
    </row>
    <row r="1342" spans="3:3" x14ac:dyDescent="0.3">
      <c r="C1342" s="464"/>
    </row>
    <row r="1343" spans="3:3" x14ac:dyDescent="0.3">
      <c r="C1343" s="464"/>
    </row>
    <row r="1344" spans="3:3" x14ac:dyDescent="0.3">
      <c r="C1344" s="464"/>
    </row>
    <row r="1345" spans="3:3" x14ac:dyDescent="0.3">
      <c r="C1345" s="464"/>
    </row>
    <row r="1346" spans="3:3" x14ac:dyDescent="0.3">
      <c r="C1346" s="464"/>
    </row>
    <row r="1347" spans="3:3" x14ac:dyDescent="0.3">
      <c r="C1347" s="464"/>
    </row>
    <row r="1348" spans="3:3" x14ac:dyDescent="0.3">
      <c r="C1348" s="464"/>
    </row>
    <row r="1349" spans="3:3" x14ac:dyDescent="0.3">
      <c r="C1349" s="464"/>
    </row>
    <row r="1350" spans="3:3" x14ac:dyDescent="0.3">
      <c r="C1350" s="464"/>
    </row>
    <row r="1351" spans="3:3" x14ac:dyDescent="0.3">
      <c r="C1351" s="464"/>
    </row>
    <row r="1352" spans="3:3" x14ac:dyDescent="0.3">
      <c r="C1352" s="464"/>
    </row>
    <row r="1353" spans="3:3" x14ac:dyDescent="0.3">
      <c r="C1353" s="464"/>
    </row>
    <row r="1354" spans="3:3" x14ac:dyDescent="0.3">
      <c r="C1354" s="464"/>
    </row>
    <row r="1355" spans="3:3" x14ac:dyDescent="0.3">
      <c r="C1355" s="464"/>
    </row>
    <row r="1356" spans="3:3" x14ac:dyDescent="0.3">
      <c r="C1356" s="464"/>
    </row>
    <row r="1357" spans="3:3" x14ac:dyDescent="0.3">
      <c r="C1357" s="464"/>
    </row>
    <row r="1358" spans="3:3" x14ac:dyDescent="0.3">
      <c r="C1358" s="464"/>
    </row>
    <row r="1359" spans="3:3" x14ac:dyDescent="0.3">
      <c r="C1359" s="464"/>
    </row>
    <row r="1360" spans="3:3" x14ac:dyDescent="0.3">
      <c r="C1360" s="464"/>
    </row>
    <row r="1361" spans="3:3" x14ac:dyDescent="0.3">
      <c r="C1361" s="464"/>
    </row>
    <row r="1362" spans="3:3" x14ac:dyDescent="0.3">
      <c r="C1362" s="464"/>
    </row>
    <row r="1363" spans="3:3" x14ac:dyDescent="0.3">
      <c r="C1363" s="464"/>
    </row>
    <row r="1364" spans="3:3" x14ac:dyDescent="0.3">
      <c r="C1364" s="464"/>
    </row>
    <row r="1365" spans="3:3" x14ac:dyDescent="0.3">
      <c r="C1365" s="464"/>
    </row>
    <row r="1366" spans="3:3" x14ac:dyDescent="0.3">
      <c r="C1366" s="464"/>
    </row>
    <row r="1367" spans="3:3" x14ac:dyDescent="0.3">
      <c r="C1367" s="464"/>
    </row>
    <row r="1368" spans="3:3" x14ac:dyDescent="0.3">
      <c r="C1368" s="464"/>
    </row>
    <row r="1369" spans="3:3" x14ac:dyDescent="0.3">
      <c r="C1369" s="464"/>
    </row>
    <row r="1370" spans="3:3" x14ac:dyDescent="0.3">
      <c r="C1370" s="464"/>
    </row>
    <row r="1371" spans="3:3" x14ac:dyDescent="0.3">
      <c r="C1371" s="464"/>
    </row>
    <row r="1372" spans="3:3" x14ac:dyDescent="0.3">
      <c r="C1372" s="464"/>
    </row>
    <row r="1373" spans="3:3" x14ac:dyDescent="0.3">
      <c r="C1373" s="464"/>
    </row>
    <row r="1374" spans="3:3" x14ac:dyDescent="0.3">
      <c r="C1374" s="464"/>
    </row>
    <row r="1375" spans="3:3" x14ac:dyDescent="0.3">
      <c r="C1375" s="464"/>
    </row>
    <row r="1376" spans="3:3" x14ac:dyDescent="0.3">
      <c r="C1376" s="464"/>
    </row>
    <row r="1377" spans="3:3" x14ac:dyDescent="0.3">
      <c r="C1377" s="464"/>
    </row>
    <row r="1378" spans="3:3" x14ac:dyDescent="0.3">
      <c r="C1378" s="464"/>
    </row>
    <row r="1379" spans="3:3" x14ac:dyDescent="0.3">
      <c r="C1379" s="464"/>
    </row>
    <row r="1380" spans="3:3" x14ac:dyDescent="0.3">
      <c r="C1380" s="464"/>
    </row>
    <row r="1381" spans="3:3" x14ac:dyDescent="0.3">
      <c r="C1381" s="464"/>
    </row>
    <row r="1382" spans="3:3" x14ac:dyDescent="0.3">
      <c r="C1382" s="464"/>
    </row>
    <row r="1383" spans="3:3" x14ac:dyDescent="0.3">
      <c r="C1383" s="464"/>
    </row>
    <row r="1384" spans="3:3" x14ac:dyDescent="0.3">
      <c r="C1384" s="464"/>
    </row>
    <row r="1385" spans="3:3" x14ac:dyDescent="0.3">
      <c r="C1385" s="464"/>
    </row>
    <row r="1386" spans="3:3" x14ac:dyDescent="0.3">
      <c r="C1386" s="464"/>
    </row>
    <row r="1387" spans="3:3" x14ac:dyDescent="0.3">
      <c r="C1387" s="464"/>
    </row>
    <row r="1388" spans="3:3" x14ac:dyDescent="0.3">
      <c r="C1388" s="464"/>
    </row>
    <row r="1389" spans="3:3" x14ac:dyDescent="0.3">
      <c r="C1389" s="464"/>
    </row>
    <row r="1390" spans="3:3" x14ac:dyDescent="0.3">
      <c r="C1390" s="464"/>
    </row>
    <row r="1391" spans="3:3" x14ac:dyDescent="0.3">
      <c r="C1391" s="464"/>
    </row>
    <row r="1392" spans="3:3" x14ac:dyDescent="0.3">
      <c r="C1392" s="464"/>
    </row>
    <row r="1393" spans="3:3" x14ac:dyDescent="0.3">
      <c r="C1393" s="464"/>
    </row>
    <row r="1394" spans="3:3" x14ac:dyDescent="0.3">
      <c r="C1394" s="464"/>
    </row>
    <row r="1395" spans="3:3" x14ac:dyDescent="0.3">
      <c r="C1395" s="464"/>
    </row>
    <row r="1396" spans="3:3" x14ac:dyDescent="0.3">
      <c r="C1396" s="464"/>
    </row>
    <row r="1397" spans="3:3" x14ac:dyDescent="0.3">
      <c r="C1397" s="464"/>
    </row>
    <row r="1398" spans="3:3" x14ac:dyDescent="0.3">
      <c r="C1398" s="464"/>
    </row>
    <row r="1399" spans="3:3" x14ac:dyDescent="0.3">
      <c r="C1399" s="464"/>
    </row>
    <row r="1400" spans="3:3" x14ac:dyDescent="0.3">
      <c r="C1400" s="464"/>
    </row>
    <row r="1401" spans="3:3" x14ac:dyDescent="0.3">
      <c r="C1401" s="464"/>
    </row>
    <row r="1402" spans="3:3" x14ac:dyDescent="0.3">
      <c r="C1402" s="464"/>
    </row>
    <row r="1403" spans="3:3" x14ac:dyDescent="0.3">
      <c r="C1403" s="464"/>
    </row>
    <row r="1404" spans="3:3" x14ac:dyDescent="0.3">
      <c r="C1404" s="464"/>
    </row>
    <row r="1405" spans="3:3" x14ac:dyDescent="0.3">
      <c r="C1405" s="464"/>
    </row>
    <row r="1406" spans="3:3" x14ac:dyDescent="0.3">
      <c r="C1406" s="464"/>
    </row>
    <row r="1407" spans="3:3" x14ac:dyDescent="0.3">
      <c r="C1407" s="464"/>
    </row>
    <row r="1408" spans="3:3" x14ac:dyDescent="0.3">
      <c r="C1408" s="464"/>
    </row>
    <row r="1409" spans="3:3" x14ac:dyDescent="0.3">
      <c r="C1409" s="464"/>
    </row>
    <row r="1410" spans="3:3" x14ac:dyDescent="0.3">
      <c r="C1410" s="464"/>
    </row>
    <row r="1411" spans="3:3" x14ac:dyDescent="0.3">
      <c r="C1411" s="464"/>
    </row>
    <row r="1412" spans="3:3" x14ac:dyDescent="0.3">
      <c r="C1412" s="464"/>
    </row>
    <row r="1413" spans="3:3" x14ac:dyDescent="0.3">
      <c r="C1413" s="464"/>
    </row>
    <row r="1414" spans="3:3" x14ac:dyDescent="0.3">
      <c r="C1414" s="464"/>
    </row>
    <row r="1415" spans="3:3" x14ac:dyDescent="0.3">
      <c r="C1415" s="464"/>
    </row>
    <row r="1416" spans="3:3" x14ac:dyDescent="0.3">
      <c r="C1416" s="464"/>
    </row>
    <row r="1417" spans="3:3" x14ac:dyDescent="0.3">
      <c r="C1417" s="464"/>
    </row>
    <row r="1418" spans="3:3" x14ac:dyDescent="0.3">
      <c r="C1418" s="464"/>
    </row>
    <row r="1419" spans="3:3" x14ac:dyDescent="0.3">
      <c r="C1419" s="464"/>
    </row>
    <row r="1420" spans="3:3" x14ac:dyDescent="0.3">
      <c r="C1420" s="464"/>
    </row>
    <row r="1421" spans="3:3" x14ac:dyDescent="0.3">
      <c r="C1421" s="464"/>
    </row>
    <row r="1422" spans="3:3" x14ac:dyDescent="0.3">
      <c r="C1422" s="464"/>
    </row>
    <row r="1423" spans="3:3" x14ac:dyDescent="0.3">
      <c r="C1423" s="464"/>
    </row>
    <row r="1424" spans="3:3" x14ac:dyDescent="0.3">
      <c r="C1424" s="464"/>
    </row>
    <row r="1425" spans="3:3" x14ac:dyDescent="0.3">
      <c r="C1425" s="464"/>
    </row>
    <row r="1426" spans="3:3" x14ac:dyDescent="0.3">
      <c r="C1426" s="464"/>
    </row>
    <row r="1427" spans="3:3" x14ac:dyDescent="0.3">
      <c r="C1427" s="464"/>
    </row>
    <row r="1428" spans="3:3" x14ac:dyDescent="0.3">
      <c r="C1428" s="464"/>
    </row>
    <row r="1429" spans="3:3" x14ac:dyDescent="0.3">
      <c r="C1429" s="464"/>
    </row>
    <row r="1430" spans="3:3" x14ac:dyDescent="0.3">
      <c r="C1430" s="464"/>
    </row>
    <row r="1431" spans="3:3" x14ac:dyDescent="0.3">
      <c r="C1431" s="464"/>
    </row>
    <row r="1432" spans="3:3" x14ac:dyDescent="0.3">
      <c r="C1432" s="464"/>
    </row>
    <row r="1433" spans="3:3" x14ac:dyDescent="0.3">
      <c r="C1433" s="464"/>
    </row>
    <row r="1434" spans="3:3" x14ac:dyDescent="0.3">
      <c r="C1434" s="464"/>
    </row>
    <row r="1435" spans="3:3" x14ac:dyDescent="0.3">
      <c r="C1435" s="464"/>
    </row>
    <row r="1436" spans="3:3" x14ac:dyDescent="0.3">
      <c r="C1436" s="464"/>
    </row>
    <row r="1437" spans="3:3" x14ac:dyDescent="0.3">
      <c r="C1437" s="464"/>
    </row>
    <row r="1438" spans="3:3" x14ac:dyDescent="0.3">
      <c r="C1438" s="464"/>
    </row>
    <row r="1439" spans="3:3" x14ac:dyDescent="0.3">
      <c r="C1439" s="464"/>
    </row>
    <row r="1440" spans="3:3" x14ac:dyDescent="0.3">
      <c r="C1440" s="464"/>
    </row>
    <row r="1441" spans="3:3" x14ac:dyDescent="0.3">
      <c r="C1441" s="464"/>
    </row>
    <row r="1442" spans="3:3" x14ac:dyDescent="0.3">
      <c r="C1442" s="464"/>
    </row>
    <row r="1443" spans="3:3" x14ac:dyDescent="0.3">
      <c r="C1443" s="464"/>
    </row>
    <row r="1444" spans="3:3" x14ac:dyDescent="0.3">
      <c r="C1444" s="464"/>
    </row>
    <row r="1445" spans="3:3" x14ac:dyDescent="0.3">
      <c r="C1445" s="464"/>
    </row>
    <row r="1446" spans="3:3" x14ac:dyDescent="0.3">
      <c r="C1446" s="464"/>
    </row>
    <row r="1447" spans="3:3" x14ac:dyDescent="0.3">
      <c r="C1447" s="464"/>
    </row>
    <row r="1448" spans="3:3" x14ac:dyDescent="0.3">
      <c r="C1448" s="464"/>
    </row>
    <row r="1449" spans="3:3" x14ac:dyDescent="0.3">
      <c r="C1449" s="464"/>
    </row>
    <row r="1450" spans="3:3" x14ac:dyDescent="0.3">
      <c r="C1450" s="464"/>
    </row>
    <row r="1451" spans="3:3" x14ac:dyDescent="0.3">
      <c r="C1451" s="464"/>
    </row>
    <row r="1452" spans="3:3" x14ac:dyDescent="0.3">
      <c r="C1452" s="464"/>
    </row>
    <row r="1453" spans="3:3" x14ac:dyDescent="0.3">
      <c r="C1453" s="464"/>
    </row>
    <row r="1454" spans="3:3" x14ac:dyDescent="0.3">
      <c r="C1454" s="464"/>
    </row>
    <row r="1455" spans="3:3" x14ac:dyDescent="0.3">
      <c r="C1455" s="464"/>
    </row>
    <row r="1456" spans="3:3" x14ac:dyDescent="0.3">
      <c r="C1456" s="464"/>
    </row>
    <row r="1457" spans="3:3" x14ac:dyDescent="0.3">
      <c r="C1457" s="464"/>
    </row>
    <row r="1458" spans="3:3" x14ac:dyDescent="0.3">
      <c r="C1458" s="464"/>
    </row>
    <row r="1459" spans="3:3" x14ac:dyDescent="0.3">
      <c r="C1459" s="464"/>
    </row>
    <row r="1460" spans="3:3" x14ac:dyDescent="0.3">
      <c r="C1460" s="464"/>
    </row>
    <row r="1461" spans="3:3" x14ac:dyDescent="0.3">
      <c r="C1461" s="464"/>
    </row>
    <row r="1462" spans="3:3" x14ac:dyDescent="0.3">
      <c r="C1462" s="464"/>
    </row>
    <row r="1463" spans="3:3" x14ac:dyDescent="0.3">
      <c r="C1463" s="464"/>
    </row>
    <row r="1464" spans="3:3" x14ac:dyDescent="0.3">
      <c r="C1464" s="464"/>
    </row>
    <row r="1465" spans="3:3" x14ac:dyDescent="0.3">
      <c r="C1465" s="464"/>
    </row>
    <row r="1466" spans="3:3" x14ac:dyDescent="0.3">
      <c r="C1466" s="464"/>
    </row>
    <row r="1467" spans="3:3" x14ac:dyDescent="0.3">
      <c r="C1467" s="464"/>
    </row>
    <row r="1468" spans="3:3" x14ac:dyDescent="0.3">
      <c r="C1468" s="464"/>
    </row>
    <row r="1469" spans="3:3" x14ac:dyDescent="0.3">
      <c r="C1469" s="464"/>
    </row>
    <row r="1470" spans="3:3" x14ac:dyDescent="0.3">
      <c r="C1470" s="464"/>
    </row>
    <row r="1471" spans="3:3" x14ac:dyDescent="0.3">
      <c r="C1471" s="464"/>
    </row>
    <row r="1472" spans="3:3" x14ac:dyDescent="0.3">
      <c r="C1472" s="464"/>
    </row>
    <row r="1473" spans="3:3" x14ac:dyDescent="0.3">
      <c r="C1473" s="464"/>
    </row>
    <row r="1474" spans="3:3" x14ac:dyDescent="0.3">
      <c r="C1474" s="464"/>
    </row>
    <row r="1475" spans="3:3" x14ac:dyDescent="0.3">
      <c r="C1475" s="464"/>
    </row>
    <row r="1476" spans="3:3" x14ac:dyDescent="0.3">
      <c r="C1476" s="464"/>
    </row>
    <row r="1477" spans="3:3" x14ac:dyDescent="0.3">
      <c r="C1477" s="464"/>
    </row>
    <row r="1478" spans="3:3" x14ac:dyDescent="0.3">
      <c r="C1478" s="464"/>
    </row>
    <row r="1479" spans="3:3" x14ac:dyDescent="0.3">
      <c r="C1479" s="464"/>
    </row>
    <row r="1480" spans="3:3" x14ac:dyDescent="0.3">
      <c r="C1480" s="464"/>
    </row>
    <row r="1481" spans="3:3" x14ac:dyDescent="0.3">
      <c r="C1481" s="464"/>
    </row>
    <row r="1482" spans="3:3" x14ac:dyDescent="0.3">
      <c r="C1482" s="464"/>
    </row>
    <row r="1483" spans="3:3" x14ac:dyDescent="0.3">
      <c r="C1483" s="464"/>
    </row>
    <row r="1484" spans="3:3" x14ac:dyDescent="0.3">
      <c r="C1484" s="464"/>
    </row>
    <row r="1485" spans="3:3" x14ac:dyDescent="0.3">
      <c r="C1485" s="464"/>
    </row>
    <row r="1486" spans="3:3" x14ac:dyDescent="0.3">
      <c r="C1486" s="464"/>
    </row>
    <row r="1487" spans="3:3" x14ac:dyDescent="0.3">
      <c r="C1487" s="464"/>
    </row>
    <row r="1488" spans="3:3" x14ac:dyDescent="0.3">
      <c r="C1488" s="464"/>
    </row>
    <row r="1489" spans="3:3" x14ac:dyDescent="0.3">
      <c r="C1489" s="464"/>
    </row>
    <row r="1490" spans="3:3" x14ac:dyDescent="0.3">
      <c r="C1490" s="464"/>
    </row>
    <row r="1491" spans="3:3" x14ac:dyDescent="0.3">
      <c r="C1491" s="464"/>
    </row>
    <row r="1492" spans="3:3" x14ac:dyDescent="0.3">
      <c r="C1492" s="464"/>
    </row>
    <row r="1493" spans="3:3" x14ac:dyDescent="0.3">
      <c r="C1493" s="464"/>
    </row>
    <row r="1494" spans="3:3" x14ac:dyDescent="0.3">
      <c r="C1494" s="464"/>
    </row>
    <row r="1495" spans="3:3" x14ac:dyDescent="0.3">
      <c r="C1495" s="464"/>
    </row>
    <row r="1496" spans="3:3" x14ac:dyDescent="0.3">
      <c r="C1496" s="464"/>
    </row>
    <row r="1497" spans="3:3" x14ac:dyDescent="0.3">
      <c r="C1497" s="464"/>
    </row>
    <row r="1498" spans="3:3" x14ac:dyDescent="0.3">
      <c r="C1498" s="464"/>
    </row>
    <row r="1499" spans="3:3" x14ac:dyDescent="0.3">
      <c r="C1499" s="464"/>
    </row>
    <row r="1500" spans="3:3" x14ac:dyDescent="0.3">
      <c r="C1500" s="464"/>
    </row>
    <row r="1501" spans="3:3" x14ac:dyDescent="0.3">
      <c r="C1501" s="464"/>
    </row>
    <row r="1502" spans="3:3" x14ac:dyDescent="0.3">
      <c r="C1502" s="464"/>
    </row>
    <row r="1503" spans="3:3" x14ac:dyDescent="0.3">
      <c r="C1503" s="464"/>
    </row>
    <row r="1504" spans="3:3" x14ac:dyDescent="0.3">
      <c r="C1504" s="464"/>
    </row>
    <row r="1505" spans="3:3" x14ac:dyDescent="0.3">
      <c r="C1505" s="464"/>
    </row>
    <row r="1506" spans="3:3" x14ac:dyDescent="0.3">
      <c r="C1506" s="464"/>
    </row>
    <row r="1507" spans="3:3" x14ac:dyDescent="0.3">
      <c r="C1507" s="464"/>
    </row>
    <row r="1508" spans="3:3" x14ac:dyDescent="0.3">
      <c r="C1508" s="464"/>
    </row>
    <row r="1509" spans="3:3" x14ac:dyDescent="0.3">
      <c r="C1509" s="464"/>
    </row>
    <row r="1510" spans="3:3" x14ac:dyDescent="0.3">
      <c r="C1510" s="464"/>
    </row>
    <row r="1511" spans="3:3" x14ac:dyDescent="0.3">
      <c r="C1511" s="464"/>
    </row>
    <row r="1512" spans="3:3" x14ac:dyDescent="0.3">
      <c r="C1512" s="464"/>
    </row>
    <row r="1513" spans="3:3" x14ac:dyDescent="0.3">
      <c r="C1513" s="464"/>
    </row>
    <row r="1514" spans="3:3" x14ac:dyDescent="0.3">
      <c r="C1514" s="464"/>
    </row>
    <row r="1515" spans="3:3" x14ac:dyDescent="0.3">
      <c r="C1515" s="464"/>
    </row>
    <row r="1516" spans="3:3" x14ac:dyDescent="0.3">
      <c r="C1516" s="464"/>
    </row>
    <row r="1517" spans="3:3" x14ac:dyDescent="0.3">
      <c r="C1517" s="464"/>
    </row>
    <row r="1518" spans="3:3" x14ac:dyDescent="0.3">
      <c r="C1518" s="464"/>
    </row>
    <row r="1519" spans="3:3" x14ac:dyDescent="0.3">
      <c r="C1519" s="464"/>
    </row>
    <row r="1520" spans="3:3" x14ac:dyDescent="0.3">
      <c r="C1520" s="464"/>
    </row>
    <row r="1521" spans="3:3" x14ac:dyDescent="0.3">
      <c r="C1521" s="464"/>
    </row>
    <row r="1522" spans="3:3" x14ac:dyDescent="0.3">
      <c r="C1522" s="464"/>
    </row>
    <row r="1523" spans="3:3" x14ac:dyDescent="0.3">
      <c r="C1523" s="464"/>
    </row>
    <row r="1524" spans="3:3" x14ac:dyDescent="0.3">
      <c r="C1524" s="464"/>
    </row>
    <row r="1525" spans="3:3" x14ac:dyDescent="0.3">
      <c r="C1525" s="464"/>
    </row>
    <row r="1526" spans="3:3" x14ac:dyDescent="0.3">
      <c r="C1526" s="464"/>
    </row>
    <row r="1527" spans="3:3" x14ac:dyDescent="0.3">
      <c r="C1527" s="464"/>
    </row>
    <row r="1528" spans="3:3" x14ac:dyDescent="0.3">
      <c r="C1528" s="464"/>
    </row>
    <row r="1529" spans="3:3" x14ac:dyDescent="0.3">
      <c r="C1529" s="464"/>
    </row>
    <row r="1530" spans="3:3" x14ac:dyDescent="0.3">
      <c r="C1530" s="464"/>
    </row>
    <row r="1531" spans="3:3" x14ac:dyDescent="0.3">
      <c r="C1531" s="464"/>
    </row>
    <row r="1532" spans="3:3" x14ac:dyDescent="0.3">
      <c r="C1532" s="464"/>
    </row>
    <row r="1533" spans="3:3" x14ac:dyDescent="0.3">
      <c r="C1533" s="464"/>
    </row>
    <row r="1534" spans="3:3" x14ac:dyDescent="0.3">
      <c r="C1534" s="464"/>
    </row>
    <row r="1535" spans="3:3" x14ac:dyDescent="0.3">
      <c r="C1535" s="464"/>
    </row>
    <row r="1536" spans="3:3" x14ac:dyDescent="0.3">
      <c r="C1536" s="464"/>
    </row>
    <row r="1537" spans="3:3" x14ac:dyDescent="0.3">
      <c r="C1537" s="464"/>
    </row>
    <row r="1538" spans="3:3" x14ac:dyDescent="0.3">
      <c r="C1538" s="464"/>
    </row>
    <row r="1539" spans="3:3" x14ac:dyDescent="0.3">
      <c r="C1539" s="464"/>
    </row>
    <row r="1540" spans="3:3" x14ac:dyDescent="0.3">
      <c r="C1540" s="464"/>
    </row>
    <row r="1541" spans="3:3" x14ac:dyDescent="0.3">
      <c r="C1541" s="464"/>
    </row>
    <row r="1542" spans="3:3" x14ac:dyDescent="0.3">
      <c r="C1542" s="464"/>
    </row>
    <row r="1543" spans="3:3" x14ac:dyDescent="0.3">
      <c r="C1543" s="464"/>
    </row>
    <row r="1544" spans="3:3" x14ac:dyDescent="0.3">
      <c r="C1544" s="464"/>
    </row>
    <row r="1545" spans="3:3" x14ac:dyDescent="0.3">
      <c r="C1545" s="464"/>
    </row>
    <row r="1546" spans="3:3" x14ac:dyDescent="0.3">
      <c r="C1546" s="464"/>
    </row>
    <row r="1547" spans="3:3" x14ac:dyDescent="0.3">
      <c r="C1547" s="464"/>
    </row>
    <row r="1548" spans="3:3" x14ac:dyDescent="0.3">
      <c r="C1548" s="464"/>
    </row>
    <row r="1549" spans="3:3" x14ac:dyDescent="0.3">
      <c r="C1549" s="464"/>
    </row>
    <row r="1550" spans="3:3" x14ac:dyDescent="0.3">
      <c r="C1550" s="464"/>
    </row>
    <row r="1551" spans="3:3" x14ac:dyDescent="0.3">
      <c r="C1551" s="464"/>
    </row>
    <row r="1552" spans="3:3" x14ac:dyDescent="0.3">
      <c r="C1552" s="464"/>
    </row>
    <row r="1553" spans="3:3" x14ac:dyDescent="0.3">
      <c r="C1553" s="464"/>
    </row>
    <row r="1554" spans="3:3" x14ac:dyDescent="0.3">
      <c r="C1554" s="464"/>
    </row>
    <row r="1555" spans="3:3" x14ac:dyDescent="0.3">
      <c r="C1555" s="464"/>
    </row>
    <row r="1556" spans="3:3" x14ac:dyDescent="0.3">
      <c r="C1556" s="464"/>
    </row>
    <row r="1557" spans="3:3" x14ac:dyDescent="0.3">
      <c r="C1557" s="464"/>
    </row>
    <row r="1558" spans="3:3" x14ac:dyDescent="0.3">
      <c r="C1558" s="464"/>
    </row>
    <row r="1559" spans="3:3" x14ac:dyDescent="0.3">
      <c r="C1559" s="464"/>
    </row>
    <row r="1560" spans="3:3" x14ac:dyDescent="0.3">
      <c r="C1560" s="464"/>
    </row>
    <row r="1561" spans="3:3" x14ac:dyDescent="0.3">
      <c r="C1561" s="464"/>
    </row>
    <row r="1562" spans="3:3" x14ac:dyDescent="0.3">
      <c r="C1562" s="464"/>
    </row>
    <row r="1563" spans="3:3" x14ac:dyDescent="0.3">
      <c r="C1563" s="464"/>
    </row>
    <row r="1564" spans="3:3" x14ac:dyDescent="0.3">
      <c r="C1564" s="464"/>
    </row>
    <row r="1565" spans="3:3" x14ac:dyDescent="0.3">
      <c r="C1565" s="464"/>
    </row>
    <row r="1566" spans="3:3" x14ac:dyDescent="0.3">
      <c r="C1566" s="464"/>
    </row>
    <row r="1567" spans="3:3" x14ac:dyDescent="0.3">
      <c r="C1567" s="464"/>
    </row>
    <row r="1568" spans="3:3" x14ac:dyDescent="0.3">
      <c r="C1568" s="464"/>
    </row>
    <row r="1569" spans="3:3" x14ac:dyDescent="0.3">
      <c r="C1569" s="464"/>
    </row>
    <row r="1570" spans="3:3" x14ac:dyDescent="0.3">
      <c r="C1570" s="464"/>
    </row>
    <row r="1571" spans="3:3" x14ac:dyDescent="0.3">
      <c r="C1571" s="464"/>
    </row>
    <row r="1572" spans="3:3" x14ac:dyDescent="0.3">
      <c r="C1572" s="464"/>
    </row>
    <row r="1573" spans="3:3" x14ac:dyDescent="0.3">
      <c r="C1573" s="464"/>
    </row>
    <row r="1574" spans="3:3" x14ac:dyDescent="0.3">
      <c r="C1574" s="464"/>
    </row>
    <row r="1575" spans="3:3" x14ac:dyDescent="0.3">
      <c r="C1575" s="464"/>
    </row>
    <row r="1576" spans="3:3" x14ac:dyDescent="0.3">
      <c r="C1576" s="464"/>
    </row>
    <row r="1577" spans="3:3" x14ac:dyDescent="0.3">
      <c r="C1577" s="464"/>
    </row>
    <row r="1578" spans="3:3" x14ac:dyDescent="0.3">
      <c r="C1578" s="464"/>
    </row>
    <row r="1579" spans="3:3" x14ac:dyDescent="0.3">
      <c r="C1579" s="464"/>
    </row>
    <row r="1580" spans="3:3" x14ac:dyDescent="0.3">
      <c r="C1580" s="464"/>
    </row>
    <row r="1581" spans="3:3" x14ac:dyDescent="0.3">
      <c r="C1581" s="464"/>
    </row>
    <row r="1582" spans="3:3" x14ac:dyDescent="0.3">
      <c r="C1582" s="464"/>
    </row>
    <row r="1583" spans="3:3" x14ac:dyDescent="0.3">
      <c r="C1583" s="464"/>
    </row>
    <row r="1584" spans="3:3" x14ac:dyDescent="0.3">
      <c r="C1584" s="464"/>
    </row>
    <row r="1585" spans="3:3" x14ac:dyDescent="0.3">
      <c r="C1585" s="464"/>
    </row>
    <row r="1586" spans="3:3" x14ac:dyDescent="0.3">
      <c r="C1586" s="464"/>
    </row>
    <row r="1587" spans="3:3" x14ac:dyDescent="0.3">
      <c r="C1587" s="464"/>
    </row>
    <row r="1588" spans="3:3" x14ac:dyDescent="0.3">
      <c r="C1588" s="464"/>
    </row>
    <row r="1589" spans="3:3" x14ac:dyDescent="0.3">
      <c r="C1589" s="464"/>
    </row>
    <row r="1590" spans="3:3" x14ac:dyDescent="0.3">
      <c r="C1590" s="464"/>
    </row>
    <row r="1591" spans="3:3" x14ac:dyDescent="0.3">
      <c r="C1591" s="464"/>
    </row>
    <row r="1592" spans="3:3" x14ac:dyDescent="0.3">
      <c r="C1592" s="464"/>
    </row>
    <row r="1593" spans="3:3" x14ac:dyDescent="0.3">
      <c r="C1593" s="464"/>
    </row>
    <row r="1594" spans="3:3" x14ac:dyDescent="0.3">
      <c r="C1594" s="464"/>
    </row>
    <row r="1595" spans="3:3" x14ac:dyDescent="0.3">
      <c r="C1595" s="464"/>
    </row>
    <row r="1596" spans="3:3" x14ac:dyDescent="0.3">
      <c r="C1596" s="464"/>
    </row>
    <row r="1597" spans="3:3" x14ac:dyDescent="0.3">
      <c r="C1597" s="464"/>
    </row>
    <row r="1598" spans="3:3" x14ac:dyDescent="0.3">
      <c r="C1598" s="464"/>
    </row>
    <row r="1599" spans="3:3" x14ac:dyDescent="0.3">
      <c r="C1599" s="464"/>
    </row>
    <row r="1600" spans="3:3" x14ac:dyDescent="0.3">
      <c r="C1600" s="464"/>
    </row>
    <row r="1601" spans="3:3" x14ac:dyDescent="0.3">
      <c r="C1601" s="464"/>
    </row>
    <row r="1602" spans="3:3" x14ac:dyDescent="0.3">
      <c r="C1602" s="464"/>
    </row>
    <row r="1603" spans="3:3" x14ac:dyDescent="0.3">
      <c r="C1603" s="464"/>
    </row>
    <row r="1604" spans="3:3" x14ac:dyDescent="0.3">
      <c r="C1604" s="464"/>
    </row>
    <row r="1605" spans="3:3" x14ac:dyDescent="0.3">
      <c r="C1605" s="464"/>
    </row>
    <row r="1606" spans="3:3" x14ac:dyDescent="0.3">
      <c r="C1606" s="464"/>
    </row>
    <row r="1607" spans="3:3" x14ac:dyDescent="0.3">
      <c r="C1607" s="464"/>
    </row>
    <row r="1608" spans="3:3" x14ac:dyDescent="0.3">
      <c r="C1608" s="464"/>
    </row>
    <row r="1609" spans="3:3" x14ac:dyDescent="0.3">
      <c r="C1609" s="464"/>
    </row>
    <row r="1610" spans="3:3" x14ac:dyDescent="0.3">
      <c r="C1610" s="464"/>
    </row>
    <row r="1611" spans="3:3" x14ac:dyDescent="0.3">
      <c r="C1611" s="464"/>
    </row>
    <row r="1612" spans="3:3" x14ac:dyDescent="0.3">
      <c r="C1612" s="464"/>
    </row>
    <row r="1613" spans="3:3" x14ac:dyDescent="0.3">
      <c r="C1613" s="464"/>
    </row>
    <row r="1614" spans="3:3" x14ac:dyDescent="0.3">
      <c r="C1614" s="464"/>
    </row>
    <row r="1615" spans="3:3" x14ac:dyDescent="0.3">
      <c r="C1615" s="464"/>
    </row>
    <row r="1616" spans="3:3" x14ac:dyDescent="0.3">
      <c r="C1616" s="464"/>
    </row>
    <row r="1617" spans="3:3" x14ac:dyDescent="0.3">
      <c r="C1617" s="464"/>
    </row>
    <row r="1618" spans="3:3" x14ac:dyDescent="0.3">
      <c r="C1618" s="464"/>
    </row>
    <row r="1619" spans="3:3" x14ac:dyDescent="0.3">
      <c r="C1619" s="464"/>
    </row>
    <row r="1620" spans="3:3" x14ac:dyDescent="0.3">
      <c r="C1620" s="464"/>
    </row>
    <row r="1621" spans="3:3" x14ac:dyDescent="0.3">
      <c r="C1621" s="464"/>
    </row>
    <row r="1622" spans="3:3" x14ac:dyDescent="0.3">
      <c r="C1622" s="464"/>
    </row>
    <row r="1623" spans="3:3" x14ac:dyDescent="0.3">
      <c r="C1623" s="464"/>
    </row>
    <row r="1624" spans="3:3" x14ac:dyDescent="0.3">
      <c r="C1624" s="464"/>
    </row>
    <row r="1625" spans="3:3" x14ac:dyDescent="0.3">
      <c r="C1625" s="464"/>
    </row>
    <row r="1626" spans="3:3" x14ac:dyDescent="0.3">
      <c r="C1626" s="464"/>
    </row>
    <row r="1627" spans="3:3" x14ac:dyDescent="0.3">
      <c r="C1627" s="464"/>
    </row>
    <row r="1628" spans="3:3" x14ac:dyDescent="0.3">
      <c r="C1628" s="464"/>
    </row>
    <row r="1629" spans="3:3" x14ac:dyDescent="0.3">
      <c r="C1629" s="464"/>
    </row>
    <row r="1630" spans="3:3" x14ac:dyDescent="0.3">
      <c r="C1630" s="464"/>
    </row>
    <row r="1631" spans="3:3" x14ac:dyDescent="0.3">
      <c r="C1631" s="464"/>
    </row>
    <row r="1632" spans="3:3" x14ac:dyDescent="0.3">
      <c r="C1632" s="464"/>
    </row>
    <row r="1633" spans="3:3" x14ac:dyDescent="0.3">
      <c r="C1633" s="464"/>
    </row>
    <row r="1634" spans="3:3" x14ac:dyDescent="0.3">
      <c r="C1634" s="464"/>
    </row>
    <row r="1635" spans="3:3" x14ac:dyDescent="0.3">
      <c r="C1635" s="464"/>
    </row>
    <row r="1636" spans="3:3" x14ac:dyDescent="0.3">
      <c r="C1636" s="464"/>
    </row>
    <row r="1637" spans="3:3" x14ac:dyDescent="0.3">
      <c r="C1637" s="464"/>
    </row>
    <row r="1638" spans="3:3" x14ac:dyDescent="0.3">
      <c r="C1638" s="464"/>
    </row>
    <row r="1639" spans="3:3" x14ac:dyDescent="0.3">
      <c r="C1639" s="464"/>
    </row>
    <row r="1640" spans="3:3" x14ac:dyDescent="0.3">
      <c r="C1640" s="464"/>
    </row>
    <row r="1641" spans="3:3" x14ac:dyDescent="0.3">
      <c r="C1641" s="464"/>
    </row>
    <row r="1642" spans="3:3" x14ac:dyDescent="0.3">
      <c r="C1642" s="464"/>
    </row>
    <row r="1643" spans="3:3" x14ac:dyDescent="0.3">
      <c r="C1643" s="464"/>
    </row>
    <row r="1644" spans="3:3" x14ac:dyDescent="0.3">
      <c r="C1644" s="464"/>
    </row>
    <row r="1645" spans="3:3" x14ac:dyDescent="0.3">
      <c r="C1645" s="464"/>
    </row>
    <row r="1646" spans="3:3" x14ac:dyDescent="0.3">
      <c r="C1646" s="464"/>
    </row>
    <row r="1647" spans="3:3" x14ac:dyDescent="0.3">
      <c r="C1647" s="464"/>
    </row>
    <row r="1648" spans="3:3" x14ac:dyDescent="0.3">
      <c r="C1648" s="464"/>
    </row>
    <row r="1649" spans="3:3" x14ac:dyDescent="0.3">
      <c r="C1649" s="464"/>
    </row>
    <row r="1650" spans="3:3" x14ac:dyDescent="0.3">
      <c r="C1650" s="464"/>
    </row>
    <row r="1651" spans="3:3" x14ac:dyDescent="0.3">
      <c r="C1651" s="464"/>
    </row>
    <row r="1652" spans="3:3" x14ac:dyDescent="0.3">
      <c r="C1652" s="464"/>
    </row>
    <row r="1653" spans="3:3" x14ac:dyDescent="0.3">
      <c r="C1653" s="464"/>
    </row>
    <row r="1654" spans="3:3" x14ac:dyDescent="0.3">
      <c r="C1654" s="464"/>
    </row>
    <row r="1655" spans="3:3" x14ac:dyDescent="0.3">
      <c r="C1655" s="464"/>
    </row>
    <row r="1656" spans="3:3" x14ac:dyDescent="0.3">
      <c r="C1656" s="464"/>
    </row>
    <row r="1657" spans="3:3" x14ac:dyDescent="0.3">
      <c r="C1657" s="464"/>
    </row>
    <row r="1658" spans="3:3" x14ac:dyDescent="0.3">
      <c r="C1658" s="464"/>
    </row>
    <row r="1659" spans="3:3" x14ac:dyDescent="0.3">
      <c r="C1659" s="464"/>
    </row>
    <row r="1660" spans="3:3" x14ac:dyDescent="0.3">
      <c r="C1660" s="464"/>
    </row>
    <row r="1661" spans="3:3" x14ac:dyDescent="0.3">
      <c r="C1661" s="464"/>
    </row>
    <row r="1662" spans="3:3" x14ac:dyDescent="0.3">
      <c r="C1662" s="464"/>
    </row>
    <row r="1663" spans="3:3" x14ac:dyDescent="0.3">
      <c r="C1663" s="464"/>
    </row>
    <row r="1664" spans="3:3" x14ac:dyDescent="0.3">
      <c r="C1664" s="464"/>
    </row>
    <row r="1665" spans="3:3" x14ac:dyDescent="0.3">
      <c r="C1665" s="464"/>
    </row>
    <row r="1666" spans="3:3" x14ac:dyDescent="0.3">
      <c r="C1666" s="464"/>
    </row>
    <row r="1667" spans="3:3" x14ac:dyDescent="0.3">
      <c r="C1667" s="464"/>
    </row>
    <row r="1668" spans="3:3" x14ac:dyDescent="0.3">
      <c r="C1668" s="464"/>
    </row>
    <row r="1669" spans="3:3" x14ac:dyDescent="0.3">
      <c r="C1669" s="464"/>
    </row>
    <row r="1670" spans="3:3" x14ac:dyDescent="0.3">
      <c r="C1670" s="464"/>
    </row>
    <row r="1671" spans="3:3" x14ac:dyDescent="0.3">
      <c r="C1671" s="464"/>
    </row>
  </sheetData>
  <mergeCells count="12">
    <mergeCell ref="B47:F47"/>
    <mergeCell ref="A1:A4"/>
    <mergeCell ref="B1:B4"/>
    <mergeCell ref="C1:G1"/>
    <mergeCell ref="C2:G2"/>
    <mergeCell ref="C3:G3"/>
    <mergeCell ref="B41:F41"/>
    <mergeCell ref="B42:F42"/>
    <mergeCell ref="B43:F43"/>
    <mergeCell ref="B44:F44"/>
    <mergeCell ref="B45:F45"/>
    <mergeCell ref="B46:F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D231"/>
  <sheetViews>
    <sheetView zoomScaleNormal="100" workbookViewId="0">
      <pane xSplit="2" ySplit="5" topLeftCell="C105" activePane="bottomRight" state="frozen"/>
      <selection pane="topRight" activeCell="I60" sqref="I60"/>
      <selection pane="bottomLeft" activeCell="I60" sqref="I60"/>
      <selection pane="bottomRight" activeCell="J138" sqref="J138"/>
    </sheetView>
  </sheetViews>
  <sheetFormatPr defaultColWidth="9.33203125" defaultRowHeight="13.8" x14ac:dyDescent="0.3"/>
  <cols>
    <col min="1" max="1" width="10.6640625" style="34" customWidth="1"/>
    <col min="2" max="3" width="12.33203125" style="34" customWidth="1"/>
    <col min="4" max="4" width="12.88671875" style="34" customWidth="1"/>
    <col min="5" max="5" width="10.6640625" style="34" customWidth="1"/>
    <col min="6" max="6" width="14" style="34" customWidth="1"/>
    <col min="7" max="7" width="12" style="34" customWidth="1"/>
    <col min="8" max="8" width="10.6640625" style="34" customWidth="1"/>
    <col min="9" max="9" width="11.33203125" style="34" customWidth="1"/>
    <col min="10" max="10" width="13" style="34" customWidth="1"/>
    <col min="11" max="11" width="13.33203125" style="34" customWidth="1"/>
    <col min="12" max="12" width="12.33203125" style="34" customWidth="1"/>
    <col min="13" max="13" width="11.33203125" style="34" customWidth="1"/>
    <col min="14" max="14" width="13.33203125" style="34" bestFit="1" customWidth="1"/>
    <col min="15" max="15" width="15.109375" style="34" bestFit="1" customWidth="1"/>
    <col min="16" max="16" width="13" style="34" customWidth="1"/>
    <col min="17" max="17" width="11.44140625" style="34" customWidth="1"/>
    <col min="18" max="18" width="16.44140625" style="34" customWidth="1"/>
    <col min="19" max="19" width="14.6640625" style="34" customWidth="1"/>
    <col min="20" max="20" width="21.6640625" style="34" customWidth="1"/>
    <col min="21" max="21" width="15" style="34" customWidth="1"/>
    <col min="22" max="22" width="12.33203125" style="34" customWidth="1"/>
    <col min="23" max="23" width="11.6640625" style="98" customWidth="1"/>
    <col min="24" max="24" width="9.88671875" style="34" customWidth="1"/>
    <col min="25" max="26" width="13.33203125" style="34" bestFit="1" customWidth="1"/>
    <col min="27" max="27" width="14.33203125" style="34" bestFit="1" customWidth="1"/>
    <col min="28" max="28" width="9.5546875" style="34" bestFit="1" customWidth="1"/>
    <col min="29" max="29" width="13.33203125" style="34" bestFit="1" customWidth="1"/>
    <col min="30" max="30" width="9.44140625" style="34" bestFit="1" customWidth="1"/>
    <col min="31" max="16384" width="9.33203125" style="34"/>
  </cols>
  <sheetData>
    <row r="1" spans="1:25" s="33" customFormat="1" ht="16.5" customHeight="1" x14ac:dyDescent="0.35">
      <c r="A1" s="479" t="s">
        <v>30</v>
      </c>
      <c r="B1" s="480"/>
      <c r="C1" s="481" t="s">
        <v>31</v>
      </c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</row>
    <row r="2" spans="1:25" ht="16.5" customHeight="1" x14ac:dyDescent="0.35">
      <c r="A2" s="480"/>
      <c r="B2" s="480"/>
      <c r="C2" s="8"/>
      <c r="D2" s="483" t="s">
        <v>2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</row>
    <row r="3" spans="1:25" s="35" customFormat="1" ht="15.75" customHeight="1" x14ac:dyDescent="0.3">
      <c r="A3" s="476" t="s">
        <v>32</v>
      </c>
      <c r="B3" s="477"/>
      <c r="C3" s="35" t="s">
        <v>33</v>
      </c>
      <c r="D3" s="35" t="s">
        <v>34</v>
      </c>
      <c r="E3" s="35" t="s">
        <v>35</v>
      </c>
      <c r="F3" s="35" t="s">
        <v>36</v>
      </c>
      <c r="G3" s="35" t="s">
        <v>37</v>
      </c>
      <c r="H3" s="35" t="s">
        <v>38</v>
      </c>
      <c r="I3" s="35" t="s">
        <v>39</v>
      </c>
      <c r="J3" s="35" t="s">
        <v>40</v>
      </c>
      <c r="K3" s="35" t="s">
        <v>41</v>
      </c>
      <c r="L3" s="35" t="s">
        <v>42</v>
      </c>
      <c r="M3" s="35" t="s">
        <v>43</v>
      </c>
      <c r="N3" s="35" t="s">
        <v>44</v>
      </c>
      <c r="O3" s="35" t="s">
        <v>45</v>
      </c>
      <c r="P3" s="35" t="s">
        <v>46</v>
      </c>
      <c r="Q3" s="35" t="s">
        <v>47</v>
      </c>
      <c r="R3" s="35" t="s">
        <v>48</v>
      </c>
      <c r="S3" s="35" t="s">
        <v>49</v>
      </c>
      <c r="T3" s="35" t="s">
        <v>50</v>
      </c>
      <c r="U3" s="36" t="s">
        <v>51</v>
      </c>
      <c r="V3" s="35" t="s">
        <v>52</v>
      </c>
      <c r="W3" s="185" t="s">
        <v>53</v>
      </c>
      <c r="X3" s="37" t="s">
        <v>54</v>
      </c>
      <c r="Y3" s="485" t="s">
        <v>9</v>
      </c>
    </row>
    <row r="4" spans="1:25" s="40" customFormat="1" ht="54" customHeight="1" x14ac:dyDescent="0.3">
      <c r="A4" s="477"/>
      <c r="B4" s="477"/>
      <c r="C4" s="38" t="s">
        <v>55</v>
      </c>
      <c r="D4" s="38" t="s">
        <v>56</v>
      </c>
      <c r="E4" s="38" t="s">
        <v>57</v>
      </c>
      <c r="F4" s="38" t="s">
        <v>58</v>
      </c>
      <c r="G4" s="38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 t="s">
        <v>64</v>
      </c>
      <c r="M4" s="38" t="s">
        <v>65</v>
      </c>
      <c r="N4" s="38" t="s">
        <v>66</v>
      </c>
      <c r="O4" s="38" t="s">
        <v>67</v>
      </c>
      <c r="P4" s="38" t="s">
        <v>68</v>
      </c>
      <c r="Q4" s="38" t="s">
        <v>69</v>
      </c>
      <c r="R4" s="38" t="s">
        <v>70</v>
      </c>
      <c r="S4" s="38" t="s">
        <v>71</v>
      </c>
      <c r="T4" s="38" t="s">
        <v>72</v>
      </c>
      <c r="U4" s="38" t="s">
        <v>73</v>
      </c>
      <c r="V4" s="38" t="s">
        <v>74</v>
      </c>
      <c r="W4" s="214" t="s">
        <v>75</v>
      </c>
      <c r="X4" s="39" t="s">
        <v>76</v>
      </c>
      <c r="Y4" s="485"/>
    </row>
    <row r="5" spans="1:25" s="41" customFormat="1" ht="21" customHeight="1" x14ac:dyDescent="0.3">
      <c r="A5" s="475" t="s">
        <v>77</v>
      </c>
      <c r="B5" s="475"/>
      <c r="C5" s="41" t="s">
        <v>78</v>
      </c>
      <c r="D5" s="41" t="s">
        <v>79</v>
      </c>
      <c r="E5" s="41" t="s">
        <v>80</v>
      </c>
      <c r="F5" s="41" t="s">
        <v>81</v>
      </c>
      <c r="G5" s="41" t="s">
        <v>82</v>
      </c>
      <c r="H5" s="41" t="s">
        <v>83</v>
      </c>
      <c r="I5" s="41" t="s">
        <v>84</v>
      </c>
      <c r="J5" s="41" t="s">
        <v>85</v>
      </c>
      <c r="K5" s="41" t="s">
        <v>86</v>
      </c>
      <c r="L5" s="41" t="s">
        <v>87</v>
      </c>
      <c r="M5" s="41" t="s">
        <v>88</v>
      </c>
      <c r="N5" s="41" t="s">
        <v>89</v>
      </c>
      <c r="O5" s="41" t="s">
        <v>90</v>
      </c>
      <c r="P5" s="41" t="s">
        <v>91</v>
      </c>
      <c r="Q5" s="41" t="s">
        <v>92</v>
      </c>
      <c r="R5" s="41" t="s">
        <v>93</v>
      </c>
      <c r="S5" s="41" t="s">
        <v>94</v>
      </c>
      <c r="T5" s="41" t="s">
        <v>95</v>
      </c>
      <c r="U5" s="41" t="s">
        <v>96</v>
      </c>
      <c r="V5" s="41" t="s">
        <v>97</v>
      </c>
      <c r="W5" s="215" t="s">
        <v>98</v>
      </c>
      <c r="X5" s="41" t="s">
        <v>99</v>
      </c>
    </row>
    <row r="6" spans="1:25" s="41" customFormat="1" ht="21" customHeight="1" x14ac:dyDescent="0.3">
      <c r="A6" s="478" t="s">
        <v>11</v>
      </c>
      <c r="B6" s="47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215"/>
      <c r="X6" s="42"/>
      <c r="Y6" s="42"/>
    </row>
    <row r="7" spans="1:25" s="46" customFormat="1" ht="15.75" customHeight="1" x14ac:dyDescent="0.3">
      <c r="A7" s="43">
        <v>2012</v>
      </c>
      <c r="B7" s="15"/>
      <c r="C7" s="44">
        <v>43434101</v>
      </c>
      <c r="D7" s="44">
        <v>10693708</v>
      </c>
      <c r="E7" s="44">
        <v>1796660</v>
      </c>
      <c r="F7" s="44">
        <v>44027713</v>
      </c>
      <c r="G7" s="44">
        <v>85444096</v>
      </c>
      <c r="H7" s="44">
        <v>14472195</v>
      </c>
      <c r="I7" s="44">
        <v>8701026</v>
      </c>
      <c r="J7" s="44">
        <v>695330</v>
      </c>
      <c r="K7" s="44">
        <v>8648223</v>
      </c>
      <c r="L7" s="44">
        <v>12756565</v>
      </c>
      <c r="M7" s="44">
        <v>6489093</v>
      </c>
      <c r="N7" s="44">
        <v>1969809</v>
      </c>
      <c r="O7" s="44">
        <v>4801970</v>
      </c>
      <c r="P7" s="44">
        <v>119412</v>
      </c>
      <c r="Q7" s="44">
        <v>17079200</v>
      </c>
      <c r="R7" s="44">
        <v>47753310</v>
      </c>
      <c r="S7" s="44">
        <v>18985697</v>
      </c>
      <c r="T7" s="44">
        <v>3651392</v>
      </c>
      <c r="U7" s="44">
        <v>9453</v>
      </c>
      <c r="V7" s="44">
        <v>10798793</v>
      </c>
      <c r="W7" s="216">
        <v>413709</v>
      </c>
      <c r="X7" s="44">
        <v>755</v>
      </c>
      <c r="Y7" s="45">
        <v>342742210</v>
      </c>
    </row>
    <row r="8" spans="1:25" s="46" customFormat="1" ht="15" customHeight="1" x14ac:dyDescent="0.3">
      <c r="A8" s="43">
        <v>2013</v>
      </c>
      <c r="B8" s="15"/>
      <c r="C8" s="45">
        <v>42563037.917800002</v>
      </c>
      <c r="D8" s="45">
        <v>10711053.196499998</v>
      </c>
      <c r="E8" s="45">
        <v>2185541.92</v>
      </c>
      <c r="F8" s="45">
        <v>49665910.868300006</v>
      </c>
      <c r="G8" s="45">
        <v>79274928.419999987</v>
      </c>
      <c r="H8" s="45">
        <v>15153295.961899996</v>
      </c>
      <c r="I8" s="45">
        <v>7097797.5228000013</v>
      </c>
      <c r="J8" s="45">
        <v>379332.14250000002</v>
      </c>
      <c r="K8" s="45">
        <v>7651256.7910000011</v>
      </c>
      <c r="L8" s="45">
        <v>11000122.740999999</v>
      </c>
      <c r="M8" s="45">
        <v>6572992.2783000004</v>
      </c>
      <c r="N8" s="45">
        <v>2316337.895</v>
      </c>
      <c r="O8" s="45">
        <v>2333523.1357999998</v>
      </c>
      <c r="P8" s="45">
        <v>135364.45000000001</v>
      </c>
      <c r="Q8" s="45">
        <v>13246938.3835</v>
      </c>
      <c r="R8" s="45">
        <v>53258825.522999987</v>
      </c>
      <c r="S8" s="45">
        <v>19091047.900999997</v>
      </c>
      <c r="T8" s="45">
        <v>5021138.57</v>
      </c>
      <c r="U8" s="45">
        <v>447390.99</v>
      </c>
      <c r="V8" s="45">
        <v>5799837.3333000001</v>
      </c>
      <c r="W8" s="4">
        <v>35127.710000000006</v>
      </c>
      <c r="X8" s="45">
        <v>17686710.859999996</v>
      </c>
      <c r="Y8" s="45">
        <v>351627512.51169997</v>
      </c>
    </row>
    <row r="9" spans="1:25" s="47" customFormat="1" ht="14.4" x14ac:dyDescent="0.3">
      <c r="A9" s="43">
        <v>2014</v>
      </c>
      <c r="B9" s="15"/>
      <c r="C9" s="45">
        <v>46173085.912699997</v>
      </c>
      <c r="D9" s="45">
        <v>10750591.944899999</v>
      </c>
      <c r="E9" s="45">
        <v>1592638.9435999999</v>
      </c>
      <c r="F9" s="45">
        <v>51801006.606299996</v>
      </c>
      <c r="G9" s="45">
        <v>90138269.236000001</v>
      </c>
      <c r="H9" s="45">
        <v>15746923.120399999</v>
      </c>
      <c r="I9" s="45">
        <v>8940762.8341000024</v>
      </c>
      <c r="J9" s="45">
        <v>541462.82239999995</v>
      </c>
      <c r="K9" s="45">
        <v>11830442.789999999</v>
      </c>
      <c r="L9" s="45">
        <v>10979850.877800001</v>
      </c>
      <c r="M9" s="45">
        <v>7893887.3676999994</v>
      </c>
      <c r="N9" s="45">
        <v>2185921.5225</v>
      </c>
      <c r="O9" s="45">
        <v>4340275.92</v>
      </c>
      <c r="P9" s="45">
        <v>112525.91500000001</v>
      </c>
      <c r="Q9" s="45">
        <v>19014010.458399992</v>
      </c>
      <c r="R9" s="45">
        <v>75358663.311000004</v>
      </c>
      <c r="S9" s="45">
        <v>28060845.022199996</v>
      </c>
      <c r="T9" s="45">
        <v>2847341.1830000002</v>
      </c>
      <c r="U9" s="45">
        <v>21409.49</v>
      </c>
      <c r="V9" s="45">
        <v>9842269.8687999994</v>
      </c>
      <c r="W9" s="4">
        <v>73691.619999999981</v>
      </c>
      <c r="X9" s="45">
        <v>5876340.3299999991</v>
      </c>
      <c r="Y9" s="45">
        <v>404122217.09680003</v>
      </c>
    </row>
    <row r="10" spans="1:25" s="47" customFormat="1" ht="15" customHeight="1" x14ac:dyDescent="0.3">
      <c r="A10" s="43">
        <v>2015</v>
      </c>
      <c r="B10" s="15"/>
      <c r="C10" s="45">
        <v>46593833.456700005</v>
      </c>
      <c r="D10" s="45">
        <v>13326292.473099992</v>
      </c>
      <c r="E10" s="45">
        <v>2859348.5033999998</v>
      </c>
      <c r="F10" s="45">
        <v>65241616.645700015</v>
      </c>
      <c r="G10" s="45">
        <v>85083552.080000013</v>
      </c>
      <c r="H10" s="45">
        <v>19071433.763700008</v>
      </c>
      <c r="I10" s="45">
        <v>11506332.413999999</v>
      </c>
      <c r="J10" s="45">
        <v>513025.36</v>
      </c>
      <c r="K10" s="45">
        <v>15837791.430000002</v>
      </c>
      <c r="L10" s="45">
        <v>12443007.404200003</v>
      </c>
      <c r="M10" s="45">
        <v>10082965.034699999</v>
      </c>
      <c r="N10" s="45">
        <v>2192209.514299999</v>
      </c>
      <c r="O10" s="45">
        <v>5302006.0555000007</v>
      </c>
      <c r="P10" s="45">
        <v>1199724.1232999999</v>
      </c>
      <c r="Q10" s="45">
        <v>23626760.487799983</v>
      </c>
      <c r="R10" s="45">
        <v>55270070.963</v>
      </c>
      <c r="S10" s="45">
        <v>48757619.009999998</v>
      </c>
      <c r="T10" s="45">
        <v>3777317.9099999997</v>
      </c>
      <c r="U10" s="45">
        <v>77467.319999999992</v>
      </c>
      <c r="V10" s="45">
        <v>12141712.984799992</v>
      </c>
      <c r="W10" s="4">
        <v>22626.57</v>
      </c>
      <c r="X10" s="45">
        <v>7678459.7705999715</v>
      </c>
      <c r="Y10" s="45">
        <v>440350380.8666001</v>
      </c>
    </row>
    <row r="11" spans="1:25" s="8" customFormat="1" ht="15" customHeight="1" x14ac:dyDescent="0.3">
      <c r="A11" s="43">
        <v>2016</v>
      </c>
      <c r="B11" s="15"/>
      <c r="C11" s="45">
        <f t="shared" ref="C11:J11" si="0">SUM(C33:C44)</f>
        <v>50951273.049099535</v>
      </c>
      <c r="D11" s="45">
        <f t="shared" si="0"/>
        <v>14579807.147999998</v>
      </c>
      <c r="E11" s="45">
        <f t="shared" si="0"/>
        <v>3156181.58</v>
      </c>
      <c r="F11" s="45">
        <f t="shared" si="0"/>
        <v>68075207.864500001</v>
      </c>
      <c r="G11" s="45">
        <f t="shared" si="0"/>
        <v>80146386.249999985</v>
      </c>
      <c r="H11" s="45">
        <f t="shared" si="0"/>
        <v>17751069.292599998</v>
      </c>
      <c r="I11" s="45">
        <f t="shared" si="0"/>
        <v>12184680.033400008</v>
      </c>
      <c r="J11" s="45">
        <f t="shared" si="0"/>
        <v>581315.59</v>
      </c>
      <c r="K11" s="45">
        <f>SUM(K33:K44)</f>
        <v>19888471.152000003</v>
      </c>
      <c r="L11" s="45">
        <f t="shared" ref="L11:Y11" si="1">SUM(L33:L44)</f>
        <v>9593493.1263000034</v>
      </c>
      <c r="M11" s="45">
        <f t="shared" si="1"/>
        <v>10280174.050999988</v>
      </c>
      <c r="N11" s="45">
        <f t="shared" si="1"/>
        <v>2515269.0189999994</v>
      </c>
      <c r="O11" s="45">
        <f t="shared" si="1"/>
        <v>6165346.0809999993</v>
      </c>
      <c r="P11" s="45">
        <f t="shared" si="1"/>
        <v>517896.15000000008</v>
      </c>
      <c r="Q11" s="45">
        <f t="shared" si="1"/>
        <v>35726758.165000014</v>
      </c>
      <c r="R11" s="45">
        <f t="shared" si="1"/>
        <v>93940442.854199991</v>
      </c>
      <c r="S11" s="45">
        <f t="shared" si="1"/>
        <v>49211298.200000033</v>
      </c>
      <c r="T11" s="45">
        <f t="shared" si="1"/>
        <v>5913878.7500000009</v>
      </c>
      <c r="U11" s="45">
        <f t="shared" si="1"/>
        <v>130915.77999999997</v>
      </c>
      <c r="V11" s="45">
        <f t="shared" si="1"/>
        <v>15779395.320299992</v>
      </c>
      <c r="W11" s="4">
        <f t="shared" si="1"/>
        <v>25328.109999999993</v>
      </c>
      <c r="X11" s="45">
        <f t="shared" si="1"/>
        <v>3013315.6884999801</v>
      </c>
      <c r="Y11" s="45">
        <f t="shared" si="1"/>
        <v>500127903.25529957</v>
      </c>
    </row>
    <row r="12" spans="1:25" s="8" customFormat="1" ht="15" customHeight="1" x14ac:dyDescent="0.3">
      <c r="A12" s="48">
        <v>2017</v>
      </c>
      <c r="B12" s="48"/>
      <c r="C12" s="45">
        <f>SUM(C46:C57)</f>
        <v>63203365.020000003</v>
      </c>
      <c r="D12" s="45">
        <f t="shared" ref="D12:J12" si="2">SUM(D46:D57)</f>
        <v>16401881.8629</v>
      </c>
      <c r="E12" s="45">
        <f t="shared" si="2"/>
        <v>2871248.8246999998</v>
      </c>
      <c r="F12" s="45">
        <f t="shared" si="2"/>
        <v>74544386.995399997</v>
      </c>
      <c r="G12" s="45">
        <f t="shared" si="2"/>
        <v>99797569.239999995</v>
      </c>
      <c r="H12" s="45">
        <f t="shared" si="2"/>
        <v>21132669.487799995</v>
      </c>
      <c r="I12" s="45">
        <f t="shared" si="2"/>
        <v>12253055.938000003</v>
      </c>
      <c r="J12" s="45">
        <f t="shared" si="2"/>
        <v>602698.82499999995</v>
      </c>
      <c r="K12" s="45">
        <f>SUM(K46:K57)</f>
        <v>18915726.136</v>
      </c>
      <c r="L12" s="45">
        <f t="shared" ref="L12:Y12" si="3">SUM(L46:L57)</f>
        <v>9661763.1181000024</v>
      </c>
      <c r="M12" s="45">
        <f t="shared" si="3"/>
        <v>9777070.2809999995</v>
      </c>
      <c r="N12" s="45">
        <f t="shared" si="3"/>
        <v>2648082.6765999999</v>
      </c>
      <c r="O12" s="45">
        <f t="shared" si="3"/>
        <v>6891937.5439999998</v>
      </c>
      <c r="P12" s="45">
        <f t="shared" si="3"/>
        <v>163728.65</v>
      </c>
      <c r="Q12" s="45">
        <f t="shared" si="3"/>
        <v>31725938.261399988</v>
      </c>
      <c r="R12" s="45">
        <f t="shared" si="3"/>
        <v>73463001.774900004</v>
      </c>
      <c r="S12" s="45">
        <f t="shared" si="3"/>
        <v>51355499.442999996</v>
      </c>
      <c r="T12" s="45">
        <f t="shared" si="3"/>
        <v>11733777.91</v>
      </c>
      <c r="U12" s="45">
        <f t="shared" si="3"/>
        <v>80034.41</v>
      </c>
      <c r="V12" s="45">
        <f t="shared" si="3"/>
        <v>16622335.0255</v>
      </c>
      <c r="W12" s="4">
        <f t="shared" si="3"/>
        <v>129275.21</v>
      </c>
      <c r="X12" s="45">
        <f t="shared" si="3"/>
        <v>924.94</v>
      </c>
      <c r="Y12" s="45">
        <f t="shared" si="3"/>
        <v>523975971.57430005</v>
      </c>
    </row>
    <row r="13" spans="1:25" s="8" customFormat="1" ht="15" customHeight="1" x14ac:dyDescent="0.3">
      <c r="A13" s="48">
        <v>2018</v>
      </c>
      <c r="B13" s="48"/>
      <c r="C13" s="45">
        <f>SUM(C59:C70)</f>
        <v>57077706.324799992</v>
      </c>
      <c r="D13" s="45">
        <f t="shared" ref="D13:J13" si="4">SUM(D59:D70)</f>
        <v>16209297.639300002</v>
      </c>
      <c r="E13" s="45">
        <f t="shared" si="4"/>
        <v>2673402.4989999998</v>
      </c>
      <c r="F13" s="45">
        <f t="shared" si="4"/>
        <v>64218237.486599989</v>
      </c>
      <c r="G13" s="45">
        <f t="shared" si="4"/>
        <v>108738073.03700002</v>
      </c>
      <c r="H13" s="45">
        <f t="shared" si="4"/>
        <v>19259040.471600004</v>
      </c>
      <c r="I13" s="45">
        <f t="shared" si="4"/>
        <v>12822459.450999999</v>
      </c>
      <c r="J13" s="45">
        <f t="shared" si="4"/>
        <v>535428.73190000001</v>
      </c>
      <c r="K13" s="45">
        <f>SUM(K59:K70)</f>
        <v>21901717.570790008</v>
      </c>
      <c r="L13" s="45">
        <f t="shared" ref="L13:Y13" si="5">SUM(L59:L70)</f>
        <v>11872342.7392</v>
      </c>
      <c r="M13" s="45">
        <f t="shared" si="5"/>
        <v>9684722.0362666659</v>
      </c>
      <c r="N13" s="45">
        <f t="shared" si="5"/>
        <v>2029272.7899999998</v>
      </c>
      <c r="O13" s="45">
        <f t="shared" si="5"/>
        <v>12147847.537600001</v>
      </c>
      <c r="P13" s="45">
        <f t="shared" si="5"/>
        <v>200508.06</v>
      </c>
      <c r="Q13" s="45">
        <f t="shared" si="5"/>
        <v>30496283.434110001</v>
      </c>
      <c r="R13" s="45">
        <f t="shared" si="5"/>
        <v>70097290.234999999</v>
      </c>
      <c r="S13" s="45">
        <f t="shared" si="5"/>
        <v>51058707.865000002</v>
      </c>
      <c r="T13" s="45">
        <f t="shared" si="5"/>
        <v>6453888.0300000012</v>
      </c>
      <c r="U13" s="45">
        <f t="shared" si="5"/>
        <v>10422.16</v>
      </c>
      <c r="V13" s="45">
        <f t="shared" si="5"/>
        <v>12357487.929999996</v>
      </c>
      <c r="W13" s="4">
        <f t="shared" si="5"/>
        <v>16406.3</v>
      </c>
      <c r="X13" s="45">
        <f t="shared" si="5"/>
        <v>6881.6200000000008</v>
      </c>
      <c r="Y13" s="45">
        <f t="shared" si="5"/>
        <v>509867423.9491666</v>
      </c>
    </row>
    <row r="14" spans="1:25" s="8" customFormat="1" ht="15" customHeight="1" x14ac:dyDescent="0.3">
      <c r="A14" s="48">
        <v>2019</v>
      </c>
      <c r="B14" s="48"/>
      <c r="C14" s="45">
        <f>SUM(C72:C83)</f>
        <v>52422467.139999986</v>
      </c>
      <c r="D14" s="45">
        <f t="shared" ref="D14:J14" si="6">SUM(D72:D83)</f>
        <v>20306463.769900005</v>
      </c>
      <c r="E14" s="45">
        <f t="shared" si="6"/>
        <v>2864493.1500000004</v>
      </c>
      <c r="F14" s="45">
        <f t="shared" si="6"/>
        <v>68626182.9146</v>
      </c>
      <c r="G14" s="45">
        <f t="shared" si="6"/>
        <v>114244247.56900001</v>
      </c>
      <c r="H14" s="45">
        <f t="shared" si="6"/>
        <v>24713497.497500002</v>
      </c>
      <c r="I14" s="45">
        <f t="shared" si="6"/>
        <v>15735320.663999999</v>
      </c>
      <c r="J14" s="45">
        <f t="shared" si="6"/>
        <v>668675.80000000005</v>
      </c>
      <c r="K14" s="45">
        <f>SUM(K72:K83)</f>
        <v>18987526.459999993</v>
      </c>
      <c r="L14" s="45">
        <f t="shared" ref="L14:Y14" si="7">SUM(L72:L83)</f>
        <v>9859123.0350000001</v>
      </c>
      <c r="M14" s="45">
        <f t="shared" si="7"/>
        <v>9622669.0697000008</v>
      </c>
      <c r="N14" s="45">
        <f t="shared" si="7"/>
        <v>2967937.5362999998</v>
      </c>
      <c r="O14" s="45">
        <f t="shared" si="7"/>
        <v>6804505.8880000003</v>
      </c>
      <c r="P14" s="45">
        <f t="shared" si="7"/>
        <v>157820.37999999998</v>
      </c>
      <c r="Q14" s="45">
        <f t="shared" si="7"/>
        <v>34802553.778999992</v>
      </c>
      <c r="R14" s="45">
        <f t="shared" si="7"/>
        <v>110304375.11489999</v>
      </c>
      <c r="S14" s="45">
        <f t="shared" si="7"/>
        <v>93844547.440000013</v>
      </c>
      <c r="T14" s="45">
        <f t="shared" si="7"/>
        <v>8852932.4199999999</v>
      </c>
      <c r="U14" s="45">
        <f t="shared" si="7"/>
        <v>75329.820000000007</v>
      </c>
      <c r="V14" s="45">
        <f t="shared" si="7"/>
        <v>15973350.623699998</v>
      </c>
      <c r="W14" s="4">
        <f t="shared" si="7"/>
        <v>7638.11</v>
      </c>
      <c r="X14" s="45">
        <f t="shared" si="7"/>
        <v>132.46</v>
      </c>
      <c r="Y14" s="45">
        <f t="shared" si="7"/>
        <v>611841790.64160001</v>
      </c>
    </row>
    <row r="15" spans="1:25" s="8" customFormat="1" ht="15" customHeight="1" x14ac:dyDescent="0.3">
      <c r="A15" s="23">
        <v>2020</v>
      </c>
      <c r="B15" s="9"/>
      <c r="C15" s="45">
        <f>SUM(C85:C96)</f>
        <v>58411413.85400001</v>
      </c>
      <c r="D15" s="45">
        <f t="shared" ref="D15:Y15" si="8">SUM(D85:D96)</f>
        <v>20827499.301000003</v>
      </c>
      <c r="E15" s="45">
        <f t="shared" si="8"/>
        <v>2184739.4500000002</v>
      </c>
      <c r="F15" s="45">
        <f t="shared" si="8"/>
        <v>71859102.545999989</v>
      </c>
      <c r="G15" s="45">
        <f t="shared" si="8"/>
        <v>86444268.5</v>
      </c>
      <c r="H15" s="45">
        <f t="shared" si="8"/>
        <v>24836748.561999995</v>
      </c>
      <c r="I15" s="45">
        <f t="shared" si="8"/>
        <v>12893521.930000003</v>
      </c>
      <c r="J15" s="45">
        <f t="shared" si="8"/>
        <v>962588.33</v>
      </c>
      <c r="K15" s="45">
        <f t="shared" si="8"/>
        <v>20788618.530000001</v>
      </c>
      <c r="L15" s="45">
        <f t="shared" si="8"/>
        <v>8992696.6999999993</v>
      </c>
      <c r="M15" s="45">
        <f t="shared" si="8"/>
        <v>10893916.298</v>
      </c>
      <c r="N15" s="45">
        <f t="shared" si="8"/>
        <v>1994287.3</v>
      </c>
      <c r="O15" s="45">
        <f t="shared" si="8"/>
        <v>7002133.6600000011</v>
      </c>
      <c r="P15" s="45">
        <f t="shared" si="8"/>
        <v>203043.34000000005</v>
      </c>
      <c r="Q15" s="45">
        <f t="shared" si="8"/>
        <v>30671020.147</v>
      </c>
      <c r="R15" s="45">
        <f t="shared" si="8"/>
        <v>109491122.29099998</v>
      </c>
      <c r="S15" s="45">
        <f t="shared" si="8"/>
        <v>37537184.967</v>
      </c>
      <c r="T15" s="45">
        <f t="shared" si="8"/>
        <v>7006796.5999999996</v>
      </c>
      <c r="U15" s="45">
        <f t="shared" si="8"/>
        <v>38158.39</v>
      </c>
      <c r="V15" s="45">
        <f t="shared" si="8"/>
        <v>13157183.667999998</v>
      </c>
      <c r="W15" s="4">
        <f t="shared" si="8"/>
        <v>49712.310000000005</v>
      </c>
      <c r="X15" s="45">
        <f t="shared" si="8"/>
        <v>0</v>
      </c>
      <c r="Y15" s="45">
        <f t="shared" si="8"/>
        <v>526245756.67399997</v>
      </c>
    </row>
    <row r="16" spans="1:25" s="8" customFormat="1" ht="15" customHeight="1" x14ac:dyDescent="0.3">
      <c r="A16" s="23">
        <v>2021</v>
      </c>
      <c r="B16" s="9"/>
      <c r="C16" s="45">
        <f>SUM(C98:C109)</f>
        <v>83561146.659000009</v>
      </c>
      <c r="D16" s="45">
        <f t="shared" ref="D16:Y16" si="9">SUM(D98:D109)</f>
        <v>21051674.825999998</v>
      </c>
      <c r="E16" s="45">
        <f t="shared" si="9"/>
        <v>5678803.3200000003</v>
      </c>
      <c r="F16" s="45">
        <f t="shared" si="9"/>
        <v>87146751.096000001</v>
      </c>
      <c r="G16" s="45">
        <f t="shared" si="9"/>
        <v>90595268.079999998</v>
      </c>
      <c r="H16" s="45">
        <f t="shared" si="9"/>
        <v>30019672.798</v>
      </c>
      <c r="I16" s="45">
        <f t="shared" si="9"/>
        <v>15532683.859999999</v>
      </c>
      <c r="J16" s="45">
        <f t="shared" si="9"/>
        <v>1033822.0579999997</v>
      </c>
      <c r="K16" s="45">
        <f t="shared" si="9"/>
        <v>17279443.297000002</v>
      </c>
      <c r="L16" s="45">
        <f t="shared" si="9"/>
        <v>9852820.2099999972</v>
      </c>
      <c r="M16" s="45">
        <f t="shared" si="9"/>
        <v>11311239.247999998</v>
      </c>
      <c r="N16" s="45">
        <f t="shared" si="9"/>
        <v>2713491.514</v>
      </c>
      <c r="O16" s="45">
        <f t="shared" si="9"/>
        <v>6023324.1599999992</v>
      </c>
      <c r="P16" s="45">
        <f t="shared" si="9"/>
        <v>514970.06000000006</v>
      </c>
      <c r="Q16" s="45">
        <f t="shared" si="9"/>
        <v>28357499.730000008</v>
      </c>
      <c r="R16" s="45">
        <f t="shared" si="9"/>
        <v>74925556.870000005</v>
      </c>
      <c r="S16" s="45">
        <f t="shared" si="9"/>
        <v>47683154.809999995</v>
      </c>
      <c r="T16" s="45">
        <f t="shared" si="9"/>
        <v>11195172.640000001</v>
      </c>
      <c r="U16" s="45">
        <f t="shared" si="9"/>
        <v>66748.179999999993</v>
      </c>
      <c r="V16" s="45">
        <f t="shared" si="9"/>
        <v>13481126.368000001</v>
      </c>
      <c r="W16" s="4">
        <f t="shared" si="9"/>
        <v>14250.429999999998</v>
      </c>
      <c r="X16" s="45">
        <f t="shared" si="9"/>
        <v>0</v>
      </c>
      <c r="Y16" s="45">
        <f t="shared" si="9"/>
        <v>558038620.21399999</v>
      </c>
    </row>
    <row r="17" spans="1:25" s="8" customFormat="1" ht="15" customHeight="1" x14ac:dyDescent="0.3">
      <c r="A17" s="23">
        <v>2022</v>
      </c>
      <c r="B17" s="9"/>
      <c r="C17" s="45">
        <f t="shared" ref="C17:Y17" si="10">SUM(C111:C122)</f>
        <v>65427131.940999992</v>
      </c>
      <c r="D17" s="45">
        <f t="shared" si="10"/>
        <v>20160327.177000001</v>
      </c>
      <c r="E17" s="45">
        <f t="shared" si="10"/>
        <v>3091240.72</v>
      </c>
      <c r="F17" s="45">
        <f t="shared" si="10"/>
        <v>84795215.753999978</v>
      </c>
      <c r="G17" s="45">
        <f t="shared" si="10"/>
        <v>156189835.59999996</v>
      </c>
      <c r="H17" s="45">
        <f t="shared" si="10"/>
        <v>33885947.144999996</v>
      </c>
      <c r="I17" s="45">
        <f t="shared" si="10"/>
        <v>18020242.680000003</v>
      </c>
      <c r="J17" s="45">
        <f t="shared" si="10"/>
        <v>971046.55</v>
      </c>
      <c r="K17" s="45">
        <f t="shared" si="10"/>
        <v>20398456.020000003</v>
      </c>
      <c r="L17" s="45">
        <f t="shared" si="10"/>
        <v>10631556.734000003</v>
      </c>
      <c r="M17" s="45">
        <f t="shared" si="10"/>
        <v>15958615.949999999</v>
      </c>
      <c r="N17" s="45">
        <f t="shared" si="10"/>
        <v>3133967.4200000004</v>
      </c>
      <c r="O17" s="45">
        <f t="shared" si="10"/>
        <v>6524781.3899999987</v>
      </c>
      <c r="P17" s="45">
        <f t="shared" si="10"/>
        <v>266339.09999999998</v>
      </c>
      <c r="Q17" s="45">
        <f t="shared" si="10"/>
        <v>31164972.010000002</v>
      </c>
      <c r="R17" s="45">
        <f t="shared" si="10"/>
        <v>81813610.600000009</v>
      </c>
      <c r="S17" s="45">
        <f t="shared" si="10"/>
        <v>44120511.18</v>
      </c>
      <c r="T17" s="45">
        <f t="shared" si="10"/>
        <v>11887005.809999999</v>
      </c>
      <c r="U17" s="45">
        <f t="shared" si="10"/>
        <v>927953.67000000027</v>
      </c>
      <c r="V17" s="45">
        <f t="shared" si="10"/>
        <v>16786833.662999999</v>
      </c>
      <c r="W17" s="45">
        <f t="shared" si="10"/>
        <v>9125.489999999998</v>
      </c>
      <c r="X17" s="45">
        <f t="shared" si="10"/>
        <v>1966</v>
      </c>
      <c r="Y17" s="45">
        <f t="shared" si="10"/>
        <v>626166682.60399997</v>
      </c>
    </row>
    <row r="18" spans="1:25" s="8" customFormat="1" ht="15" customHeight="1" x14ac:dyDescent="0.3">
      <c r="A18" s="23">
        <v>2023</v>
      </c>
      <c r="B18" s="9"/>
      <c r="C18" s="45">
        <f>SUM(C124:C135)</f>
        <v>70880329.450356305</v>
      </c>
      <c r="D18" s="45">
        <f t="shared" ref="D18:Y18" si="11">SUM(D124:D135)</f>
        <v>22198197.919392467</v>
      </c>
      <c r="E18" s="45">
        <f t="shared" si="11"/>
        <v>2606221.3962134034</v>
      </c>
      <c r="F18" s="45">
        <f t="shared" si="11"/>
        <v>114531779.82033132</v>
      </c>
      <c r="G18" s="45">
        <f t="shared" si="11"/>
        <v>92624089.655374452</v>
      </c>
      <c r="H18" s="45">
        <f t="shared" si="11"/>
        <v>29567447.751103565</v>
      </c>
      <c r="I18" s="45">
        <f t="shared" si="11"/>
        <v>19710694.916310892</v>
      </c>
      <c r="J18" s="45">
        <f t="shared" si="11"/>
        <v>1014242.4386787389</v>
      </c>
      <c r="K18" s="45">
        <f t="shared" si="11"/>
        <v>18397393.185676213</v>
      </c>
      <c r="L18" s="45">
        <f t="shared" si="11"/>
        <v>11484276.506380763</v>
      </c>
      <c r="M18" s="45">
        <f t="shared" si="11"/>
        <v>14718158.639270345</v>
      </c>
      <c r="N18" s="45">
        <f t="shared" si="11"/>
        <v>3002355.7918396476</v>
      </c>
      <c r="O18" s="45">
        <f t="shared" si="11"/>
        <v>6733704.8632865902</v>
      </c>
      <c r="P18" s="45">
        <f t="shared" si="11"/>
        <v>506104.8299405633</v>
      </c>
      <c r="Q18" s="45">
        <f t="shared" si="11"/>
        <v>39244419.535098292</v>
      </c>
      <c r="R18" s="45">
        <f t="shared" si="11"/>
        <v>83867300.292979836</v>
      </c>
      <c r="S18" s="45">
        <f t="shared" si="11"/>
        <v>74623620.136868626</v>
      </c>
      <c r="T18" s="45">
        <f t="shared" si="11"/>
        <v>16421106.584749212</v>
      </c>
      <c r="U18" s="45">
        <f t="shared" si="11"/>
        <v>92843.7997238557</v>
      </c>
      <c r="V18" s="45">
        <f t="shared" si="11"/>
        <v>20667699.037206672</v>
      </c>
      <c r="W18" s="45">
        <f t="shared" si="11"/>
        <v>474958.22738952562</v>
      </c>
      <c r="X18" s="45">
        <f t="shared" si="11"/>
        <v>95.89</v>
      </c>
      <c r="Y18" s="45">
        <f t="shared" si="11"/>
        <v>643367040.66817117</v>
      </c>
    </row>
    <row r="19" spans="1:25" s="47" customFormat="1" ht="15" customHeight="1" x14ac:dyDescent="0.3">
      <c r="A19" s="24"/>
      <c r="B19" s="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s="8" customFormat="1" ht="19.2" customHeight="1" x14ac:dyDescent="0.3">
      <c r="A20" s="51" t="s">
        <v>12</v>
      </c>
      <c r="B20" s="52"/>
      <c r="C20" s="44"/>
      <c r="D20" s="44"/>
      <c r="E20" s="44"/>
      <c r="F20" s="45"/>
      <c r="G20" s="44"/>
      <c r="H20" s="44"/>
      <c r="I20" s="44"/>
      <c r="J20" s="44"/>
      <c r="K20" s="45"/>
      <c r="L20" s="45"/>
      <c r="M20" s="45"/>
      <c r="N20" s="45"/>
      <c r="O20" s="45"/>
      <c r="P20" s="45"/>
      <c r="Q20" s="44"/>
      <c r="R20" s="44"/>
      <c r="S20" s="44"/>
      <c r="T20" s="44"/>
      <c r="U20" s="44"/>
      <c r="V20" s="44"/>
      <c r="W20" s="216"/>
      <c r="X20" s="44"/>
      <c r="Y20" s="45"/>
    </row>
    <row r="21" spans="1:25" s="8" customFormat="1" ht="14.4" x14ac:dyDescent="0.3">
      <c r="A21" s="9">
        <v>2015</v>
      </c>
      <c r="B21" s="53" t="s">
        <v>13</v>
      </c>
      <c r="C21" s="45">
        <v>2359542.9449999998</v>
      </c>
      <c r="D21" s="45">
        <v>1234493.1433999992</v>
      </c>
      <c r="E21" s="45">
        <v>210632.42800000001</v>
      </c>
      <c r="F21" s="45">
        <v>4486066.1372999987</v>
      </c>
      <c r="G21" s="45">
        <v>8198356.7499999991</v>
      </c>
      <c r="H21" s="45">
        <v>846570.62680000009</v>
      </c>
      <c r="I21" s="45">
        <v>813545.52580000018</v>
      </c>
      <c r="J21" s="45">
        <v>31027.22</v>
      </c>
      <c r="K21" s="45">
        <v>798704.64999999991</v>
      </c>
      <c r="L21" s="45">
        <v>764194.40290000034</v>
      </c>
      <c r="M21" s="45">
        <v>440942.35799999989</v>
      </c>
      <c r="N21" s="45">
        <v>279884.56849999999</v>
      </c>
      <c r="O21" s="45">
        <v>246075.90999999997</v>
      </c>
      <c r="P21" s="45">
        <v>5153.24</v>
      </c>
      <c r="Q21" s="45">
        <v>1555381.5767000008</v>
      </c>
      <c r="R21" s="45">
        <v>3185789.8350000018</v>
      </c>
      <c r="S21" s="45">
        <v>4301961.2399999974</v>
      </c>
      <c r="T21" s="45">
        <v>45148.969999999994</v>
      </c>
      <c r="U21" s="45">
        <v>0</v>
      </c>
      <c r="V21" s="45">
        <v>744265.47500000009</v>
      </c>
      <c r="W21" s="4">
        <v>671.7</v>
      </c>
      <c r="X21" s="45">
        <v>553398.70000000065</v>
      </c>
      <c r="Y21" s="45">
        <f t="shared" ref="Y21:Y26" si="12">SUM(C21:X21)</f>
        <v>31101807.402399994</v>
      </c>
    </row>
    <row r="22" spans="1:25" s="8" customFormat="1" ht="14.4" x14ac:dyDescent="0.3">
      <c r="A22" s="53"/>
      <c r="B22" s="53" t="s">
        <v>14</v>
      </c>
      <c r="C22" s="45">
        <v>3005442.6800000006</v>
      </c>
      <c r="D22" s="45">
        <v>901064.97989999957</v>
      </c>
      <c r="E22" s="45">
        <v>81058.392000000007</v>
      </c>
      <c r="F22" s="45">
        <v>4042091.8895999989</v>
      </c>
      <c r="G22" s="45">
        <v>3468046.29</v>
      </c>
      <c r="H22" s="45">
        <v>892018.39620000008</v>
      </c>
      <c r="I22" s="45">
        <v>607822.58680000005</v>
      </c>
      <c r="J22" s="45">
        <v>17920.789999999997</v>
      </c>
      <c r="K22" s="45">
        <v>912601.91</v>
      </c>
      <c r="L22" s="45">
        <v>711617.48239999986</v>
      </c>
      <c r="M22" s="45">
        <v>299356.52199999988</v>
      </c>
      <c r="N22" s="45">
        <v>130739.89409999999</v>
      </c>
      <c r="O22" s="45">
        <v>243940.80999999997</v>
      </c>
      <c r="P22" s="45">
        <v>6379.0333000000001</v>
      </c>
      <c r="Q22" s="45">
        <v>1055271.7699999998</v>
      </c>
      <c r="R22" s="45">
        <v>2836576.5999999978</v>
      </c>
      <c r="S22" s="45">
        <v>2989174.87</v>
      </c>
      <c r="T22" s="45">
        <v>235385.11999999994</v>
      </c>
      <c r="U22" s="45">
        <v>1430.36</v>
      </c>
      <c r="V22" s="45">
        <v>619274.52999999991</v>
      </c>
      <c r="W22" s="4">
        <v>1154.07</v>
      </c>
      <c r="X22" s="45">
        <v>318764.89</v>
      </c>
      <c r="Y22" s="45">
        <f t="shared" si="12"/>
        <v>23377133.866299998</v>
      </c>
    </row>
    <row r="23" spans="1:25" s="8" customFormat="1" ht="14.4" x14ac:dyDescent="0.3">
      <c r="A23" s="53"/>
      <c r="B23" s="53" t="s">
        <v>15</v>
      </c>
      <c r="C23" s="45">
        <v>3452583.4835999995</v>
      </c>
      <c r="D23" s="45">
        <v>315049.96050000004</v>
      </c>
      <c r="E23" s="45">
        <v>135600.9374</v>
      </c>
      <c r="F23" s="45">
        <v>3824755.0623999992</v>
      </c>
      <c r="G23" s="45">
        <v>7613192.5300000003</v>
      </c>
      <c r="H23" s="45">
        <v>1026998.6250000005</v>
      </c>
      <c r="I23" s="45">
        <v>869934.69550000003</v>
      </c>
      <c r="J23" s="45">
        <v>7689.7249999999995</v>
      </c>
      <c r="K23" s="45">
        <v>1651471.6</v>
      </c>
      <c r="L23" s="45">
        <v>986355.67769999988</v>
      </c>
      <c r="M23" s="45">
        <v>383883.56499999965</v>
      </c>
      <c r="N23" s="45">
        <v>59430.644999999997</v>
      </c>
      <c r="O23" s="45">
        <v>365416.4985000001</v>
      </c>
      <c r="P23" s="45">
        <v>16453.939999999999</v>
      </c>
      <c r="Q23" s="45">
        <v>1677047.3259000001</v>
      </c>
      <c r="R23" s="45">
        <v>4973250.7399999993</v>
      </c>
      <c r="S23" s="45">
        <v>3415368.11</v>
      </c>
      <c r="T23" s="45">
        <v>344153.27</v>
      </c>
      <c r="U23" s="45">
        <v>3974.3</v>
      </c>
      <c r="V23" s="45">
        <v>838073.48010000004</v>
      </c>
      <c r="W23" s="4">
        <v>0</v>
      </c>
      <c r="X23" s="45">
        <v>593323.42000000016</v>
      </c>
      <c r="Y23" s="45">
        <f t="shared" si="12"/>
        <v>32554007.591600001</v>
      </c>
    </row>
    <row r="24" spans="1:25" s="8" customFormat="1" ht="14.4" x14ac:dyDescent="0.3">
      <c r="A24" s="53"/>
      <c r="B24" s="53" t="s">
        <v>16</v>
      </c>
      <c r="C24" s="45">
        <v>4051274.8700000006</v>
      </c>
      <c r="D24" s="45">
        <v>701719.79299999995</v>
      </c>
      <c r="E24" s="45">
        <v>311507.86500000005</v>
      </c>
      <c r="F24" s="45">
        <v>4000336.4703000025</v>
      </c>
      <c r="G24" s="45">
        <v>6100502.8499999996</v>
      </c>
      <c r="H24" s="45">
        <v>1578690.329700001</v>
      </c>
      <c r="I24" s="45">
        <v>479766.84879999998</v>
      </c>
      <c r="J24" s="45">
        <v>37903.81500000001</v>
      </c>
      <c r="K24" s="45">
        <v>775880.65000000014</v>
      </c>
      <c r="L24" s="45">
        <v>859780.12099999981</v>
      </c>
      <c r="M24" s="45">
        <v>988462.92159999977</v>
      </c>
      <c r="N24" s="45">
        <v>112805.39000000004</v>
      </c>
      <c r="O24" s="45">
        <v>221367.86250000005</v>
      </c>
      <c r="P24" s="45">
        <v>4567.63</v>
      </c>
      <c r="Q24" s="45">
        <v>1539886.9605000005</v>
      </c>
      <c r="R24" s="45">
        <v>3852818.77</v>
      </c>
      <c r="S24" s="45">
        <v>2628698.5699999984</v>
      </c>
      <c r="T24" s="45">
        <v>200400.37000000002</v>
      </c>
      <c r="U24" s="45">
        <v>351.44</v>
      </c>
      <c r="V24" s="45">
        <v>435399.26929999993</v>
      </c>
      <c r="W24" s="4">
        <v>483.89</v>
      </c>
      <c r="X24" s="45">
        <v>782840.96000000008</v>
      </c>
      <c r="Y24" s="45">
        <f t="shared" si="12"/>
        <v>29665447.646700002</v>
      </c>
    </row>
    <row r="25" spans="1:25" s="8" customFormat="1" ht="14.4" x14ac:dyDescent="0.3">
      <c r="A25" s="53"/>
      <c r="B25" s="53" t="s">
        <v>17</v>
      </c>
      <c r="C25" s="45">
        <v>3512046.8780999989</v>
      </c>
      <c r="D25" s="45">
        <v>1032514.1988000004</v>
      </c>
      <c r="E25" s="45">
        <v>146760.28289999999</v>
      </c>
      <c r="F25" s="45">
        <v>5100100.1511000013</v>
      </c>
      <c r="G25" s="45">
        <v>7781910.2700000005</v>
      </c>
      <c r="H25" s="45">
        <v>1905457.1143000012</v>
      </c>
      <c r="I25" s="45">
        <v>1302742.0260000001</v>
      </c>
      <c r="J25" s="45">
        <v>64787.360000000008</v>
      </c>
      <c r="K25" s="45">
        <v>790069.92999999982</v>
      </c>
      <c r="L25" s="45">
        <v>612368.95600000001</v>
      </c>
      <c r="M25" s="45">
        <v>1197748.7032999997</v>
      </c>
      <c r="N25" s="45">
        <v>116318.75500000005</v>
      </c>
      <c r="O25" s="45">
        <v>432566.96899999992</v>
      </c>
      <c r="P25" s="45">
        <v>824900.7699999999</v>
      </c>
      <c r="Q25" s="45">
        <v>1790637.3536000005</v>
      </c>
      <c r="R25" s="45">
        <v>3864957.4699999988</v>
      </c>
      <c r="S25" s="45">
        <v>7433616.3900000015</v>
      </c>
      <c r="T25" s="45">
        <v>323540.94</v>
      </c>
      <c r="U25" s="45">
        <v>0</v>
      </c>
      <c r="V25" s="45">
        <v>813353.33579999965</v>
      </c>
      <c r="W25" s="4">
        <v>0</v>
      </c>
      <c r="X25" s="45">
        <v>796756.02999999991</v>
      </c>
      <c r="Y25" s="45">
        <f t="shared" si="12"/>
        <v>39843153.883900002</v>
      </c>
    </row>
    <row r="26" spans="1:25" s="8" customFormat="1" ht="14.4" x14ac:dyDescent="0.3">
      <c r="A26" s="53"/>
      <c r="B26" s="53" t="s">
        <v>18</v>
      </c>
      <c r="C26" s="45">
        <v>6898671.7400000002</v>
      </c>
      <c r="D26" s="45">
        <v>1351746.0774999983</v>
      </c>
      <c r="E26" s="45">
        <v>302349.77209999994</v>
      </c>
      <c r="F26" s="45">
        <v>5721175.2180000003</v>
      </c>
      <c r="G26" s="45">
        <v>5403474.3549999995</v>
      </c>
      <c r="H26" s="45">
        <v>2153092.0743999989</v>
      </c>
      <c r="I26" s="45">
        <v>894014.05579999986</v>
      </c>
      <c r="J26" s="45">
        <v>55009.939999999988</v>
      </c>
      <c r="K26" s="45">
        <v>1696856.6199999992</v>
      </c>
      <c r="L26" s="45">
        <v>1095921.0513000002</v>
      </c>
      <c r="M26" s="45">
        <v>583822.12669999991</v>
      </c>
      <c r="N26" s="45">
        <v>90377.280000000013</v>
      </c>
      <c r="O26" s="45">
        <v>433831.17000000022</v>
      </c>
      <c r="P26" s="45">
        <v>4724.1499999999996</v>
      </c>
      <c r="Q26" s="45">
        <v>2303736.2583999997</v>
      </c>
      <c r="R26" s="45">
        <v>4470168.5700000031</v>
      </c>
      <c r="S26" s="45">
        <v>3337296.5999999996</v>
      </c>
      <c r="T26" s="45">
        <v>217750.37000000002</v>
      </c>
      <c r="U26" s="45">
        <v>31559.64</v>
      </c>
      <c r="V26" s="45">
        <v>1400847.0495999998</v>
      </c>
      <c r="W26" s="4">
        <v>2885.41</v>
      </c>
      <c r="X26" s="45">
        <v>1225378.1199999994</v>
      </c>
      <c r="Y26" s="45">
        <f t="shared" si="12"/>
        <v>39674687.648799993</v>
      </c>
    </row>
    <row r="27" spans="1:25" s="8" customFormat="1" ht="14.4" x14ac:dyDescent="0.3">
      <c r="A27" s="53"/>
      <c r="B27" s="53" t="s">
        <v>19</v>
      </c>
      <c r="C27" s="54">
        <v>3057314.9299999992</v>
      </c>
      <c r="D27" s="54">
        <v>1479122</v>
      </c>
      <c r="E27" s="45">
        <v>255826.67249999993</v>
      </c>
      <c r="F27" s="45">
        <v>6635765.9475000044</v>
      </c>
      <c r="G27" s="45">
        <v>8251241.6949999984</v>
      </c>
      <c r="H27" s="45">
        <v>1830926.9772999955</v>
      </c>
      <c r="I27" s="45">
        <v>1061804.7852999978</v>
      </c>
      <c r="J27" s="45">
        <v>35259.320000000007</v>
      </c>
      <c r="K27" s="45">
        <v>1198342.8700000006</v>
      </c>
      <c r="L27" s="45">
        <v>860687.78289999987</v>
      </c>
      <c r="M27" s="45">
        <v>1013001.6360000008</v>
      </c>
      <c r="N27" s="45">
        <v>304775.09169999976</v>
      </c>
      <c r="O27" s="45">
        <v>630152.89550000068</v>
      </c>
      <c r="P27" s="45">
        <v>5608.84</v>
      </c>
      <c r="Q27" s="45">
        <v>1827762.1027000018</v>
      </c>
      <c r="R27" s="45">
        <v>3446185.8580000005</v>
      </c>
      <c r="S27" s="45">
        <v>3745731.58</v>
      </c>
      <c r="T27" s="45">
        <v>169418.44999999995</v>
      </c>
      <c r="U27" s="45">
        <v>1736.06</v>
      </c>
      <c r="V27" s="45">
        <v>1076947.5169999995</v>
      </c>
      <c r="W27" s="4">
        <v>778.3599999999999</v>
      </c>
      <c r="X27" s="45">
        <v>416087</v>
      </c>
      <c r="Y27" s="45">
        <v>37304476</v>
      </c>
    </row>
    <row r="28" spans="1:25" s="55" customFormat="1" ht="14.4" x14ac:dyDescent="0.3">
      <c r="B28" s="56" t="s">
        <v>20</v>
      </c>
      <c r="C28" s="44">
        <v>2580472</v>
      </c>
      <c r="D28" s="57">
        <v>909868.84999999881</v>
      </c>
      <c r="E28" s="57">
        <v>517831.10999999987</v>
      </c>
      <c r="F28" s="58">
        <v>4581487.6894000061</v>
      </c>
      <c r="G28" s="58">
        <v>7341927.8200000003</v>
      </c>
      <c r="H28" s="57">
        <v>1098567.5000000005</v>
      </c>
      <c r="I28" s="57">
        <v>1289836.3800000008</v>
      </c>
      <c r="J28" s="57">
        <v>42660.670000000006</v>
      </c>
      <c r="K28" s="57">
        <v>1544880.1700000002</v>
      </c>
      <c r="L28" s="57">
        <v>560830.85</v>
      </c>
      <c r="M28" s="44">
        <v>883229.020000002</v>
      </c>
      <c r="N28" s="44">
        <v>104718.59999999999</v>
      </c>
      <c r="O28" s="57">
        <v>670848.13000000105</v>
      </c>
      <c r="P28" s="57">
        <v>19580.62</v>
      </c>
      <c r="Q28" s="44">
        <v>2001303.4599999997</v>
      </c>
      <c r="R28" s="57">
        <v>5350368.1900000172</v>
      </c>
      <c r="S28" s="57">
        <v>4923830.2699999968</v>
      </c>
      <c r="T28" s="57">
        <v>106307.34000000008</v>
      </c>
      <c r="U28" s="57">
        <v>25512.39</v>
      </c>
      <c r="V28" s="44">
        <v>709070.2300000008</v>
      </c>
      <c r="W28" s="216">
        <v>259.33</v>
      </c>
      <c r="X28" s="44">
        <v>2687754.3805999719</v>
      </c>
      <c r="Y28" s="44">
        <v>35696355</v>
      </c>
    </row>
    <row r="29" spans="1:25" s="8" customFormat="1" ht="14.4" x14ac:dyDescent="0.3">
      <c r="A29" s="53"/>
      <c r="B29" s="53" t="s">
        <v>21</v>
      </c>
      <c r="C29" s="13">
        <v>4181399.7200000021</v>
      </c>
      <c r="D29" s="13">
        <v>1307492.209999999</v>
      </c>
      <c r="E29" s="13">
        <v>250975.52750000014</v>
      </c>
      <c r="F29" s="13">
        <v>6408924.7143000057</v>
      </c>
      <c r="G29" s="13">
        <v>8837772.9900000039</v>
      </c>
      <c r="H29" s="13">
        <v>1582668.2400000007</v>
      </c>
      <c r="I29" s="13">
        <v>775829.84999999916</v>
      </c>
      <c r="J29" s="13">
        <v>30864.34</v>
      </c>
      <c r="K29" s="13">
        <v>1215112.6300000006</v>
      </c>
      <c r="L29" s="13">
        <v>3550516.5900000045</v>
      </c>
      <c r="M29" s="13">
        <v>890843.47209999803</v>
      </c>
      <c r="N29" s="13">
        <v>86695.460000000036</v>
      </c>
      <c r="O29" s="13">
        <v>510906.34999999928</v>
      </c>
      <c r="P29" s="13">
        <v>15204.619999999997</v>
      </c>
      <c r="Q29" s="13">
        <v>2332013.9400000079</v>
      </c>
      <c r="R29" s="13">
        <v>6082751.2399999779</v>
      </c>
      <c r="S29" s="13">
        <v>3163996.77</v>
      </c>
      <c r="T29" s="13">
        <v>139183.48999999982</v>
      </c>
      <c r="U29" s="13">
        <v>10357.119999999995</v>
      </c>
      <c r="V29" s="13">
        <v>1458211.6879999996</v>
      </c>
      <c r="W29" s="84">
        <v>5641.63</v>
      </c>
      <c r="X29" s="13">
        <v>645.27</v>
      </c>
      <c r="Y29" s="13">
        <v>42838007.861900009</v>
      </c>
    </row>
    <row r="30" spans="1:25" s="8" customFormat="1" ht="14.4" x14ac:dyDescent="0.3">
      <c r="A30" s="53"/>
      <c r="B30" s="53" t="s">
        <v>22</v>
      </c>
      <c r="C30" s="45">
        <v>3679510.2400000007</v>
      </c>
      <c r="D30" s="45">
        <v>1159662.6499999999</v>
      </c>
      <c r="E30" s="45">
        <v>139557.576</v>
      </c>
      <c r="F30" s="45">
        <v>5898389.6407999843</v>
      </c>
      <c r="G30" s="45">
        <v>8900001.3699999973</v>
      </c>
      <c r="H30" s="45">
        <v>1463593.6800000009</v>
      </c>
      <c r="I30" s="45">
        <v>753011.51000000408</v>
      </c>
      <c r="J30" s="45">
        <v>36578.160000000003</v>
      </c>
      <c r="K30" s="45">
        <v>1335977.3000000005</v>
      </c>
      <c r="L30" s="45">
        <v>817592.18999999983</v>
      </c>
      <c r="M30" s="45">
        <v>1086211.0699999987</v>
      </c>
      <c r="N30" s="45">
        <v>304180.59999999945</v>
      </c>
      <c r="O30" s="45">
        <v>395160.93000000017</v>
      </c>
      <c r="P30" s="45">
        <v>10173.709999999999</v>
      </c>
      <c r="Q30" s="45">
        <v>2200721.9700000007</v>
      </c>
      <c r="R30" s="45">
        <v>3647856.6099999887</v>
      </c>
      <c r="S30" s="45">
        <v>5656057.4499999993</v>
      </c>
      <c r="T30" s="45">
        <v>307634.08999999985</v>
      </c>
      <c r="U30" s="45">
        <v>873</v>
      </c>
      <c r="V30" s="45">
        <v>832726.3399999988</v>
      </c>
      <c r="W30" s="4">
        <v>130.94999999999999</v>
      </c>
      <c r="X30" s="45">
        <v>303511</v>
      </c>
      <c r="Y30" s="45">
        <v>38929112</v>
      </c>
    </row>
    <row r="31" spans="1:25" s="8" customFormat="1" ht="14.4" x14ac:dyDescent="0.3">
      <c r="A31" s="53"/>
      <c r="B31" s="53" t="s">
        <v>23</v>
      </c>
      <c r="C31" s="13">
        <v>4982749.4300000044</v>
      </c>
      <c r="D31" s="13">
        <v>1187082.2599999988</v>
      </c>
      <c r="E31" s="13">
        <v>368077.22000000003</v>
      </c>
      <c r="F31" s="13">
        <v>5782641.2499999823</v>
      </c>
      <c r="G31" s="13">
        <v>6457775.1199999982</v>
      </c>
      <c r="H31" s="13">
        <v>2981989.9800000014</v>
      </c>
      <c r="I31" s="13">
        <v>1219381.9700000021</v>
      </c>
      <c r="J31" s="13">
        <v>80135.180000000022</v>
      </c>
      <c r="K31" s="13">
        <v>1214251.0900000008</v>
      </c>
      <c r="L31" s="13">
        <v>761953.99000000011</v>
      </c>
      <c r="M31" s="13">
        <v>782048.32000000076</v>
      </c>
      <c r="N31" s="13">
        <v>469243</v>
      </c>
      <c r="O31" s="13">
        <v>413533.97999999975</v>
      </c>
      <c r="P31" s="13">
        <v>11482.039999999999</v>
      </c>
      <c r="Q31" s="13">
        <v>1857544</v>
      </c>
      <c r="R31" s="13">
        <v>4400089</v>
      </c>
      <c r="S31" s="13">
        <v>3326308.5200000075</v>
      </c>
      <c r="T31" s="13">
        <v>286776</v>
      </c>
      <c r="U31" s="13">
        <v>0</v>
      </c>
      <c r="V31" s="13">
        <v>1370871.5300000033</v>
      </c>
      <c r="W31" s="84">
        <v>1191.9199999999998</v>
      </c>
      <c r="X31" s="13">
        <v>0</v>
      </c>
      <c r="Y31" s="13">
        <f>SUM(C31:X31)</f>
        <v>37955125.799999997</v>
      </c>
    </row>
    <row r="32" spans="1:25" s="8" customFormat="1" ht="14.4" x14ac:dyDescent="0.3">
      <c r="A32" s="53"/>
      <c r="B32" s="53" t="s">
        <v>24</v>
      </c>
      <c r="C32" s="59">
        <v>4832824.54</v>
      </c>
      <c r="D32" s="59">
        <v>1746476.3499999987</v>
      </c>
      <c r="E32" s="59">
        <v>139170.71999999994</v>
      </c>
      <c r="F32" s="59">
        <v>8759882.4750000332</v>
      </c>
      <c r="G32" s="59">
        <v>6729350.04</v>
      </c>
      <c r="H32" s="59">
        <v>1710860.2200000053</v>
      </c>
      <c r="I32" s="59">
        <v>1438642.1799999967</v>
      </c>
      <c r="J32" s="59">
        <v>73188.839999999953</v>
      </c>
      <c r="K32" s="59">
        <v>2703642.0099999993</v>
      </c>
      <c r="L32" s="59">
        <v>861188.30999999889</v>
      </c>
      <c r="M32" s="59">
        <v>1533415.3199999994</v>
      </c>
      <c r="N32" s="59">
        <v>133040.22999999998</v>
      </c>
      <c r="O32" s="59">
        <v>738204.55000000016</v>
      </c>
      <c r="P32" s="59">
        <v>275495.53000000003</v>
      </c>
      <c r="Q32" s="59">
        <v>3485453.7699999688</v>
      </c>
      <c r="R32" s="59">
        <v>9159258.0800000113</v>
      </c>
      <c r="S32" s="59">
        <v>3835578.6399999964</v>
      </c>
      <c r="T32" s="59">
        <v>1401619.5</v>
      </c>
      <c r="U32" s="59">
        <v>1673.0100000000002</v>
      </c>
      <c r="V32" s="59">
        <v>1842672.539999994</v>
      </c>
      <c r="W32" s="68">
        <v>9429.3099999999977</v>
      </c>
      <c r="X32" s="13">
        <v>0</v>
      </c>
      <c r="Y32" s="59">
        <f>SUM(C32:X32)</f>
        <v>51411066.164999999</v>
      </c>
    </row>
    <row r="33" spans="1:25" s="8" customFormat="1" ht="14.4" x14ac:dyDescent="0.3">
      <c r="A33" s="56">
        <v>2016</v>
      </c>
      <c r="B33" s="53" t="s">
        <v>13</v>
      </c>
      <c r="C33" s="59">
        <v>5188871.4399999967</v>
      </c>
      <c r="D33" s="59">
        <v>1115406.3599999985</v>
      </c>
      <c r="E33" s="59">
        <v>125118.55000000002</v>
      </c>
      <c r="F33" s="59">
        <v>4960922.1639999831</v>
      </c>
      <c r="G33" s="59">
        <v>7390661.4899999984</v>
      </c>
      <c r="H33" s="59">
        <v>1419777.4700000023</v>
      </c>
      <c r="I33" s="59">
        <v>960924.14000000083</v>
      </c>
      <c r="J33" s="59">
        <v>42731.009999999995</v>
      </c>
      <c r="K33" s="59">
        <v>853952.00999999989</v>
      </c>
      <c r="L33" s="59">
        <v>1011380.38</v>
      </c>
      <c r="M33" s="59">
        <v>461209.63000000064</v>
      </c>
      <c r="N33" s="59">
        <v>400371.89999999991</v>
      </c>
      <c r="O33" s="59">
        <v>288743.80000000005</v>
      </c>
      <c r="P33" s="59">
        <v>10815.970000000001</v>
      </c>
      <c r="Q33" s="59">
        <v>2134350.4300000002</v>
      </c>
      <c r="R33" s="59">
        <v>4586812.9100000039</v>
      </c>
      <c r="S33" s="59">
        <v>2559294.939999999</v>
      </c>
      <c r="T33" s="59">
        <v>101188.27</v>
      </c>
      <c r="U33" s="59">
        <v>7204.83</v>
      </c>
      <c r="V33" s="59">
        <v>865992.11700000043</v>
      </c>
      <c r="W33" s="68">
        <v>13833.96</v>
      </c>
      <c r="X33" s="59">
        <v>0</v>
      </c>
      <c r="Y33" s="59">
        <f>SUM(C33:X33)</f>
        <v>34499563.770999983</v>
      </c>
    </row>
    <row r="34" spans="1:25" s="8" customFormat="1" ht="14.4" x14ac:dyDescent="0.3">
      <c r="A34" s="53"/>
      <c r="B34" s="53" t="s">
        <v>14</v>
      </c>
      <c r="C34" s="45">
        <v>2446735.4999999991</v>
      </c>
      <c r="D34" s="59">
        <v>1112348.55</v>
      </c>
      <c r="E34" s="59">
        <v>105192.24</v>
      </c>
      <c r="F34" s="59">
        <v>3200735.1600000029</v>
      </c>
      <c r="G34" s="59">
        <v>5325413.7499999991</v>
      </c>
      <c r="H34" s="59">
        <v>1045016.5099999998</v>
      </c>
      <c r="I34" s="59">
        <v>851415.52000000398</v>
      </c>
      <c r="J34" s="59">
        <v>33669.449999999997</v>
      </c>
      <c r="K34" s="59">
        <v>1062865.0699999996</v>
      </c>
      <c r="L34" s="59">
        <v>446366.53000000096</v>
      </c>
      <c r="M34" s="59">
        <v>319454.90000000014</v>
      </c>
      <c r="N34" s="59">
        <v>26491.739999999969</v>
      </c>
      <c r="O34" s="59">
        <v>350253.62999999995</v>
      </c>
      <c r="P34" s="59">
        <v>452.32000000000005</v>
      </c>
      <c r="Q34" s="59">
        <v>1251163.1600000013</v>
      </c>
      <c r="R34" s="59">
        <v>3009460.8699999982</v>
      </c>
      <c r="S34" s="59">
        <v>1799721.3400000017</v>
      </c>
      <c r="T34" s="59">
        <v>453567.62000000052</v>
      </c>
      <c r="U34" s="59">
        <v>33952.219999999994</v>
      </c>
      <c r="V34" s="59">
        <v>678470.5299999998</v>
      </c>
      <c r="W34" s="68">
        <v>3106.44</v>
      </c>
      <c r="X34" s="59">
        <v>0</v>
      </c>
      <c r="Y34" s="59">
        <f>SUM(C34:X34)</f>
        <v>23555853.050000012</v>
      </c>
    </row>
    <row r="35" spans="1:25" s="8" customFormat="1" ht="14.4" x14ac:dyDescent="0.3">
      <c r="A35" s="53"/>
      <c r="B35" s="53" t="s">
        <v>15</v>
      </c>
      <c r="C35" s="59">
        <v>5122851.3499999996</v>
      </c>
      <c r="D35" s="59">
        <v>831003.35999999905</v>
      </c>
      <c r="E35" s="59">
        <v>83345</v>
      </c>
      <c r="F35" s="59">
        <v>4390600.8979999851</v>
      </c>
      <c r="G35" s="59">
        <v>4923273.9699999988</v>
      </c>
      <c r="H35" s="59">
        <v>1826030.0299999993</v>
      </c>
      <c r="I35" s="59">
        <v>947851.2200000002</v>
      </c>
      <c r="J35" s="59">
        <v>17672.979999999996</v>
      </c>
      <c r="K35" s="59">
        <v>1363155.9519999991</v>
      </c>
      <c r="L35" s="59">
        <v>901366.22000000125</v>
      </c>
      <c r="M35" s="59">
        <v>771969.72999999917</v>
      </c>
      <c r="N35" s="59">
        <v>312881.48999999964</v>
      </c>
      <c r="O35" s="59">
        <v>410841.31000000023</v>
      </c>
      <c r="P35" s="59">
        <v>12932.179999999998</v>
      </c>
      <c r="Q35" s="59">
        <v>1932705.9299999974</v>
      </c>
      <c r="R35" s="59">
        <v>14386281.550000012</v>
      </c>
      <c r="S35" s="59">
        <v>3876241.330000001</v>
      </c>
      <c r="T35" s="59">
        <v>228294.76000000004</v>
      </c>
      <c r="U35" s="59">
        <v>18447.539999999997</v>
      </c>
      <c r="V35" s="59">
        <v>891024.38000000105</v>
      </c>
      <c r="W35" s="68">
        <v>1231.02</v>
      </c>
      <c r="X35" s="59">
        <v>0</v>
      </c>
      <c r="Y35" s="59">
        <v>43250002.199999988</v>
      </c>
    </row>
    <row r="36" spans="1:25" s="8" customFormat="1" ht="14.4" x14ac:dyDescent="0.3">
      <c r="A36" s="53"/>
      <c r="B36" s="53" t="s">
        <v>16</v>
      </c>
      <c r="C36" s="59">
        <v>3837170.2499999977</v>
      </c>
      <c r="D36" s="59">
        <v>744531.79000000039</v>
      </c>
      <c r="E36" s="59">
        <v>139523.14999999997</v>
      </c>
      <c r="F36" s="59">
        <v>4009515.5500000101</v>
      </c>
      <c r="G36" s="59">
        <v>7535109.839999998</v>
      </c>
      <c r="H36" s="59">
        <v>1172521.0400000007</v>
      </c>
      <c r="I36" s="59">
        <v>746149.75000000012</v>
      </c>
      <c r="J36" s="59">
        <v>34702.610000000008</v>
      </c>
      <c r="K36" s="59">
        <v>522414.22000000032</v>
      </c>
      <c r="L36" s="59">
        <v>485462.28999999975</v>
      </c>
      <c r="M36" s="59">
        <v>1231150.8899999962</v>
      </c>
      <c r="N36" s="59">
        <v>142320.50999999995</v>
      </c>
      <c r="O36" s="59">
        <v>355195.83000000007</v>
      </c>
      <c r="P36" s="59">
        <v>206063.17</v>
      </c>
      <c r="Q36" s="59">
        <v>2561335.6500000036</v>
      </c>
      <c r="R36" s="59">
        <v>4697367.45</v>
      </c>
      <c r="S36" s="59">
        <v>2605667.899999998</v>
      </c>
      <c r="T36" s="59">
        <v>828395.69000000029</v>
      </c>
      <c r="U36" s="59">
        <v>2790.63</v>
      </c>
      <c r="V36" s="59">
        <v>926334.6099999994</v>
      </c>
      <c r="W36" s="68">
        <v>694.87</v>
      </c>
      <c r="X36" s="59">
        <v>0</v>
      </c>
      <c r="Y36" s="59">
        <f>SUM(C36:X36)</f>
        <v>32784417.690000009</v>
      </c>
    </row>
    <row r="37" spans="1:25" s="8" customFormat="1" ht="14.4" x14ac:dyDescent="0.3">
      <c r="A37" s="56"/>
      <c r="B37" s="53" t="s">
        <v>17</v>
      </c>
      <c r="C37" s="59">
        <v>2867944.2800000003</v>
      </c>
      <c r="D37" s="59">
        <v>1334127.5100000016</v>
      </c>
      <c r="E37" s="59">
        <v>170674.10999999996</v>
      </c>
      <c r="F37" s="59">
        <v>6729137.0000000084</v>
      </c>
      <c r="G37" s="59">
        <v>4360596</v>
      </c>
      <c r="H37" s="59">
        <v>1573700.8499999999</v>
      </c>
      <c r="I37" s="59">
        <v>1003799.5500000018</v>
      </c>
      <c r="J37" s="59">
        <v>72862.180000000051</v>
      </c>
      <c r="K37" s="59">
        <v>1402454.5900000015</v>
      </c>
      <c r="L37" s="59">
        <v>832650.53999999992</v>
      </c>
      <c r="M37" s="59">
        <v>841096.97999999847</v>
      </c>
      <c r="N37" s="59">
        <v>179064.66000000015</v>
      </c>
      <c r="O37" s="59">
        <v>658717.40000000049</v>
      </c>
      <c r="P37" s="59">
        <v>33257.189999999995</v>
      </c>
      <c r="Q37" s="59">
        <v>2499442.950000002</v>
      </c>
      <c r="R37" s="59">
        <v>10646065.769999981</v>
      </c>
      <c r="S37" s="59">
        <v>4750369.6400000006</v>
      </c>
      <c r="T37" s="59">
        <v>262727.37</v>
      </c>
      <c r="U37" s="59">
        <v>0</v>
      </c>
      <c r="V37" s="59">
        <v>1334531.3599999989</v>
      </c>
      <c r="W37" s="68">
        <v>440.55</v>
      </c>
      <c r="X37" s="59">
        <v>0</v>
      </c>
      <c r="Y37" s="59">
        <f>SUM(C37:X37)</f>
        <v>41553660.479999989</v>
      </c>
    </row>
    <row r="38" spans="1:25" s="8" customFormat="1" ht="14.4" x14ac:dyDescent="0.3">
      <c r="A38" s="53"/>
      <c r="B38" s="53" t="s">
        <v>18</v>
      </c>
      <c r="C38" s="59">
        <v>5672860.2399999984</v>
      </c>
      <c r="D38" s="59">
        <v>1660524.3499999999</v>
      </c>
      <c r="E38" s="59">
        <v>97396.4</v>
      </c>
      <c r="F38" s="59">
        <v>6806667.1900000097</v>
      </c>
      <c r="G38" s="59">
        <v>7051399.8599999985</v>
      </c>
      <c r="H38" s="59">
        <v>2415443.3899999955</v>
      </c>
      <c r="I38" s="59">
        <v>1075224.1000000003</v>
      </c>
      <c r="J38" s="59">
        <v>60608.000000000022</v>
      </c>
      <c r="K38" s="59">
        <v>2015801.6000000022</v>
      </c>
      <c r="L38" s="59">
        <v>1185585.5300000007</v>
      </c>
      <c r="M38" s="59">
        <v>1236567.2299999963</v>
      </c>
      <c r="N38" s="59">
        <v>149524.5199999999</v>
      </c>
      <c r="O38" s="59">
        <v>548166.79999999958</v>
      </c>
      <c r="P38" s="45">
        <v>7098.2</v>
      </c>
      <c r="Q38" s="59">
        <v>2544942.8899999973</v>
      </c>
      <c r="R38" s="59">
        <v>14048714.839999994</v>
      </c>
      <c r="S38" s="59">
        <v>10116824.170000035</v>
      </c>
      <c r="T38" s="59">
        <v>334754.72000000009</v>
      </c>
      <c r="U38" s="59">
        <v>6480.83</v>
      </c>
      <c r="V38" s="59">
        <v>1527693.1989999956</v>
      </c>
      <c r="W38" s="68">
        <v>0</v>
      </c>
      <c r="X38" s="59">
        <v>0</v>
      </c>
      <c r="Y38" s="59">
        <f t="shared" ref="Y38:Y43" si="13">SUM(C38:X38)</f>
        <v>58562278.059000023</v>
      </c>
    </row>
    <row r="39" spans="1:25" s="8" customFormat="1" ht="14.4" x14ac:dyDescent="0.3">
      <c r="A39" s="53"/>
      <c r="B39" s="53" t="s">
        <v>19</v>
      </c>
      <c r="C39" s="59">
        <v>1698098.3491000002</v>
      </c>
      <c r="D39" s="59">
        <v>1078421.1500000006</v>
      </c>
      <c r="E39" s="59">
        <v>537573.17999999993</v>
      </c>
      <c r="F39" s="59">
        <v>5206539.3911000006</v>
      </c>
      <c r="G39" s="59">
        <v>5852491.6299999999</v>
      </c>
      <c r="H39" s="59">
        <v>1766469.4110000005</v>
      </c>
      <c r="I39" s="59">
        <v>1126932.1809999996</v>
      </c>
      <c r="J39" s="59">
        <v>29758.039999999997</v>
      </c>
      <c r="K39" s="59">
        <v>2122377.56</v>
      </c>
      <c r="L39" s="59">
        <v>478007.90000000008</v>
      </c>
      <c r="M39" s="59">
        <v>1091129.9210000003</v>
      </c>
      <c r="N39" s="59">
        <v>85079.258999999991</v>
      </c>
      <c r="O39" s="59">
        <v>566649.15</v>
      </c>
      <c r="P39" s="59">
        <v>6135.5300000000016</v>
      </c>
      <c r="Q39" s="59">
        <v>8009737.2953000134</v>
      </c>
      <c r="R39" s="59">
        <v>7342034.1939999983</v>
      </c>
      <c r="S39" s="59">
        <v>5100052.0499999989</v>
      </c>
      <c r="T39" s="59">
        <v>710573.94999999972</v>
      </c>
      <c r="U39" s="59">
        <v>6839.9299999999994</v>
      </c>
      <c r="V39" s="59">
        <v>3941465.4699999997</v>
      </c>
      <c r="W39" s="68">
        <v>4667.0599999999995</v>
      </c>
      <c r="X39" s="59">
        <v>1379999</v>
      </c>
      <c r="Y39" s="59">
        <f t="shared" si="13"/>
        <v>48141031.601500012</v>
      </c>
    </row>
    <row r="40" spans="1:25" s="8" customFormat="1" ht="14.4" x14ac:dyDescent="0.3">
      <c r="A40" s="53"/>
      <c r="B40" s="56" t="s">
        <v>20</v>
      </c>
      <c r="C40" s="61">
        <v>3475597.61</v>
      </c>
      <c r="D40" s="61">
        <v>1057762.9800000004</v>
      </c>
      <c r="E40" s="61">
        <v>188168.11</v>
      </c>
      <c r="F40" s="61">
        <v>5826909.4479999999</v>
      </c>
      <c r="G40" s="61">
        <v>7565232.5499999998</v>
      </c>
      <c r="H40" s="61">
        <v>1180662.0109999999</v>
      </c>
      <c r="I40" s="61">
        <v>1091235.7140000002</v>
      </c>
      <c r="J40" s="61">
        <v>49123.009999999995</v>
      </c>
      <c r="K40" s="61">
        <v>1690644.8799999997</v>
      </c>
      <c r="L40" s="61">
        <v>700318.10400000005</v>
      </c>
      <c r="M40" s="61">
        <v>683304.35999999964</v>
      </c>
      <c r="N40" s="61">
        <v>334360.9599999999</v>
      </c>
      <c r="O40" s="61">
        <v>418082.48099999985</v>
      </c>
      <c r="P40" s="61">
        <v>127632.90999999999</v>
      </c>
      <c r="Q40" s="61">
        <v>2279356.0440000002</v>
      </c>
      <c r="R40" s="61">
        <v>11215382.172500003</v>
      </c>
      <c r="S40" s="61">
        <v>2482905.38</v>
      </c>
      <c r="T40" s="61">
        <v>1226523.0300000005</v>
      </c>
      <c r="U40" s="61">
        <v>26514.839999999997</v>
      </c>
      <c r="V40" s="61">
        <v>1385871.8100000003</v>
      </c>
      <c r="W40" s="76">
        <v>197.34</v>
      </c>
      <c r="X40" s="61">
        <v>813222.04549997998</v>
      </c>
      <c r="Y40" s="59">
        <f t="shared" si="13"/>
        <v>43819007.789999999</v>
      </c>
    </row>
    <row r="41" spans="1:25" s="8" customFormat="1" ht="14.4" x14ac:dyDescent="0.3">
      <c r="A41" s="53"/>
      <c r="B41" s="56" t="s">
        <v>21</v>
      </c>
      <c r="C41" s="45">
        <v>6150385.3300000001</v>
      </c>
      <c r="D41" s="45">
        <v>1345206.7379999999</v>
      </c>
      <c r="E41" s="45">
        <v>363773.18</v>
      </c>
      <c r="F41" s="45">
        <v>5542176.5779999997</v>
      </c>
      <c r="G41" s="45">
        <v>6933193.3799999999</v>
      </c>
      <c r="H41" s="45">
        <v>826441.93429999996</v>
      </c>
      <c r="I41" s="45">
        <v>1182879.3999999999</v>
      </c>
      <c r="J41" s="45">
        <v>57963.73</v>
      </c>
      <c r="K41" s="45">
        <v>1752252.01</v>
      </c>
      <c r="L41" s="45">
        <v>322731.06229999999</v>
      </c>
      <c r="M41" s="45">
        <v>522499.38</v>
      </c>
      <c r="N41" s="45">
        <v>103729.60000000001</v>
      </c>
      <c r="O41" s="45">
        <v>643109.53</v>
      </c>
      <c r="P41" s="45">
        <v>43364.08</v>
      </c>
      <c r="Q41" s="45">
        <v>2519601.0329999998</v>
      </c>
      <c r="R41" s="45">
        <v>4168179.4010000001</v>
      </c>
      <c r="S41" s="45">
        <v>2946525.43</v>
      </c>
      <c r="T41" s="45">
        <v>136949.20000000001</v>
      </c>
      <c r="U41" s="45">
        <v>9378.67</v>
      </c>
      <c r="V41" s="45">
        <v>761612.83</v>
      </c>
      <c r="W41" s="4">
        <v>480.67</v>
      </c>
      <c r="X41" s="62">
        <v>554157.64300000004</v>
      </c>
      <c r="Y41" s="45">
        <v>36886590.810000002</v>
      </c>
    </row>
    <row r="42" spans="1:25" s="8" customFormat="1" ht="14.4" x14ac:dyDescent="0.3">
      <c r="A42" s="53"/>
      <c r="B42" s="56" t="s">
        <v>22</v>
      </c>
      <c r="C42" s="45">
        <v>2806509.0899999989</v>
      </c>
      <c r="D42" s="45">
        <v>1284321.1099999985</v>
      </c>
      <c r="E42" s="45">
        <v>326103.98000000004</v>
      </c>
      <c r="F42" s="45">
        <v>5233803.4390000049</v>
      </c>
      <c r="G42" s="45">
        <v>6119906.79</v>
      </c>
      <c r="H42" s="45">
        <v>1691251.3785999997</v>
      </c>
      <c r="I42" s="45">
        <v>977783.09669999999</v>
      </c>
      <c r="J42" s="45">
        <v>44724.77</v>
      </c>
      <c r="K42" s="45">
        <v>2541242.1900000004</v>
      </c>
      <c r="L42" s="45">
        <v>992616.77999999991</v>
      </c>
      <c r="M42" s="45">
        <v>745608.56999999972</v>
      </c>
      <c r="N42" s="45">
        <v>109160.03</v>
      </c>
      <c r="O42" s="45">
        <v>629949.47</v>
      </c>
      <c r="P42" s="45">
        <v>7594.0700000000006</v>
      </c>
      <c r="Q42" s="45">
        <v>3198210.3931999994</v>
      </c>
      <c r="R42" s="45">
        <v>9444314.2385000028</v>
      </c>
      <c r="S42" s="45">
        <v>4528446.7100000009</v>
      </c>
      <c r="T42" s="45">
        <v>590956.4</v>
      </c>
      <c r="U42" s="45">
        <v>0</v>
      </c>
      <c r="V42" s="45">
        <v>901166.07509999978</v>
      </c>
      <c r="W42" s="4">
        <v>72.61</v>
      </c>
      <c r="X42" s="45">
        <v>265845</v>
      </c>
      <c r="Y42" s="59">
        <f t="shared" si="13"/>
        <v>42439586.191100009</v>
      </c>
    </row>
    <row r="43" spans="1:25" s="8" customFormat="1" ht="14.4" x14ac:dyDescent="0.3">
      <c r="A43" s="53"/>
      <c r="B43" s="53" t="s">
        <v>23</v>
      </c>
      <c r="C43" s="61">
        <v>4068016.9099995447</v>
      </c>
      <c r="D43" s="61">
        <v>1401822.4500000004</v>
      </c>
      <c r="E43" s="61">
        <v>350191.45000000007</v>
      </c>
      <c r="F43" s="61">
        <v>6156036.9652999975</v>
      </c>
      <c r="G43" s="61">
        <v>10370037.189999998</v>
      </c>
      <c r="H43" s="61">
        <v>1574230.4100000004</v>
      </c>
      <c r="I43" s="61">
        <v>1122413.5800000008</v>
      </c>
      <c r="J43" s="61">
        <v>85874.329999999987</v>
      </c>
      <c r="K43" s="61">
        <v>2385984.0200000005</v>
      </c>
      <c r="L43" s="61">
        <v>1384946.7299999997</v>
      </c>
      <c r="M43" s="61">
        <v>1208158.7199999997</v>
      </c>
      <c r="N43" s="61">
        <v>300990.07000000007</v>
      </c>
      <c r="O43" s="61">
        <v>661291.67999999982</v>
      </c>
      <c r="P43" s="61">
        <v>34062.100000000006</v>
      </c>
      <c r="Q43" s="61">
        <v>2802278.6999999993</v>
      </c>
      <c r="R43" s="61">
        <v>5842025.4800000014</v>
      </c>
      <c r="S43" s="61">
        <v>3958258.08</v>
      </c>
      <c r="T43" s="61">
        <v>531210.1399999999</v>
      </c>
      <c r="U43" s="61">
        <v>0</v>
      </c>
      <c r="V43" s="61">
        <v>1275588.5599999994</v>
      </c>
      <c r="W43" s="76">
        <v>0</v>
      </c>
      <c r="X43" s="61">
        <v>0</v>
      </c>
      <c r="Y43" s="59">
        <f t="shared" si="13"/>
        <v>45513417.565299541</v>
      </c>
    </row>
    <row r="44" spans="1:25" s="8" customFormat="1" ht="14.4" x14ac:dyDescent="0.3">
      <c r="A44" s="53"/>
      <c r="B44" s="53" t="s">
        <v>24</v>
      </c>
      <c r="C44" s="59">
        <v>7616232.7000000002</v>
      </c>
      <c r="D44" s="59">
        <v>1614330.7999999993</v>
      </c>
      <c r="E44" s="59">
        <v>669122.23</v>
      </c>
      <c r="F44" s="59">
        <v>10012164.0811</v>
      </c>
      <c r="G44" s="59">
        <v>6719069.8000000007</v>
      </c>
      <c r="H44" s="59">
        <v>1259524.8576999998</v>
      </c>
      <c r="I44" s="59">
        <v>1098071.7816999995</v>
      </c>
      <c r="J44" s="59">
        <v>51625.48</v>
      </c>
      <c r="K44" s="59">
        <v>2175327.0499999998</v>
      </c>
      <c r="L44" s="59">
        <v>852061.05999999994</v>
      </c>
      <c r="M44" s="59">
        <v>1168023.7399999988</v>
      </c>
      <c r="N44" s="59">
        <v>371294.27999999997</v>
      </c>
      <c r="O44" s="59">
        <v>634345</v>
      </c>
      <c r="P44" s="59">
        <v>28488.429999999997</v>
      </c>
      <c r="Q44" s="59">
        <v>3993633.6895000022</v>
      </c>
      <c r="R44" s="59">
        <v>4553803.9781999998</v>
      </c>
      <c r="S44" s="59">
        <v>4486991.2299999977</v>
      </c>
      <c r="T44" s="59">
        <v>508737.6</v>
      </c>
      <c r="U44" s="59">
        <v>19306.289999999997</v>
      </c>
      <c r="V44" s="59">
        <v>1289644.3792000005</v>
      </c>
      <c r="W44" s="68">
        <v>603.58999999999992</v>
      </c>
      <c r="X44" s="59">
        <v>92</v>
      </c>
      <c r="Y44" s="59">
        <v>49122494.047400013</v>
      </c>
    </row>
    <row r="45" spans="1:25" s="8" customFormat="1" ht="14.4" x14ac:dyDescent="0.3">
      <c r="A45" s="53"/>
      <c r="B45" s="53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8"/>
      <c r="X45" s="59"/>
      <c r="Y45" s="59" t="s">
        <v>100</v>
      </c>
    </row>
    <row r="46" spans="1:25" s="8" customFormat="1" ht="14.4" x14ac:dyDescent="0.3">
      <c r="A46" s="56" t="s">
        <v>101</v>
      </c>
      <c r="B46" s="53" t="s">
        <v>13</v>
      </c>
      <c r="C46" s="63">
        <v>2340422.2599999998</v>
      </c>
      <c r="D46" s="63">
        <v>720911.49000000022</v>
      </c>
      <c r="E46" s="63">
        <v>116562.71999999999</v>
      </c>
      <c r="F46" s="63">
        <v>3675595.3536000005</v>
      </c>
      <c r="G46" s="63">
        <v>5184438.4000000004</v>
      </c>
      <c r="H46" s="63">
        <v>1770871.668300001</v>
      </c>
      <c r="I46" s="63">
        <v>866649.21509999991</v>
      </c>
      <c r="J46" s="63">
        <v>23954.754999999997</v>
      </c>
      <c r="K46" s="63">
        <v>963640.73</v>
      </c>
      <c r="L46" s="63">
        <v>734297.06699999992</v>
      </c>
      <c r="M46" s="63">
        <v>522605.11500000022</v>
      </c>
      <c r="N46" s="63">
        <v>98158.11639999997</v>
      </c>
      <c r="O46" s="63">
        <v>784215.61799999978</v>
      </c>
      <c r="P46" s="63">
        <v>13144.289999999999</v>
      </c>
      <c r="Q46" s="63">
        <v>3596925.54</v>
      </c>
      <c r="R46" s="63">
        <v>4462107.370000002</v>
      </c>
      <c r="S46" s="63">
        <v>2842372.4299999983</v>
      </c>
      <c r="T46" s="63">
        <v>193436.33999999997</v>
      </c>
      <c r="U46" s="63">
        <v>2635.07</v>
      </c>
      <c r="V46" s="63">
        <v>1108012.868599999</v>
      </c>
      <c r="W46" s="67">
        <v>258.71000000000004</v>
      </c>
      <c r="X46" s="64">
        <v>0</v>
      </c>
      <c r="Y46" s="64">
        <v>30021215.127000004</v>
      </c>
    </row>
    <row r="47" spans="1:25" s="8" customFormat="1" ht="14.4" x14ac:dyDescent="0.3">
      <c r="A47" s="53"/>
      <c r="B47" s="53" t="s">
        <v>14</v>
      </c>
      <c r="C47" s="63">
        <v>4621285.5999999996</v>
      </c>
      <c r="D47" s="63">
        <v>1155095.5600000003</v>
      </c>
      <c r="E47" s="63">
        <v>209219.65</v>
      </c>
      <c r="F47" s="63">
        <v>4496258.2049000002</v>
      </c>
      <c r="G47" s="63">
        <v>5319314.5899999989</v>
      </c>
      <c r="H47" s="63">
        <v>1175036.1291</v>
      </c>
      <c r="I47" s="63">
        <v>613935.15340000018</v>
      </c>
      <c r="J47" s="63">
        <v>24195.06</v>
      </c>
      <c r="K47" s="63">
        <v>952798.69</v>
      </c>
      <c r="L47" s="63">
        <v>885706.0401000001</v>
      </c>
      <c r="M47" s="63">
        <v>501130.16999999993</v>
      </c>
      <c r="N47" s="63">
        <v>83383.134700000024</v>
      </c>
      <c r="O47" s="63">
        <v>376830.23999999993</v>
      </c>
      <c r="P47" s="63">
        <v>7608.4800000000005</v>
      </c>
      <c r="Q47" s="63">
        <v>1772843.663299999</v>
      </c>
      <c r="R47" s="63">
        <v>3633064.6339000012</v>
      </c>
      <c r="S47" s="63">
        <v>3628925.4699999997</v>
      </c>
      <c r="T47" s="63">
        <v>171762.19</v>
      </c>
      <c r="U47" s="63">
        <v>226.47</v>
      </c>
      <c r="V47" s="63">
        <v>787825.36190000013</v>
      </c>
      <c r="W47" s="217">
        <v>0</v>
      </c>
      <c r="X47" s="64">
        <v>0</v>
      </c>
      <c r="Y47" s="64">
        <v>30416444.491299998</v>
      </c>
    </row>
    <row r="48" spans="1:25" s="8" customFormat="1" ht="14.4" x14ac:dyDescent="0.3">
      <c r="A48" s="53"/>
      <c r="B48" s="53" t="s">
        <v>15</v>
      </c>
      <c r="C48" s="63">
        <v>4782559.9399999995</v>
      </c>
      <c r="D48" s="63">
        <v>1660588.8700000003</v>
      </c>
      <c r="E48" s="63">
        <v>156741.81</v>
      </c>
      <c r="F48" s="63">
        <v>6086828.9465000005</v>
      </c>
      <c r="G48" s="63">
        <v>6125575.29</v>
      </c>
      <c r="H48" s="63">
        <v>1889359.1801999998</v>
      </c>
      <c r="I48" s="63">
        <v>1374172.2575000005</v>
      </c>
      <c r="J48" s="63">
        <v>46254.470000000008</v>
      </c>
      <c r="K48" s="63">
        <v>1486357.7800000003</v>
      </c>
      <c r="L48" s="63">
        <v>665273.87669999991</v>
      </c>
      <c r="M48" s="63">
        <v>577427.58000000031</v>
      </c>
      <c r="N48" s="63">
        <v>288346.15759999986</v>
      </c>
      <c r="O48" s="63">
        <v>464041.71</v>
      </c>
      <c r="P48" s="63">
        <v>2697.2800000000007</v>
      </c>
      <c r="Q48" s="63">
        <v>2331289.1854999978</v>
      </c>
      <c r="R48" s="63">
        <v>8495426.5260000024</v>
      </c>
      <c r="S48" s="63">
        <v>5266747.9450000012</v>
      </c>
      <c r="T48" s="63">
        <v>339196.83999999997</v>
      </c>
      <c r="U48" s="63">
        <v>4633.55</v>
      </c>
      <c r="V48" s="63">
        <v>788250.84600000014</v>
      </c>
      <c r="W48" s="67">
        <v>114.34</v>
      </c>
      <c r="X48" s="63">
        <v>924.94</v>
      </c>
      <c r="Y48" s="64">
        <v>42832809.321000002</v>
      </c>
    </row>
    <row r="49" spans="1:25" s="8" customFormat="1" ht="14.4" x14ac:dyDescent="0.3">
      <c r="A49" s="53"/>
      <c r="B49" s="53" t="s">
        <v>16</v>
      </c>
      <c r="C49" s="64">
        <v>5981417.8300000001</v>
      </c>
      <c r="D49" s="64">
        <v>829619.45999999973</v>
      </c>
      <c r="E49" s="64">
        <v>54318.21</v>
      </c>
      <c r="F49" s="64">
        <v>4713070.9499999993</v>
      </c>
      <c r="G49" s="64">
        <v>9219815.2499999981</v>
      </c>
      <c r="H49" s="64">
        <v>1408276.4100000001</v>
      </c>
      <c r="I49" s="64">
        <v>612676.39999999979</v>
      </c>
      <c r="J49" s="64">
        <v>20339.449999999997</v>
      </c>
      <c r="K49" s="64">
        <v>1297904.97</v>
      </c>
      <c r="L49" s="64">
        <v>462815.75999999983</v>
      </c>
      <c r="M49" s="64">
        <v>839498.27999999933</v>
      </c>
      <c r="N49" s="64">
        <v>118737.96999999999</v>
      </c>
      <c r="O49" s="64">
        <v>369053.33</v>
      </c>
      <c r="P49" s="64">
        <v>6639.16</v>
      </c>
      <c r="Q49" s="64">
        <v>1264458.21</v>
      </c>
      <c r="R49" s="64">
        <v>5418700.1499999976</v>
      </c>
      <c r="S49" s="64">
        <v>3092872.8899999992</v>
      </c>
      <c r="T49" s="64">
        <v>5055510.6100000003</v>
      </c>
      <c r="U49" s="64">
        <v>782.37999999999988</v>
      </c>
      <c r="V49" s="64">
        <v>723977.86</v>
      </c>
      <c r="W49" s="217">
        <v>0</v>
      </c>
      <c r="X49" s="64">
        <v>0</v>
      </c>
      <c r="Y49" s="64">
        <v>41490485.529999986</v>
      </c>
    </row>
    <row r="50" spans="1:25" s="8" customFormat="1" ht="14.4" x14ac:dyDescent="0.3">
      <c r="A50" s="53"/>
      <c r="B50" s="53" t="s">
        <v>17</v>
      </c>
      <c r="C50" s="64">
        <v>6501596</v>
      </c>
      <c r="D50" s="64">
        <v>1925489</v>
      </c>
      <c r="E50" s="64">
        <v>193350</v>
      </c>
      <c r="F50" s="64">
        <v>8136975</v>
      </c>
      <c r="G50" s="64">
        <v>7859934</v>
      </c>
      <c r="H50" s="64">
        <v>2442881</v>
      </c>
      <c r="I50" s="64">
        <v>1129629</v>
      </c>
      <c r="J50" s="64">
        <v>21237</v>
      </c>
      <c r="K50" s="64">
        <v>1708638</v>
      </c>
      <c r="L50" s="64">
        <v>686441</v>
      </c>
      <c r="M50" s="64">
        <v>621378</v>
      </c>
      <c r="N50" s="64">
        <v>169257</v>
      </c>
      <c r="O50" s="64">
        <v>402121</v>
      </c>
      <c r="P50" s="64">
        <v>5750</v>
      </c>
      <c r="Q50" s="64">
        <v>2618022</v>
      </c>
      <c r="R50" s="64">
        <v>4597633</v>
      </c>
      <c r="S50" s="64">
        <v>3906772</v>
      </c>
      <c r="T50" s="64">
        <v>739107</v>
      </c>
      <c r="U50" s="64">
        <v>4544</v>
      </c>
      <c r="V50" s="64">
        <v>1097604</v>
      </c>
      <c r="W50" s="217">
        <v>0</v>
      </c>
      <c r="X50" s="64">
        <v>0</v>
      </c>
      <c r="Y50" s="64">
        <v>44768358</v>
      </c>
    </row>
    <row r="51" spans="1:25" s="8" customFormat="1" ht="14.4" x14ac:dyDescent="0.3">
      <c r="A51" s="53"/>
      <c r="B51" s="53" t="s">
        <v>18</v>
      </c>
      <c r="C51" s="64">
        <v>3789304.5200000005</v>
      </c>
      <c r="D51" s="64">
        <v>1040148.0900000001</v>
      </c>
      <c r="E51" s="64">
        <v>197886.89</v>
      </c>
      <c r="F51" s="64">
        <v>6590406.0634000022</v>
      </c>
      <c r="G51" s="64">
        <v>9739459.4600000028</v>
      </c>
      <c r="H51" s="64">
        <v>1637644.9599999993</v>
      </c>
      <c r="I51" s="64">
        <v>1191774.48</v>
      </c>
      <c r="J51" s="64">
        <v>50291.11</v>
      </c>
      <c r="K51" s="64">
        <v>1507766.4199999997</v>
      </c>
      <c r="L51" s="64">
        <v>912756.72</v>
      </c>
      <c r="M51" s="64">
        <v>1391212.9900000005</v>
      </c>
      <c r="N51" s="64">
        <v>365265.96999999986</v>
      </c>
      <c r="O51" s="64">
        <v>481078.60999999993</v>
      </c>
      <c r="P51" s="64">
        <v>4576.51</v>
      </c>
      <c r="Q51" s="64">
        <v>4657610.3599999966</v>
      </c>
      <c r="R51" s="64">
        <v>5466011.5100000007</v>
      </c>
      <c r="S51" s="64">
        <v>4909890.5599999977</v>
      </c>
      <c r="T51" s="64">
        <v>344768.36000000004</v>
      </c>
      <c r="U51" s="64">
        <v>48157.919999999998</v>
      </c>
      <c r="V51" s="64">
        <v>1329676.4899999998</v>
      </c>
      <c r="W51" s="217">
        <v>127182.66</v>
      </c>
      <c r="X51" s="64">
        <v>0</v>
      </c>
      <c r="Y51" s="64">
        <v>45782870.653399996</v>
      </c>
    </row>
    <row r="52" spans="1:25" s="8" customFormat="1" ht="14.4" x14ac:dyDescent="0.3">
      <c r="A52" s="53"/>
      <c r="B52" s="53" t="s">
        <v>19</v>
      </c>
      <c r="C52" s="59">
        <v>6214891.1800000006</v>
      </c>
      <c r="D52" s="59">
        <v>1189029.9200000004</v>
      </c>
      <c r="E52" s="59">
        <v>318202.93000000005</v>
      </c>
      <c r="F52" s="59">
        <v>5964744.4160999982</v>
      </c>
      <c r="G52" s="59">
        <v>10780919.73</v>
      </c>
      <c r="H52" s="59">
        <v>2163678.7699999996</v>
      </c>
      <c r="I52" s="59">
        <v>782919.06999999983</v>
      </c>
      <c r="J52" s="59">
        <v>33365.62000000001</v>
      </c>
      <c r="K52" s="59">
        <v>2290750.87</v>
      </c>
      <c r="L52" s="59">
        <v>612238.05000000005</v>
      </c>
      <c r="M52" s="59">
        <v>1273164.7400000002</v>
      </c>
      <c r="N52" s="59">
        <v>154776.31000000003</v>
      </c>
      <c r="O52" s="59">
        <v>705571.31</v>
      </c>
      <c r="P52" s="59">
        <v>2447.2399999999998</v>
      </c>
      <c r="Q52" s="59">
        <v>3584938.5399999986</v>
      </c>
      <c r="R52" s="59">
        <v>5553047.2999999989</v>
      </c>
      <c r="S52" s="59">
        <v>5637396.0699999994</v>
      </c>
      <c r="T52" s="59">
        <v>2158303.3999999994</v>
      </c>
      <c r="U52" s="59">
        <v>140.89000000000001</v>
      </c>
      <c r="V52" s="59">
        <v>1387202.2100000004</v>
      </c>
      <c r="W52" s="68">
        <v>0</v>
      </c>
      <c r="X52" s="59">
        <v>0</v>
      </c>
      <c r="Y52" s="59">
        <v>50807728.566099994</v>
      </c>
    </row>
    <row r="53" spans="1:25" s="8" customFormat="1" ht="14.4" x14ac:dyDescent="0.3">
      <c r="A53" s="53"/>
      <c r="B53" s="56" t="s">
        <v>20</v>
      </c>
      <c r="C53" s="59">
        <v>3498542.92</v>
      </c>
      <c r="D53" s="59">
        <v>2117179.2700000014</v>
      </c>
      <c r="E53" s="59">
        <v>205052.38</v>
      </c>
      <c r="F53" s="59">
        <v>7336902.0399999991</v>
      </c>
      <c r="G53" s="59">
        <v>12542730.290000001</v>
      </c>
      <c r="H53" s="59">
        <v>1590949.0999999999</v>
      </c>
      <c r="I53" s="59">
        <v>1134339.2299999997</v>
      </c>
      <c r="J53" s="59">
        <v>141699.74</v>
      </c>
      <c r="K53" s="59">
        <v>2589613.879999999</v>
      </c>
      <c r="L53" s="59">
        <v>618992.66000000015</v>
      </c>
      <c r="M53" s="59">
        <v>810811.93999999948</v>
      </c>
      <c r="N53" s="59">
        <v>581924.26</v>
      </c>
      <c r="O53" s="59">
        <v>682860.48000000021</v>
      </c>
      <c r="P53" s="59">
        <v>3086.66</v>
      </c>
      <c r="Q53" s="59">
        <v>2182097.7400000016</v>
      </c>
      <c r="R53" s="59">
        <v>5856667.0099999998</v>
      </c>
      <c r="S53" s="59">
        <v>4491351.4799999977</v>
      </c>
      <c r="T53" s="59">
        <v>518883.04000000004</v>
      </c>
      <c r="U53" s="59">
        <v>16003.45</v>
      </c>
      <c r="V53" s="59">
        <v>2758091.7</v>
      </c>
      <c r="W53" s="68">
        <v>0</v>
      </c>
      <c r="X53" s="59">
        <v>0</v>
      </c>
      <c r="Y53" s="59">
        <v>49677779.269999996</v>
      </c>
    </row>
    <row r="54" spans="1:25" s="8" customFormat="1" ht="14.4" x14ac:dyDescent="0.3">
      <c r="A54" s="53"/>
      <c r="B54" s="56" t="s">
        <v>21</v>
      </c>
      <c r="C54" s="59">
        <v>6981152.9299999978</v>
      </c>
      <c r="D54" s="59">
        <v>1728530.8868999993</v>
      </c>
      <c r="E54" s="59">
        <v>438242.38469999994</v>
      </c>
      <c r="F54" s="59">
        <v>6230335.816899999</v>
      </c>
      <c r="G54" s="59">
        <v>10275198.07</v>
      </c>
      <c r="H54" s="59">
        <v>2381876.6022000001</v>
      </c>
      <c r="I54" s="59">
        <v>1160902.8820000002</v>
      </c>
      <c r="J54" s="59">
        <v>51756.359999999986</v>
      </c>
      <c r="K54" s="59">
        <v>2010064.86</v>
      </c>
      <c r="L54" s="59">
        <v>1002878.2142999996</v>
      </c>
      <c r="M54" s="59">
        <v>876497.45000000019</v>
      </c>
      <c r="N54" s="59">
        <v>187301.17</v>
      </c>
      <c r="O54" s="59">
        <v>389795.33600000007</v>
      </c>
      <c r="P54" s="59">
        <v>26427.59</v>
      </c>
      <c r="Q54" s="59">
        <v>2790836.5425999993</v>
      </c>
      <c r="R54" s="59">
        <v>6813461.29</v>
      </c>
      <c r="S54" s="59">
        <v>5353359.2479999997</v>
      </c>
      <c r="T54" s="59">
        <v>665962.35000000009</v>
      </c>
      <c r="U54" s="59">
        <v>2862.77</v>
      </c>
      <c r="V54" s="59">
        <v>1486996.719000001</v>
      </c>
      <c r="W54" s="68">
        <v>1030.08</v>
      </c>
      <c r="X54" s="59">
        <v>0</v>
      </c>
      <c r="Y54" s="59">
        <v>50855469.552600004</v>
      </c>
    </row>
    <row r="55" spans="1:25" s="8" customFormat="1" ht="14.4" x14ac:dyDescent="0.3">
      <c r="A55" s="53"/>
      <c r="B55" s="56" t="s">
        <v>22</v>
      </c>
      <c r="C55" s="59">
        <v>6641376.9500000011</v>
      </c>
      <c r="D55" s="59">
        <v>1523911.4999999995</v>
      </c>
      <c r="E55" s="59">
        <v>218070.04</v>
      </c>
      <c r="F55" s="59">
        <v>5324907.5965000037</v>
      </c>
      <c r="G55" s="59">
        <v>6910170.3999999994</v>
      </c>
      <c r="H55" s="59">
        <v>825876.34800000011</v>
      </c>
      <c r="I55" s="59">
        <v>1150302.9600000007</v>
      </c>
      <c r="J55" s="59">
        <v>91126.050000000017</v>
      </c>
      <c r="K55" s="59">
        <v>1162733.3159999994</v>
      </c>
      <c r="L55" s="59">
        <v>351668.06999999989</v>
      </c>
      <c r="M55" s="59">
        <v>685881.53599999973</v>
      </c>
      <c r="N55" s="59">
        <v>195075.51000000004</v>
      </c>
      <c r="O55" s="59">
        <v>644201.68999999971</v>
      </c>
      <c r="P55" s="59">
        <v>51580.049999999996</v>
      </c>
      <c r="Q55" s="59">
        <v>1982841.3299999987</v>
      </c>
      <c r="R55" s="59">
        <v>5525946.1350000063</v>
      </c>
      <c r="S55" s="59">
        <v>3404747.0900000003</v>
      </c>
      <c r="T55" s="59">
        <v>343509.11999999988</v>
      </c>
      <c r="U55" s="59">
        <v>0</v>
      </c>
      <c r="V55" s="59">
        <v>1500903.6700000002</v>
      </c>
      <c r="W55" s="68">
        <v>105.61999999999999</v>
      </c>
      <c r="X55" s="59">
        <v>0</v>
      </c>
      <c r="Y55" s="59">
        <v>38534934.981500007</v>
      </c>
    </row>
    <row r="56" spans="1:25" s="8" customFormat="1" ht="14.4" x14ac:dyDescent="0.3">
      <c r="A56" s="53"/>
      <c r="B56" s="53" t="s">
        <v>23</v>
      </c>
      <c r="C56" s="59">
        <v>3814399.4899999993</v>
      </c>
      <c r="D56" s="59">
        <v>1042830.1959999998</v>
      </c>
      <c r="E56" s="59">
        <v>232433.13999999996</v>
      </c>
      <c r="F56" s="59">
        <v>6037166.6079999981</v>
      </c>
      <c r="G56" s="59">
        <v>7934770.4099999992</v>
      </c>
      <c r="H56" s="59">
        <v>2277436.149999999</v>
      </c>
      <c r="I56" s="59">
        <v>1038173.0800000002</v>
      </c>
      <c r="J56" s="59">
        <v>70355.5</v>
      </c>
      <c r="K56" s="59">
        <v>1095177.4099999997</v>
      </c>
      <c r="L56" s="59">
        <v>917516.23999999976</v>
      </c>
      <c r="M56" s="59">
        <v>771075.97000000009</v>
      </c>
      <c r="N56" s="59">
        <v>326681.23</v>
      </c>
      <c r="O56" s="59">
        <v>918248.36999999988</v>
      </c>
      <c r="P56" s="59">
        <v>29072.389999999996</v>
      </c>
      <c r="Q56" s="59">
        <v>2644169.2799999993</v>
      </c>
      <c r="R56" s="59">
        <v>12490966.389999991</v>
      </c>
      <c r="S56" s="59">
        <v>4212709.9300000006</v>
      </c>
      <c r="T56" s="59">
        <v>633603.19999999972</v>
      </c>
      <c r="U56" s="59">
        <v>47.91</v>
      </c>
      <c r="V56" s="59">
        <v>1572167.8799999994</v>
      </c>
      <c r="W56" s="68">
        <v>583.79999999999995</v>
      </c>
      <c r="X56" s="59">
        <v>0</v>
      </c>
      <c r="Y56" s="59">
        <v>48059584.573999986</v>
      </c>
    </row>
    <row r="57" spans="1:25" s="8" customFormat="1" ht="14.4" x14ac:dyDescent="0.3">
      <c r="A57" s="53"/>
      <c r="B57" s="53" t="s">
        <v>24</v>
      </c>
      <c r="C57" s="45">
        <v>8036415.4000000013</v>
      </c>
      <c r="D57" s="45">
        <v>1468547.6199999994</v>
      </c>
      <c r="E57" s="45">
        <v>531168.67000000016</v>
      </c>
      <c r="F57" s="45">
        <v>9951195.9995000027</v>
      </c>
      <c r="G57" s="45">
        <v>7905243.3500000006</v>
      </c>
      <c r="H57" s="45">
        <v>1568783.1699999997</v>
      </c>
      <c r="I57" s="45">
        <v>1197582.2100000004</v>
      </c>
      <c r="J57" s="45">
        <v>28123.71</v>
      </c>
      <c r="K57" s="45">
        <v>1850279.21</v>
      </c>
      <c r="L57" s="45">
        <v>1811179.4200000013</v>
      </c>
      <c r="M57" s="45">
        <v>906386.50999999954</v>
      </c>
      <c r="N57" s="45">
        <v>79175.847900000008</v>
      </c>
      <c r="O57" s="45">
        <v>673919.85</v>
      </c>
      <c r="P57" s="45">
        <v>10699</v>
      </c>
      <c r="Q57" s="45">
        <v>2299905.8699999996</v>
      </c>
      <c r="R57" s="45">
        <v>5149970.4600000065</v>
      </c>
      <c r="S57" s="45">
        <v>4608354.330000001</v>
      </c>
      <c r="T57" s="45">
        <v>569735.46000000008</v>
      </c>
      <c r="U57" s="45">
        <v>0</v>
      </c>
      <c r="V57" s="45">
        <v>2081625.4200000002</v>
      </c>
      <c r="W57" s="68">
        <v>0</v>
      </c>
      <c r="X57" s="59">
        <v>0</v>
      </c>
      <c r="Y57" s="59">
        <v>50728291.507400014</v>
      </c>
    </row>
    <row r="58" spans="1:25" s="8" customFormat="1" ht="14.4" x14ac:dyDescent="0.3">
      <c r="A58" s="53"/>
      <c r="B58" s="5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68"/>
      <c r="X58" s="59"/>
      <c r="Y58" s="59"/>
    </row>
    <row r="59" spans="1:25" s="8" customFormat="1" ht="14.4" x14ac:dyDescent="0.3">
      <c r="A59" s="56" t="s">
        <v>102</v>
      </c>
      <c r="B59" s="53" t="s">
        <v>13</v>
      </c>
      <c r="C59" s="45">
        <v>4463958.446800001</v>
      </c>
      <c r="D59" s="45">
        <v>1670293.3433000005</v>
      </c>
      <c r="E59" s="45">
        <v>342316.58900000004</v>
      </c>
      <c r="F59" s="45">
        <v>5404248.708800002</v>
      </c>
      <c r="G59" s="45">
        <v>10216178.616999999</v>
      </c>
      <c r="H59" s="45">
        <v>1338291.1416000004</v>
      </c>
      <c r="I59" s="45">
        <v>840197.35800000001</v>
      </c>
      <c r="J59" s="45">
        <v>55579.331899999997</v>
      </c>
      <c r="K59" s="45">
        <v>2688464.1333000003</v>
      </c>
      <c r="L59" s="45">
        <v>1057694.8531999998</v>
      </c>
      <c r="M59" s="45">
        <v>943922.78130000038</v>
      </c>
      <c r="N59" s="45">
        <v>439124.60000000009</v>
      </c>
      <c r="O59" s="45">
        <v>6709753.8675999995</v>
      </c>
      <c r="P59" s="45">
        <v>5306.9800000000005</v>
      </c>
      <c r="Q59" s="45">
        <v>1388094.1797100008</v>
      </c>
      <c r="R59" s="45">
        <v>5457432.1799999978</v>
      </c>
      <c r="S59" s="45">
        <v>2846192.2699999982</v>
      </c>
      <c r="T59" s="45">
        <v>185260.00000000003</v>
      </c>
      <c r="U59" s="45"/>
      <c r="V59" s="45">
        <v>2369008.589999998</v>
      </c>
      <c r="W59" s="68">
        <v>0</v>
      </c>
      <c r="X59" s="59">
        <v>0</v>
      </c>
      <c r="Y59" s="59">
        <v>48421317.971509993</v>
      </c>
    </row>
    <row r="60" spans="1:25" s="8" customFormat="1" ht="14.4" x14ac:dyDescent="0.3">
      <c r="A60" s="53"/>
      <c r="B60" s="53" t="s">
        <v>14</v>
      </c>
      <c r="C60" s="45">
        <v>3401813.2700000005</v>
      </c>
      <c r="D60" s="45">
        <v>973832.70999999938</v>
      </c>
      <c r="E60" s="45">
        <v>59881.780000000013</v>
      </c>
      <c r="F60" s="45">
        <v>3452218.590199999</v>
      </c>
      <c r="G60" s="45">
        <v>7420354.0999999996</v>
      </c>
      <c r="H60" s="45">
        <v>1026845.6899999997</v>
      </c>
      <c r="I60" s="45">
        <v>577809.67000000016</v>
      </c>
      <c r="J60" s="45">
        <v>12172.56</v>
      </c>
      <c r="K60" s="45">
        <v>729963.0199999999</v>
      </c>
      <c r="L60" s="45">
        <v>527877.55000000016</v>
      </c>
      <c r="M60" s="45">
        <v>493789.15999999992</v>
      </c>
      <c r="N60" s="45">
        <v>50594.030000000006</v>
      </c>
      <c r="O60" s="45">
        <v>220291.34000000003</v>
      </c>
      <c r="P60" s="45">
        <v>2746.55</v>
      </c>
      <c r="Q60" s="45">
        <v>1783247.25</v>
      </c>
      <c r="R60" s="45">
        <v>3810033.3399999975</v>
      </c>
      <c r="S60" s="45">
        <v>1940512.8100000008</v>
      </c>
      <c r="T60" s="45">
        <v>62386.780000000013</v>
      </c>
      <c r="U60" s="45">
        <v>357.28</v>
      </c>
      <c r="V60" s="45">
        <v>664676.96</v>
      </c>
      <c r="W60" s="68">
        <v>0</v>
      </c>
      <c r="X60" s="59">
        <v>0</v>
      </c>
      <c r="Y60" s="59">
        <v>27211404.440200001</v>
      </c>
    </row>
    <row r="61" spans="1:25" s="8" customFormat="1" ht="14.4" x14ac:dyDescent="0.3">
      <c r="A61" s="53"/>
      <c r="B61" s="53" t="s">
        <v>15</v>
      </c>
      <c r="C61" s="45">
        <v>5453937.0299999984</v>
      </c>
      <c r="D61" s="45">
        <v>1241276.2899999996</v>
      </c>
      <c r="E61" s="45">
        <v>366225.23000000004</v>
      </c>
      <c r="F61" s="45">
        <v>5637441.868999999</v>
      </c>
      <c r="G61" s="45">
        <v>9151828.3000000007</v>
      </c>
      <c r="H61" s="45">
        <v>2071588.8499999999</v>
      </c>
      <c r="I61" s="45">
        <v>1072144.8499999996</v>
      </c>
      <c r="J61" s="45">
        <v>44338.42</v>
      </c>
      <c r="K61" s="45">
        <v>1783792.5599999994</v>
      </c>
      <c r="L61" s="45">
        <v>890356.02</v>
      </c>
      <c r="M61" s="45">
        <v>619917.72000000009</v>
      </c>
      <c r="N61" s="45">
        <v>134527.19999999992</v>
      </c>
      <c r="O61" s="45">
        <v>224278.39999999999</v>
      </c>
      <c r="P61" s="45">
        <v>16499.310000000001</v>
      </c>
      <c r="Q61" s="45">
        <v>3184986.5700000008</v>
      </c>
      <c r="R61" s="45">
        <v>4899234.9900000039</v>
      </c>
      <c r="S61" s="45">
        <v>3610953.7499999995</v>
      </c>
      <c r="T61" s="45">
        <v>389136.40000000008</v>
      </c>
      <c r="U61" s="45"/>
      <c r="V61" s="45">
        <v>929110.6399999999</v>
      </c>
      <c r="W61" s="68">
        <v>1154.8499999999999</v>
      </c>
      <c r="X61" s="59">
        <v>0</v>
      </c>
      <c r="Y61" s="59">
        <v>41722729.248999998</v>
      </c>
    </row>
    <row r="62" spans="1:25" s="8" customFormat="1" ht="14.4" x14ac:dyDescent="0.3">
      <c r="A62" s="53"/>
      <c r="B62" s="53" t="s">
        <v>16</v>
      </c>
      <c r="C62" s="63">
        <v>2305867.5699999998</v>
      </c>
      <c r="D62" s="63">
        <v>815725.11999999976</v>
      </c>
      <c r="E62" s="63">
        <v>82521.889999999985</v>
      </c>
      <c r="F62" s="63">
        <v>3885682.1550999987</v>
      </c>
      <c r="G62" s="63">
        <v>5260463.3200000012</v>
      </c>
      <c r="H62" s="63">
        <v>680964.4299999997</v>
      </c>
      <c r="I62" s="63">
        <v>399066.81999999995</v>
      </c>
      <c r="J62" s="63">
        <v>19109.63</v>
      </c>
      <c r="K62" s="63">
        <v>589482.03000000014</v>
      </c>
      <c r="L62" s="63">
        <v>275822.27</v>
      </c>
      <c r="M62" s="63">
        <v>242623.49000000011</v>
      </c>
      <c r="N62" s="63">
        <v>21107.219999999998</v>
      </c>
      <c r="O62" s="63">
        <v>113724.02</v>
      </c>
      <c r="P62" s="63">
        <v>9468.2899999999991</v>
      </c>
      <c r="Q62" s="63">
        <v>1598855.3200000008</v>
      </c>
      <c r="R62" s="63">
        <v>2852960.8700000015</v>
      </c>
      <c r="S62" s="63">
        <v>2271213.5700000003</v>
      </c>
      <c r="T62" s="63">
        <v>505563.26000000013</v>
      </c>
      <c r="U62" s="63">
        <v>0</v>
      </c>
      <c r="V62" s="63">
        <v>392173.27599999984</v>
      </c>
      <c r="W62" s="68">
        <v>0</v>
      </c>
      <c r="X62" s="59">
        <v>0</v>
      </c>
      <c r="Y62" s="59">
        <v>22322394.551100004</v>
      </c>
    </row>
    <row r="63" spans="1:25" s="8" customFormat="1" ht="14.4" x14ac:dyDescent="0.3">
      <c r="A63" s="53"/>
      <c r="B63" s="53" t="s">
        <v>17</v>
      </c>
      <c r="C63" s="63">
        <v>4312718.3199999994</v>
      </c>
      <c r="D63" s="63">
        <v>2156302.4300000006</v>
      </c>
      <c r="E63" s="63">
        <v>136253.06999999998</v>
      </c>
      <c r="F63" s="63">
        <v>6872521.0088999961</v>
      </c>
      <c r="G63" s="63">
        <v>10154467.179999998</v>
      </c>
      <c r="H63" s="63">
        <v>3016886.0500000012</v>
      </c>
      <c r="I63" s="63">
        <v>1430766.8300000003</v>
      </c>
      <c r="J63" s="63">
        <v>23005.269999999997</v>
      </c>
      <c r="K63" s="63">
        <v>1649213.09</v>
      </c>
      <c r="L63" s="63">
        <v>503704.89</v>
      </c>
      <c r="M63" s="63">
        <v>1305540.6199999996</v>
      </c>
      <c r="N63" s="63">
        <v>109488.23999999999</v>
      </c>
      <c r="O63" s="63">
        <v>375340.50000000012</v>
      </c>
      <c r="P63" s="63">
        <v>11012.25</v>
      </c>
      <c r="Q63" s="63">
        <v>2920367.9400000013</v>
      </c>
      <c r="R63" s="63">
        <v>5644513.5999999987</v>
      </c>
      <c r="S63" s="63">
        <v>3914314.3899999997</v>
      </c>
      <c r="T63" s="63">
        <v>426925.39</v>
      </c>
      <c r="U63" s="63">
        <v>368.57</v>
      </c>
      <c r="V63" s="63">
        <v>807673.78000000014</v>
      </c>
      <c r="W63" s="68">
        <v>0</v>
      </c>
      <c r="X63" s="59">
        <v>0</v>
      </c>
      <c r="Y63" s="59">
        <v>45771383.418899998</v>
      </c>
    </row>
    <row r="64" spans="1:25" s="8" customFormat="1" ht="14.4" x14ac:dyDescent="0.3">
      <c r="A64" s="53"/>
      <c r="B64" s="53" t="s">
        <v>18</v>
      </c>
      <c r="C64" s="63">
        <v>5416924.3999999994</v>
      </c>
      <c r="D64" s="63">
        <v>1702894.2700000003</v>
      </c>
      <c r="E64" s="63">
        <v>211994.63999999998</v>
      </c>
      <c r="F64" s="63">
        <v>8413461.2653000019</v>
      </c>
      <c r="G64" s="63">
        <v>12706455.199999999</v>
      </c>
      <c r="H64" s="63">
        <v>2013262.4799999997</v>
      </c>
      <c r="I64" s="63">
        <v>1006825.7200000002</v>
      </c>
      <c r="J64" s="63">
        <v>39896.110000000008</v>
      </c>
      <c r="K64" s="63">
        <v>1921559.6400000001</v>
      </c>
      <c r="L64" s="63">
        <v>752501.4500000003</v>
      </c>
      <c r="M64" s="63">
        <v>1020560.0599999997</v>
      </c>
      <c r="N64" s="63">
        <v>357370.2</v>
      </c>
      <c r="O64" s="63">
        <v>491015.59000000008</v>
      </c>
      <c r="P64" s="63">
        <v>58538.91</v>
      </c>
      <c r="Q64" s="63">
        <v>2855531.5500000026</v>
      </c>
      <c r="R64" s="63">
        <v>14726259.199999994</v>
      </c>
      <c r="S64" s="63">
        <v>4614776.3900000006</v>
      </c>
      <c r="T64" s="63">
        <v>242490.97</v>
      </c>
      <c r="U64" s="63">
        <v>399.44</v>
      </c>
      <c r="V64" s="63">
        <v>1201280.1399999994</v>
      </c>
      <c r="W64" s="67">
        <v>1133.3699999999999</v>
      </c>
      <c r="X64" s="59">
        <v>0</v>
      </c>
      <c r="Y64" s="59">
        <v>59755130.995300002</v>
      </c>
    </row>
    <row r="65" spans="1:25" s="8" customFormat="1" ht="14.4" x14ac:dyDescent="0.3">
      <c r="A65" s="53"/>
      <c r="B65" s="53" t="s">
        <v>19</v>
      </c>
      <c r="C65" s="65">
        <v>3677976.5979999988</v>
      </c>
      <c r="D65" s="65">
        <v>903962.27599999972</v>
      </c>
      <c r="E65" s="65">
        <v>49202.879999999997</v>
      </c>
      <c r="F65" s="65">
        <v>3306003.6892000004</v>
      </c>
      <c r="G65" s="65">
        <v>7509668.9900000002</v>
      </c>
      <c r="H65" s="65">
        <v>1328797.5789999999</v>
      </c>
      <c r="I65" s="65">
        <v>695609.70299999986</v>
      </c>
      <c r="J65" s="65">
        <v>20309.550000000003</v>
      </c>
      <c r="K65" s="65">
        <v>893689.13749000011</v>
      </c>
      <c r="L65" s="65">
        <v>1311777.3740999999</v>
      </c>
      <c r="M65" s="65">
        <v>502276.56080000021</v>
      </c>
      <c r="N65" s="65">
        <v>27241.179999999993</v>
      </c>
      <c r="O65" s="65">
        <v>686098.81000000017</v>
      </c>
      <c r="P65" s="65">
        <v>9846.33</v>
      </c>
      <c r="Q65" s="65">
        <v>1809324.8543999998</v>
      </c>
      <c r="R65" s="65">
        <v>4211345.5979999984</v>
      </c>
      <c r="S65" s="65">
        <v>14882222.674999999</v>
      </c>
      <c r="T65" s="65">
        <v>2149198.3000000003</v>
      </c>
      <c r="U65" s="65">
        <v>506.91999999999979</v>
      </c>
      <c r="V65" s="65">
        <v>255118.07999999993</v>
      </c>
      <c r="W65" s="218">
        <v>58.76</v>
      </c>
      <c r="X65" s="65">
        <v>6881.6200000000008</v>
      </c>
      <c r="Y65" s="59">
        <v>44237117.46498999</v>
      </c>
    </row>
    <row r="66" spans="1:25" s="8" customFormat="1" ht="14.4" x14ac:dyDescent="0.3">
      <c r="A66" s="53"/>
      <c r="B66" s="56" t="s">
        <v>20</v>
      </c>
      <c r="C66" s="63">
        <v>6642490.8999999976</v>
      </c>
      <c r="D66" s="63">
        <v>2049643.7899999998</v>
      </c>
      <c r="E66" s="63">
        <v>227801.14000000004</v>
      </c>
      <c r="F66" s="63">
        <v>8259395.4899999956</v>
      </c>
      <c r="G66" s="63">
        <v>13854970.799999999</v>
      </c>
      <c r="H66" s="63">
        <v>2211936.301</v>
      </c>
      <c r="I66" s="63">
        <v>1471801.9</v>
      </c>
      <c r="J66" s="63">
        <v>57765.739999999991</v>
      </c>
      <c r="K66" s="63">
        <v>3117718.8900000015</v>
      </c>
      <c r="L66" s="63">
        <v>1656600.9100000004</v>
      </c>
      <c r="M66" s="63">
        <v>787127.35316666705</v>
      </c>
      <c r="N66" s="63">
        <v>104786.26000000002</v>
      </c>
      <c r="O66" s="63">
        <v>953973.53000000038</v>
      </c>
      <c r="P66" s="63">
        <v>10218.379999999999</v>
      </c>
      <c r="Q66" s="63">
        <v>4214559.7599999988</v>
      </c>
      <c r="R66" s="63">
        <v>5787581.0899999943</v>
      </c>
      <c r="S66" s="63">
        <v>4646167.209999999</v>
      </c>
      <c r="T66" s="63">
        <v>292473.16000000009</v>
      </c>
      <c r="U66" s="63">
        <v>0</v>
      </c>
      <c r="V66" s="63">
        <v>1181426.5799999998</v>
      </c>
      <c r="W66" s="67">
        <v>2162.73</v>
      </c>
      <c r="X66" s="63">
        <v>0</v>
      </c>
      <c r="Y66" s="59">
        <v>57530601.914166652</v>
      </c>
    </row>
    <row r="67" spans="1:25" s="8" customFormat="1" ht="14.4" x14ac:dyDescent="0.3">
      <c r="A67" s="53"/>
      <c r="B67" s="56" t="s">
        <v>21</v>
      </c>
      <c r="C67" s="63">
        <v>4634733.5899999971</v>
      </c>
      <c r="D67" s="63">
        <v>978847.57000000041</v>
      </c>
      <c r="E67" s="63">
        <v>181744.67</v>
      </c>
      <c r="F67" s="63">
        <v>4607252.8201000001</v>
      </c>
      <c r="G67" s="63">
        <v>4833212.7100000028</v>
      </c>
      <c r="H67" s="63">
        <v>1564528.18</v>
      </c>
      <c r="I67" s="63">
        <v>1665170.34</v>
      </c>
      <c r="J67" s="63">
        <v>31707.979999999996</v>
      </c>
      <c r="K67" s="63">
        <v>1744987.0699999994</v>
      </c>
      <c r="L67" s="63">
        <v>1274043.5299999998</v>
      </c>
      <c r="M67" s="63">
        <v>499753.43999999994</v>
      </c>
      <c r="N67" s="63">
        <v>54752.270000000004</v>
      </c>
      <c r="O67" s="63">
        <v>628382.79000000015</v>
      </c>
      <c r="P67" s="63">
        <v>5546.08</v>
      </c>
      <c r="Q67" s="63">
        <v>2158707.5900000008</v>
      </c>
      <c r="R67" s="63">
        <v>4900544.5070000039</v>
      </c>
      <c r="S67" s="63">
        <v>1842380.8600000008</v>
      </c>
      <c r="T67" s="63">
        <v>831896.7000000003</v>
      </c>
      <c r="U67" s="63">
        <v>7914.76</v>
      </c>
      <c r="V67" s="63">
        <v>607094.52999999991</v>
      </c>
      <c r="W67" s="67">
        <v>11279.45</v>
      </c>
      <c r="X67" s="63">
        <v>0</v>
      </c>
      <c r="Y67" s="59">
        <v>33064481.437100004</v>
      </c>
    </row>
    <row r="68" spans="1:25" s="8" customFormat="1" ht="14.4" x14ac:dyDescent="0.3">
      <c r="A68" s="53"/>
      <c r="B68" s="56" t="s">
        <v>22</v>
      </c>
      <c r="C68" s="63">
        <v>8509282.5800000001</v>
      </c>
      <c r="D68" s="63">
        <v>1895843.46</v>
      </c>
      <c r="E68" s="63">
        <v>358960.58999999997</v>
      </c>
      <c r="F68" s="63">
        <v>6565641.8599999994</v>
      </c>
      <c r="G68" s="63">
        <v>10185969.84</v>
      </c>
      <c r="H68" s="63">
        <v>1898233.55</v>
      </c>
      <c r="I68" s="63">
        <v>1381172.87</v>
      </c>
      <c r="J68" s="63">
        <v>63325.359999999993</v>
      </c>
      <c r="K68" s="63">
        <v>2687674.7600000002</v>
      </c>
      <c r="L68" s="63">
        <v>1600377.42</v>
      </c>
      <c r="M68" s="63">
        <v>859436.19000000041</v>
      </c>
      <c r="N68" s="63">
        <v>359094.61999999982</v>
      </c>
      <c r="O68" s="63">
        <v>787642.11</v>
      </c>
      <c r="P68" s="63">
        <v>30958.969999999998</v>
      </c>
      <c r="Q68" s="63">
        <v>3913329.4799999972</v>
      </c>
      <c r="R68" s="63">
        <v>8074406.4100000011</v>
      </c>
      <c r="S68" s="63">
        <v>4959795.6200000029</v>
      </c>
      <c r="T68" s="63">
        <v>1161636.8900000004</v>
      </c>
      <c r="U68" s="63">
        <v>875.19</v>
      </c>
      <c r="V68" s="63">
        <v>1567984.4340000006</v>
      </c>
      <c r="W68" s="67">
        <v>297.67</v>
      </c>
      <c r="X68" s="63">
        <v>0</v>
      </c>
      <c r="Y68" s="59">
        <v>56861939.873999998</v>
      </c>
    </row>
    <row r="69" spans="1:25" s="8" customFormat="1" ht="14.4" x14ac:dyDescent="0.3">
      <c r="A69" s="53"/>
      <c r="B69" s="53" t="s">
        <v>23</v>
      </c>
      <c r="C69" s="63">
        <v>4130534.3400000017</v>
      </c>
      <c r="D69" s="63">
        <v>402295.88000000018</v>
      </c>
      <c r="E69" s="63">
        <v>223117.18999999997</v>
      </c>
      <c r="F69" s="63">
        <v>2557187.2900000005</v>
      </c>
      <c r="G69" s="63">
        <v>6535652.0700000012</v>
      </c>
      <c r="H69" s="63">
        <v>495183.60000000003</v>
      </c>
      <c r="I69" s="63">
        <v>721970.96999999951</v>
      </c>
      <c r="J69" s="63">
        <v>85091.330000000016</v>
      </c>
      <c r="K69" s="63">
        <v>1322396.82</v>
      </c>
      <c r="L69" s="63">
        <v>375093.7200000002</v>
      </c>
      <c r="M69" s="63">
        <v>981189.40999999957</v>
      </c>
      <c r="N69" s="63">
        <v>177480.91999999998</v>
      </c>
      <c r="O69" s="63">
        <v>298069.0199999999</v>
      </c>
      <c r="P69" s="63">
        <v>11880.080000000002</v>
      </c>
      <c r="Q69" s="63">
        <v>1268927.5499999998</v>
      </c>
      <c r="R69" s="63">
        <v>3127531.669999999</v>
      </c>
      <c r="S69" s="63">
        <v>1958741.5599999998</v>
      </c>
      <c r="T69" s="63">
        <v>73833.12000000001</v>
      </c>
      <c r="U69" s="63">
        <v>0</v>
      </c>
      <c r="V69" s="63">
        <v>528859.28</v>
      </c>
      <c r="W69" s="67">
        <v>0</v>
      </c>
      <c r="X69" s="63">
        <v>0</v>
      </c>
      <c r="Y69" s="59">
        <v>25275035.82</v>
      </c>
    </row>
    <row r="70" spans="1:25" s="8" customFormat="1" ht="14.4" x14ac:dyDescent="0.3">
      <c r="A70" s="53"/>
      <c r="B70" s="53" t="s">
        <v>24</v>
      </c>
      <c r="C70" s="63">
        <v>4127469.2800000017</v>
      </c>
      <c r="D70" s="63">
        <v>1418380.4999999993</v>
      </c>
      <c r="E70" s="63">
        <v>433382.83</v>
      </c>
      <c r="F70" s="63">
        <v>5257182.7399999993</v>
      </c>
      <c r="G70" s="63">
        <v>10908851.91</v>
      </c>
      <c r="H70" s="63">
        <v>1612522.6199999994</v>
      </c>
      <c r="I70" s="63">
        <v>1559922.4199999995</v>
      </c>
      <c r="J70" s="63">
        <v>83127.45</v>
      </c>
      <c r="K70" s="63">
        <v>2772776.42</v>
      </c>
      <c r="L70" s="63">
        <v>1646492.7518999996</v>
      </c>
      <c r="M70" s="63">
        <v>1428585.2509999999</v>
      </c>
      <c r="N70" s="63">
        <v>193706.05000000005</v>
      </c>
      <c r="O70" s="63">
        <v>659277.55999999982</v>
      </c>
      <c r="P70" s="63">
        <v>28485.930000000004</v>
      </c>
      <c r="Q70" s="63">
        <v>3400351.39</v>
      </c>
      <c r="R70" s="63">
        <v>6605446.7800000049</v>
      </c>
      <c r="S70" s="63">
        <v>3571436.76</v>
      </c>
      <c r="T70" s="63">
        <v>133087.06000000003</v>
      </c>
      <c r="U70" s="63">
        <v>0</v>
      </c>
      <c r="V70" s="63">
        <v>1853081.6399999997</v>
      </c>
      <c r="W70" s="67">
        <v>319.47000000000003</v>
      </c>
      <c r="X70" s="63">
        <v>0</v>
      </c>
      <c r="Y70" s="59">
        <v>47693886.812899999</v>
      </c>
    </row>
    <row r="71" spans="1:25" s="8" customFormat="1" ht="14.4" x14ac:dyDescent="0.3">
      <c r="A71" s="53"/>
      <c r="B71" s="5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68"/>
      <c r="X71" s="59"/>
      <c r="Y71" s="59"/>
    </row>
    <row r="72" spans="1:25" s="8" customFormat="1" ht="14.4" x14ac:dyDescent="0.3">
      <c r="A72" s="56" t="s">
        <v>103</v>
      </c>
      <c r="B72" s="53" t="s">
        <v>13</v>
      </c>
      <c r="C72" s="65">
        <v>5815494.5399999982</v>
      </c>
      <c r="D72" s="65">
        <v>1332745.2600000007</v>
      </c>
      <c r="E72" s="65">
        <v>394287.15</v>
      </c>
      <c r="F72" s="65">
        <v>4555870.3771999991</v>
      </c>
      <c r="G72" s="65">
        <v>7708839</v>
      </c>
      <c r="H72" s="65">
        <v>1239261.4622999995</v>
      </c>
      <c r="I72" s="65">
        <v>1074721.7152</v>
      </c>
      <c r="J72" s="65">
        <v>58284.060000000019</v>
      </c>
      <c r="K72" s="65">
        <v>1339947.1199999989</v>
      </c>
      <c r="L72" s="65">
        <v>721250.89499999979</v>
      </c>
      <c r="M72" s="65">
        <v>887807.19570000051</v>
      </c>
      <c r="N72" s="65">
        <v>393661.29629999987</v>
      </c>
      <c r="O72" s="65">
        <v>599771.3679999999</v>
      </c>
      <c r="P72" s="65">
        <v>6226.17</v>
      </c>
      <c r="Q72" s="65">
        <v>4332505.7959999992</v>
      </c>
      <c r="R72" s="65">
        <v>27190076.425900001</v>
      </c>
      <c r="S72" s="65">
        <v>4241439.68</v>
      </c>
      <c r="T72" s="65">
        <v>3534374.0499999989</v>
      </c>
      <c r="U72" s="63"/>
      <c r="V72" s="65">
        <v>868089.43369999982</v>
      </c>
      <c r="W72" s="218">
        <v>287.60000000000002</v>
      </c>
      <c r="X72" s="65">
        <v>0</v>
      </c>
      <c r="Y72" s="59">
        <v>66294940.595299996</v>
      </c>
    </row>
    <row r="73" spans="1:25" s="8" customFormat="1" ht="14.4" x14ac:dyDescent="0.3">
      <c r="A73" s="53"/>
      <c r="B73" s="53" t="s">
        <v>14</v>
      </c>
      <c r="C73" s="45">
        <v>2116146.8600000003</v>
      </c>
      <c r="D73" s="45">
        <v>1314633.54</v>
      </c>
      <c r="E73" s="45">
        <v>153998.97</v>
      </c>
      <c r="F73" s="45">
        <v>4952456.8899999997</v>
      </c>
      <c r="G73" s="45">
        <v>8978529.4499999974</v>
      </c>
      <c r="H73" s="45">
        <v>2173558.5600000005</v>
      </c>
      <c r="I73" s="45">
        <v>1041089.9900000003</v>
      </c>
      <c r="J73" s="45">
        <v>45359.03</v>
      </c>
      <c r="K73" s="45">
        <v>1115488.5999999996</v>
      </c>
      <c r="L73" s="45">
        <v>1659723.41</v>
      </c>
      <c r="M73" s="45">
        <v>498025.52999999997</v>
      </c>
      <c r="N73" s="45">
        <v>153176.19999999998</v>
      </c>
      <c r="O73" s="45">
        <v>546019.49999999977</v>
      </c>
      <c r="P73" s="45">
        <v>5952.5099999999993</v>
      </c>
      <c r="Q73" s="45">
        <v>2925822.6799999969</v>
      </c>
      <c r="R73" s="45">
        <v>5756189.5500000026</v>
      </c>
      <c r="S73" s="45">
        <v>2013808.04</v>
      </c>
      <c r="T73" s="45">
        <v>273466.59999999998</v>
      </c>
      <c r="U73" s="45">
        <v>21868.570000000003</v>
      </c>
      <c r="V73" s="45">
        <v>993602.0499999997</v>
      </c>
      <c r="W73" s="68">
        <v>0</v>
      </c>
      <c r="X73" s="59">
        <v>0</v>
      </c>
      <c r="Y73" s="59">
        <v>36738916.530000001</v>
      </c>
    </row>
    <row r="74" spans="1:25" s="8" customFormat="1" ht="14.4" x14ac:dyDescent="0.3">
      <c r="A74" s="53"/>
      <c r="B74" s="53" t="s">
        <v>15</v>
      </c>
      <c r="C74" s="45">
        <v>3407092.5599999996</v>
      </c>
      <c r="D74" s="45">
        <v>1729602.4900000002</v>
      </c>
      <c r="E74" s="45">
        <v>262339.42</v>
      </c>
      <c r="F74" s="45">
        <v>4431859.1239999998</v>
      </c>
      <c r="G74" s="45">
        <v>7221300.9300000006</v>
      </c>
      <c r="H74" s="45">
        <v>1479781.5299999996</v>
      </c>
      <c r="I74" s="45">
        <v>1134059.1000000001</v>
      </c>
      <c r="J74" s="45">
        <v>30542.13</v>
      </c>
      <c r="K74" s="45">
        <v>1191803.0599999996</v>
      </c>
      <c r="L74" s="45">
        <v>653083.82000000007</v>
      </c>
      <c r="M74" s="45">
        <v>622402.9099999998</v>
      </c>
      <c r="N74" s="45">
        <v>82683.56</v>
      </c>
      <c r="O74" s="45">
        <v>413380.94999999984</v>
      </c>
      <c r="P74" s="45">
        <v>13273.2</v>
      </c>
      <c r="Q74" s="45">
        <v>2364279.5199999996</v>
      </c>
      <c r="R74" s="45">
        <v>7304373.5699999966</v>
      </c>
      <c r="S74" s="45">
        <v>3235188.0699999994</v>
      </c>
      <c r="T74" s="45">
        <v>425515.64000000007</v>
      </c>
      <c r="U74" s="45">
        <v>1027.6099999999999</v>
      </c>
      <c r="V74" s="45">
        <v>1156600.5799999994</v>
      </c>
      <c r="W74" s="68">
        <v>0</v>
      </c>
      <c r="X74" s="59">
        <v>132.46</v>
      </c>
      <c r="Y74" s="59">
        <v>37160322.23399999</v>
      </c>
    </row>
    <row r="75" spans="1:25" s="8" customFormat="1" ht="14.4" x14ac:dyDescent="0.3">
      <c r="A75" s="53"/>
      <c r="B75" s="53" t="s">
        <v>16</v>
      </c>
      <c r="C75" s="63">
        <v>3975426.0099999988</v>
      </c>
      <c r="D75" s="63">
        <v>1494096.5890000004</v>
      </c>
      <c r="E75" s="63">
        <v>109042.59</v>
      </c>
      <c r="F75" s="63">
        <v>4761184.42</v>
      </c>
      <c r="G75" s="63">
        <v>10024486.950000001</v>
      </c>
      <c r="H75" s="63">
        <v>2986641.5060000005</v>
      </c>
      <c r="I75" s="63">
        <v>2992757.5799999991</v>
      </c>
      <c r="J75" s="63">
        <v>23243.98</v>
      </c>
      <c r="K75" s="63">
        <v>1106239.8799999999</v>
      </c>
      <c r="L75" s="63">
        <v>684009.79999999981</v>
      </c>
      <c r="M75" s="63">
        <v>692245.17599999986</v>
      </c>
      <c r="N75" s="63">
        <v>294801.14</v>
      </c>
      <c r="O75" s="63">
        <v>343845.6100000001</v>
      </c>
      <c r="P75" s="63">
        <v>25528.73</v>
      </c>
      <c r="Q75" s="63">
        <v>1634691.5229999996</v>
      </c>
      <c r="R75" s="63">
        <v>14722431.279999999</v>
      </c>
      <c r="S75" s="63">
        <v>5537891.870000001</v>
      </c>
      <c r="T75" s="63">
        <v>414299.49</v>
      </c>
      <c r="U75" s="63"/>
      <c r="V75" s="63">
        <v>635770.39</v>
      </c>
      <c r="W75" s="67">
        <v>214.84</v>
      </c>
      <c r="X75" s="59">
        <v>0</v>
      </c>
      <c r="Y75" s="59">
        <v>52458849.35400001</v>
      </c>
    </row>
    <row r="76" spans="1:25" s="8" customFormat="1" ht="14.4" x14ac:dyDescent="0.3">
      <c r="A76" s="53"/>
      <c r="B76" s="53" t="s">
        <v>17</v>
      </c>
      <c r="C76" s="65">
        <v>3963322.92</v>
      </c>
      <c r="D76" s="65">
        <v>2525579.5380000011</v>
      </c>
      <c r="E76" s="65">
        <v>198615.00000000003</v>
      </c>
      <c r="F76" s="65">
        <v>7019298.4599999981</v>
      </c>
      <c r="G76" s="65">
        <v>10815116.189999998</v>
      </c>
      <c r="H76" s="65">
        <v>2723799.6899999995</v>
      </c>
      <c r="I76" s="65">
        <v>1579936.4600000002</v>
      </c>
      <c r="J76" s="65">
        <v>86063.360000000015</v>
      </c>
      <c r="K76" s="65">
        <v>1614700.3200000008</v>
      </c>
      <c r="L76" s="65">
        <v>1001583.84</v>
      </c>
      <c r="M76" s="65">
        <v>1263451.2500000005</v>
      </c>
      <c r="N76" s="65">
        <v>357535.58999999991</v>
      </c>
      <c r="O76" s="65">
        <v>776567.61999999976</v>
      </c>
      <c r="P76" s="65">
        <v>11635.98</v>
      </c>
      <c r="Q76" s="65">
        <v>4106998.430000002</v>
      </c>
      <c r="R76" s="65">
        <v>10791245.470000006</v>
      </c>
      <c r="S76" s="65">
        <v>4852919.9899999993</v>
      </c>
      <c r="T76" s="65">
        <v>215489.19000000003</v>
      </c>
      <c r="U76" s="65">
        <v>2245.6999999999998</v>
      </c>
      <c r="V76" s="65">
        <v>3053160.1700000009</v>
      </c>
      <c r="W76" s="218">
        <v>62.78</v>
      </c>
      <c r="X76" s="63">
        <v>0</v>
      </c>
      <c r="Y76" s="59">
        <v>56959327.947999999</v>
      </c>
    </row>
    <row r="77" spans="1:25" s="8" customFormat="1" ht="14.4" x14ac:dyDescent="0.3">
      <c r="A77" s="53"/>
      <c r="B77" s="53" t="s">
        <v>18</v>
      </c>
      <c r="C77" s="65">
        <v>4635295.6000000006</v>
      </c>
      <c r="D77" s="65">
        <v>2466873.9658999983</v>
      </c>
      <c r="E77" s="65">
        <v>124571.37000000002</v>
      </c>
      <c r="F77" s="65">
        <v>4971608.9444000004</v>
      </c>
      <c r="G77" s="65">
        <v>10274382.489999998</v>
      </c>
      <c r="H77" s="65">
        <v>2584996.4992000009</v>
      </c>
      <c r="I77" s="65">
        <v>1343012.4077999997</v>
      </c>
      <c r="J77" s="65">
        <v>66943.330000000031</v>
      </c>
      <c r="K77" s="65">
        <v>1676185.64</v>
      </c>
      <c r="L77" s="65">
        <v>790596.28000000026</v>
      </c>
      <c r="M77" s="65">
        <v>705230.20000000042</v>
      </c>
      <c r="N77" s="65">
        <v>186702.31000000006</v>
      </c>
      <c r="O77" s="65">
        <v>536076.42000000027</v>
      </c>
      <c r="P77" s="65">
        <v>6843.65</v>
      </c>
      <c r="Q77" s="65">
        <v>3529737.7499999967</v>
      </c>
      <c r="R77" s="65">
        <v>8263662.3399999952</v>
      </c>
      <c r="S77" s="65">
        <v>4561317.6000000006</v>
      </c>
      <c r="T77" s="65">
        <v>392074.86000000004</v>
      </c>
      <c r="U77" s="65">
        <v>17104.91</v>
      </c>
      <c r="V77" s="65">
        <v>2367661.4000000004</v>
      </c>
      <c r="W77" s="218">
        <v>906.74</v>
      </c>
      <c r="X77" s="63">
        <v>0</v>
      </c>
      <c r="Y77" s="59">
        <v>49501784.707299992</v>
      </c>
    </row>
    <row r="78" spans="1:25" s="8" customFormat="1" ht="14.4" x14ac:dyDescent="0.3">
      <c r="A78" s="53"/>
      <c r="B78" s="53" t="s">
        <v>19</v>
      </c>
      <c r="C78" s="63">
        <v>4391686.8200000012</v>
      </c>
      <c r="D78" s="63">
        <v>1562103.7190000007</v>
      </c>
      <c r="E78" s="63">
        <v>178230.53999999998</v>
      </c>
      <c r="F78" s="63">
        <v>6525302.3100000015</v>
      </c>
      <c r="G78" s="63">
        <v>8547562.3390000015</v>
      </c>
      <c r="H78" s="63">
        <v>2650047.0400000014</v>
      </c>
      <c r="I78" s="63">
        <v>1118571.7009999999</v>
      </c>
      <c r="J78" s="63">
        <v>34500.22</v>
      </c>
      <c r="K78" s="63">
        <v>1777804.1299999997</v>
      </c>
      <c r="L78" s="63">
        <v>623363.63000000012</v>
      </c>
      <c r="M78" s="63">
        <v>815809.56</v>
      </c>
      <c r="N78" s="63">
        <v>102526.27999999998</v>
      </c>
      <c r="O78" s="63">
        <v>614981.53999999992</v>
      </c>
      <c r="P78" s="63">
        <v>12137.38</v>
      </c>
      <c r="Q78" s="63">
        <v>2185827.1800000002</v>
      </c>
      <c r="R78" s="63">
        <v>6069604.2699999977</v>
      </c>
      <c r="S78" s="63">
        <v>4861030.1899999995</v>
      </c>
      <c r="T78" s="63">
        <v>316018.68000000017</v>
      </c>
      <c r="U78" s="63">
        <v>153.89999999999998</v>
      </c>
      <c r="V78" s="63">
        <v>1070156.5499999998</v>
      </c>
      <c r="W78" s="67">
        <v>190.76</v>
      </c>
      <c r="X78" s="63">
        <v>0</v>
      </c>
      <c r="Y78" s="59">
        <v>43457608.738999993</v>
      </c>
    </row>
    <row r="79" spans="1:25" s="8" customFormat="1" ht="14.4" x14ac:dyDescent="0.3">
      <c r="A79" s="53"/>
      <c r="B79" s="56" t="s">
        <v>20</v>
      </c>
      <c r="C79" s="63">
        <v>6879224.1999999993</v>
      </c>
      <c r="D79" s="63">
        <v>1322939.4600000007</v>
      </c>
      <c r="E79" s="63">
        <v>220731.64999999997</v>
      </c>
      <c r="F79" s="63">
        <v>6702024.8599999975</v>
      </c>
      <c r="G79" s="63">
        <v>9487016.3100000005</v>
      </c>
      <c r="H79" s="63">
        <v>2279639.8400000012</v>
      </c>
      <c r="I79" s="63">
        <v>1147509.4499999997</v>
      </c>
      <c r="J79" s="63">
        <v>44884.789999999994</v>
      </c>
      <c r="K79" s="63">
        <v>1381964.6</v>
      </c>
      <c r="L79" s="63">
        <v>726746.10000000009</v>
      </c>
      <c r="M79" s="63">
        <v>1023988.7379999999</v>
      </c>
      <c r="N79" s="63">
        <v>433384.18000000005</v>
      </c>
      <c r="O79" s="63">
        <v>601191.35000000009</v>
      </c>
      <c r="P79" s="63">
        <v>5672.1299999999992</v>
      </c>
      <c r="Q79" s="63">
        <v>2196027.7800000007</v>
      </c>
      <c r="R79" s="63">
        <v>7267174.0699999956</v>
      </c>
      <c r="S79" s="63">
        <v>4693610.839999998</v>
      </c>
      <c r="T79" s="63">
        <v>1045007.76</v>
      </c>
      <c r="U79" s="63"/>
      <c r="V79" s="63">
        <v>1493112.6800000004</v>
      </c>
      <c r="W79" s="67">
        <v>515.88</v>
      </c>
      <c r="X79" s="59">
        <v>0</v>
      </c>
      <c r="Y79" s="59">
        <v>48952366.667999983</v>
      </c>
    </row>
    <row r="80" spans="1:25" s="8" customFormat="1" ht="14.4" x14ac:dyDescent="0.3">
      <c r="A80" s="53"/>
      <c r="B80" s="56" t="s">
        <v>21</v>
      </c>
      <c r="C80" s="63">
        <v>5483416.5200000014</v>
      </c>
      <c r="D80" s="63">
        <v>1358894.6899999992</v>
      </c>
      <c r="E80" s="63">
        <v>270878.55</v>
      </c>
      <c r="F80" s="63">
        <v>5781259.5299999993</v>
      </c>
      <c r="G80" s="63">
        <v>11753274.379999997</v>
      </c>
      <c r="H80" s="63">
        <v>1284932.3400000001</v>
      </c>
      <c r="I80" s="63">
        <v>918921.73999999976</v>
      </c>
      <c r="J80" s="63">
        <v>48156.25</v>
      </c>
      <c r="K80" s="63">
        <v>1950209.9099999997</v>
      </c>
      <c r="L80" s="63">
        <v>793406.5299999998</v>
      </c>
      <c r="M80" s="63">
        <v>588633.71</v>
      </c>
      <c r="N80" s="63">
        <v>151408.16999999995</v>
      </c>
      <c r="O80" s="63">
        <v>535963.37</v>
      </c>
      <c r="P80" s="63">
        <v>5461.2599999999993</v>
      </c>
      <c r="Q80" s="63">
        <v>2990513.4999999986</v>
      </c>
      <c r="R80" s="63">
        <v>8086358.8499999987</v>
      </c>
      <c r="S80" s="63">
        <v>3233777.9700000021</v>
      </c>
      <c r="T80" s="63">
        <v>850901.73999999987</v>
      </c>
      <c r="U80" s="63">
        <v>6165.52</v>
      </c>
      <c r="V80" s="63">
        <v>954700.67999999982</v>
      </c>
      <c r="W80" s="67">
        <v>0</v>
      </c>
      <c r="X80" s="59">
        <v>0</v>
      </c>
      <c r="Y80" s="59">
        <v>47047235.210000001</v>
      </c>
    </row>
    <row r="81" spans="1:25" s="8" customFormat="1" ht="14.4" x14ac:dyDescent="0.3">
      <c r="A81" s="53"/>
      <c r="B81" s="56" t="s">
        <v>22</v>
      </c>
      <c r="C81" s="45">
        <v>5149573.5100000007</v>
      </c>
      <c r="D81" s="45">
        <v>2126062.688000001</v>
      </c>
      <c r="E81" s="45">
        <v>384353.25</v>
      </c>
      <c r="F81" s="45">
        <v>6369388.1599999983</v>
      </c>
      <c r="G81" s="45">
        <v>11084653.810000001</v>
      </c>
      <c r="H81" s="45">
        <v>2172772.870000001</v>
      </c>
      <c r="I81" s="45">
        <v>1280983.310000001</v>
      </c>
      <c r="J81" s="45">
        <v>87741.849999999991</v>
      </c>
      <c r="K81" s="45">
        <v>2396439.4899999993</v>
      </c>
      <c r="L81" s="45">
        <v>671554.49</v>
      </c>
      <c r="M81" s="45">
        <v>1082471.32</v>
      </c>
      <c r="N81" s="45">
        <v>167140.25000000003</v>
      </c>
      <c r="O81" s="45">
        <v>604087.5</v>
      </c>
      <c r="P81" s="45">
        <v>10224.849999999999</v>
      </c>
      <c r="Q81" s="45">
        <v>2779981.6199999987</v>
      </c>
      <c r="R81" s="45">
        <v>5718384.0289999992</v>
      </c>
      <c r="S81" s="45">
        <v>51890612.300000012</v>
      </c>
      <c r="T81" s="45">
        <v>400151.12999999995</v>
      </c>
      <c r="U81" s="45">
        <v>17808.79</v>
      </c>
      <c r="V81" s="45">
        <v>1230470.7500000002</v>
      </c>
      <c r="W81" s="68">
        <v>4654.7299999999996</v>
      </c>
      <c r="X81" s="63">
        <v>0</v>
      </c>
      <c r="Y81" s="59">
        <v>95629510.697000012</v>
      </c>
    </row>
    <row r="82" spans="1:25" s="8" customFormat="1" ht="14.4" x14ac:dyDescent="0.3">
      <c r="A82" s="53"/>
      <c r="B82" s="53" t="s">
        <v>23</v>
      </c>
      <c r="C82" s="45">
        <v>2521242.7200000007</v>
      </c>
      <c r="D82" s="45">
        <v>1166128.6099999994</v>
      </c>
      <c r="E82" s="45">
        <v>177128.44999999998</v>
      </c>
      <c r="F82" s="45">
        <v>5008698.7899999991</v>
      </c>
      <c r="G82" s="45">
        <v>8308117.5599999996</v>
      </c>
      <c r="H82" s="45">
        <v>1512182.8199999998</v>
      </c>
      <c r="I82" s="45">
        <v>752040.39000000025</v>
      </c>
      <c r="J82" s="45">
        <v>34491.079999999994</v>
      </c>
      <c r="K82" s="45">
        <v>954364.44999999984</v>
      </c>
      <c r="L82" s="45">
        <v>687137.44000000029</v>
      </c>
      <c r="M82" s="45">
        <v>575141.62000000023</v>
      </c>
      <c r="N82" s="45">
        <v>148595.4</v>
      </c>
      <c r="O82" s="45">
        <v>458520.33000000013</v>
      </c>
      <c r="P82" s="45">
        <v>12607.189999999999</v>
      </c>
      <c r="Q82" s="45">
        <v>2971990.310000001</v>
      </c>
      <c r="R82" s="45">
        <v>4297200.0599999977</v>
      </c>
      <c r="S82" s="45">
        <v>1782839.6100000006</v>
      </c>
      <c r="T82" s="45">
        <v>523618.87000000011</v>
      </c>
      <c r="U82" s="45">
        <v>1652.5</v>
      </c>
      <c r="V82" s="45">
        <v>1091203.1600000004</v>
      </c>
      <c r="W82" s="68">
        <v>620.53</v>
      </c>
      <c r="X82" s="59">
        <v>0</v>
      </c>
      <c r="Y82" s="59">
        <v>32985521.890000004</v>
      </c>
    </row>
    <row r="83" spans="1:25" s="8" customFormat="1" ht="14.4" x14ac:dyDescent="0.3">
      <c r="A83" s="53"/>
      <c r="B83" s="53" t="s">
        <v>24</v>
      </c>
      <c r="C83" s="45">
        <v>4084544.879999999</v>
      </c>
      <c r="D83" s="45">
        <v>1906803.2200000014</v>
      </c>
      <c r="E83" s="45">
        <v>390316.21</v>
      </c>
      <c r="F83" s="45">
        <v>7547231.0490000062</v>
      </c>
      <c r="G83" s="45">
        <v>10040968.160000004</v>
      </c>
      <c r="H83" s="45">
        <v>1625883.34</v>
      </c>
      <c r="I83" s="45">
        <v>1351716.8200000003</v>
      </c>
      <c r="J83" s="45">
        <v>108465.71999999999</v>
      </c>
      <c r="K83" s="45">
        <v>2482379.2599999988</v>
      </c>
      <c r="L83" s="45">
        <v>846666.79999999993</v>
      </c>
      <c r="M83" s="45">
        <v>867461.86000000022</v>
      </c>
      <c r="N83" s="45">
        <v>496323.16</v>
      </c>
      <c r="O83" s="45">
        <v>774100.33000000007</v>
      </c>
      <c r="P83" s="45">
        <v>42257.329999999987</v>
      </c>
      <c r="Q83" s="45">
        <v>2784177.6900000009</v>
      </c>
      <c r="R83" s="45">
        <v>4837675.1999999983</v>
      </c>
      <c r="S83" s="45">
        <v>2940111.2800000012</v>
      </c>
      <c r="T83" s="45">
        <v>462014.41000000003</v>
      </c>
      <c r="U83" s="45">
        <v>7302.32</v>
      </c>
      <c r="V83" s="45">
        <v>1058822.7799999998</v>
      </c>
      <c r="W83" s="68">
        <v>184.25</v>
      </c>
      <c r="X83" s="59">
        <v>0</v>
      </c>
      <c r="Y83" s="59">
        <v>44655406.068999998</v>
      </c>
    </row>
    <row r="84" spans="1:25" s="8" customFormat="1" ht="14.4" x14ac:dyDescent="0.3">
      <c r="A84" s="53"/>
      <c r="B84" s="53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68"/>
      <c r="X84" s="59"/>
      <c r="Y84" s="59"/>
    </row>
    <row r="85" spans="1:25" s="8" customFormat="1" ht="14.4" x14ac:dyDescent="0.3">
      <c r="A85" s="26">
        <v>2020</v>
      </c>
      <c r="B85" s="66" t="s">
        <v>13</v>
      </c>
      <c r="C85" s="67">
        <v>4980706.3100000024</v>
      </c>
      <c r="D85" s="67">
        <v>876518.01000000013</v>
      </c>
      <c r="E85" s="67">
        <v>211466.68</v>
      </c>
      <c r="F85" s="67">
        <v>5744143.8119999999</v>
      </c>
      <c r="G85" s="67">
        <v>10205919.710000003</v>
      </c>
      <c r="H85" s="67">
        <v>2071074.0199999996</v>
      </c>
      <c r="I85" s="67">
        <v>953751.95000000019</v>
      </c>
      <c r="J85" s="67">
        <v>84145.130000000019</v>
      </c>
      <c r="K85" s="67">
        <v>1076109.6199999999</v>
      </c>
      <c r="L85" s="67">
        <v>829194.91999999981</v>
      </c>
      <c r="M85" s="67">
        <v>998733.24000000011</v>
      </c>
      <c r="N85" s="67">
        <v>409192.44000000006</v>
      </c>
      <c r="O85" s="67">
        <v>595835.57999999996</v>
      </c>
      <c r="P85" s="67">
        <v>6131.61</v>
      </c>
      <c r="Q85" s="67">
        <v>2579686.3300000005</v>
      </c>
      <c r="R85" s="67">
        <v>19073583.34</v>
      </c>
      <c r="S85" s="67">
        <v>2467355.9500000007</v>
      </c>
      <c r="T85" s="67">
        <v>1484328.8499999999</v>
      </c>
      <c r="U85" s="67">
        <v>333.53</v>
      </c>
      <c r="V85" s="67">
        <v>950104.4</v>
      </c>
      <c r="W85" s="67">
        <v>0</v>
      </c>
      <c r="X85" s="68">
        <v>0</v>
      </c>
      <c r="Y85" s="59">
        <v>55598315.432000011</v>
      </c>
    </row>
    <row r="86" spans="1:25" s="8" customFormat="1" ht="14.4" x14ac:dyDescent="0.3">
      <c r="A86" s="69"/>
      <c r="B86" s="66" t="s">
        <v>14</v>
      </c>
      <c r="C86" s="67">
        <v>3676182.51</v>
      </c>
      <c r="D86" s="67">
        <v>1336525.1700000004</v>
      </c>
      <c r="E86" s="67">
        <v>47830.17</v>
      </c>
      <c r="F86" s="67">
        <v>3830758.0999999982</v>
      </c>
      <c r="G86" s="67">
        <v>10509868.520000001</v>
      </c>
      <c r="H86" s="67">
        <v>1111477.5100000002</v>
      </c>
      <c r="I86" s="67">
        <v>1082827.58</v>
      </c>
      <c r="J86" s="67">
        <v>150365.97</v>
      </c>
      <c r="K86" s="67">
        <v>1663005.6399999997</v>
      </c>
      <c r="L86" s="67">
        <v>726936.62000000011</v>
      </c>
      <c r="M86" s="67">
        <v>658509.89999999979</v>
      </c>
      <c r="N86" s="67">
        <v>82842.350000000006</v>
      </c>
      <c r="O86" s="67">
        <v>630969.03</v>
      </c>
      <c r="P86" s="67">
        <v>17668.990000000002</v>
      </c>
      <c r="Q86" s="67">
        <v>2253169.9000000013</v>
      </c>
      <c r="R86" s="67">
        <v>8416615.9899999984</v>
      </c>
      <c r="S86" s="67">
        <v>1885066.3400000005</v>
      </c>
      <c r="T86" s="67">
        <v>410029.54000000004</v>
      </c>
      <c r="U86" s="67">
        <v>0</v>
      </c>
      <c r="V86" s="67">
        <v>597040.12999999989</v>
      </c>
      <c r="W86" s="67">
        <v>262.08</v>
      </c>
      <c r="X86" s="68">
        <v>0</v>
      </c>
      <c r="Y86" s="59">
        <v>39087952.040000007</v>
      </c>
    </row>
    <row r="87" spans="1:25" s="8" customFormat="1" ht="14.4" x14ac:dyDescent="0.3">
      <c r="A87" s="69"/>
      <c r="B87" s="66" t="s">
        <v>15</v>
      </c>
      <c r="C87" s="67">
        <v>3462643.040000001</v>
      </c>
      <c r="D87" s="67">
        <v>1438094.9400000004</v>
      </c>
      <c r="E87" s="67">
        <v>227865.23000000004</v>
      </c>
      <c r="F87" s="67">
        <v>4140842.8799999994</v>
      </c>
      <c r="G87" s="67">
        <v>6633260.4799999995</v>
      </c>
      <c r="H87" s="67">
        <v>1721680.82</v>
      </c>
      <c r="I87" s="67">
        <v>937856.14999999944</v>
      </c>
      <c r="J87" s="67">
        <v>61719.520000000004</v>
      </c>
      <c r="K87" s="67">
        <v>1093045.9200000004</v>
      </c>
      <c r="L87" s="67">
        <v>1356337.7999999996</v>
      </c>
      <c r="M87" s="67">
        <v>512610.40000000008</v>
      </c>
      <c r="N87" s="67">
        <v>33536.299999999996</v>
      </c>
      <c r="O87" s="67">
        <v>362738.43000000005</v>
      </c>
      <c r="P87" s="67">
        <v>884.3599999999999</v>
      </c>
      <c r="Q87" s="67">
        <v>2481657.3600000017</v>
      </c>
      <c r="R87" s="67">
        <v>4575134.0999999978</v>
      </c>
      <c r="S87" s="67">
        <v>2004705.6699999995</v>
      </c>
      <c r="T87" s="67">
        <v>552549.57999999973</v>
      </c>
      <c r="U87" s="67">
        <v>19238.91</v>
      </c>
      <c r="V87" s="67">
        <v>787819.6599999998</v>
      </c>
      <c r="W87" s="67">
        <v>196.69</v>
      </c>
      <c r="X87" s="68">
        <v>0</v>
      </c>
      <c r="Y87" s="59">
        <v>32404418.239999998</v>
      </c>
    </row>
    <row r="88" spans="1:25" s="8" customFormat="1" ht="14.4" x14ac:dyDescent="0.3">
      <c r="A88" s="69"/>
      <c r="B88" s="53" t="s">
        <v>16</v>
      </c>
      <c r="C88" s="70">
        <v>1996837.85</v>
      </c>
      <c r="D88" s="70">
        <v>468671.86999999982</v>
      </c>
      <c r="E88" s="70">
        <v>10668.07</v>
      </c>
      <c r="F88" s="70">
        <v>2838108.7399999998</v>
      </c>
      <c r="G88" s="70">
        <v>8725574.0999999978</v>
      </c>
      <c r="H88" s="70">
        <v>334636.47000000003</v>
      </c>
      <c r="I88" s="70">
        <v>206096.53999999998</v>
      </c>
      <c r="J88" s="70">
        <v>2961.6</v>
      </c>
      <c r="K88" s="70">
        <v>229087.72999999998</v>
      </c>
      <c r="L88" s="70">
        <v>264708.31</v>
      </c>
      <c r="M88" s="70">
        <v>104981.45999999999</v>
      </c>
      <c r="N88" s="70">
        <v>7175.5</v>
      </c>
      <c r="O88" s="70">
        <v>71338.819999999992</v>
      </c>
      <c r="P88" s="67">
        <v>0</v>
      </c>
      <c r="Q88" s="70">
        <v>181063.87999999998</v>
      </c>
      <c r="R88" s="70">
        <v>444117.68999999994</v>
      </c>
      <c r="S88" s="70">
        <v>462012.33000000013</v>
      </c>
      <c r="T88" s="70">
        <v>18075.559999999998</v>
      </c>
      <c r="U88" s="67">
        <v>0</v>
      </c>
      <c r="V88" s="70">
        <v>83664.840000000011</v>
      </c>
      <c r="W88" s="67">
        <v>0</v>
      </c>
      <c r="X88" s="68">
        <v>0</v>
      </c>
      <c r="Y88" s="59">
        <v>16449781.359999999</v>
      </c>
    </row>
    <row r="89" spans="1:25" s="8" customFormat="1" ht="14.4" x14ac:dyDescent="0.3">
      <c r="A89" s="69"/>
      <c r="B89" s="53" t="s">
        <v>17</v>
      </c>
      <c r="C89" s="70">
        <v>4239042.3460000008</v>
      </c>
      <c r="D89" s="70">
        <v>2005702.1570000004</v>
      </c>
      <c r="E89" s="70">
        <v>95637.810000000012</v>
      </c>
      <c r="F89" s="70">
        <v>5882927.2519999994</v>
      </c>
      <c r="G89" s="70">
        <v>8322093.0000000009</v>
      </c>
      <c r="H89" s="70">
        <v>2533915.6519999998</v>
      </c>
      <c r="I89" s="70">
        <v>850956.75000000012</v>
      </c>
      <c r="J89" s="70">
        <v>33112.479999999996</v>
      </c>
      <c r="K89" s="70">
        <v>1430445.7599999998</v>
      </c>
      <c r="L89" s="70">
        <v>641389.1100000001</v>
      </c>
      <c r="M89" s="70">
        <v>1682072.8900000008</v>
      </c>
      <c r="N89" s="70">
        <v>75140.23</v>
      </c>
      <c r="O89" s="70">
        <v>776534.2899999998</v>
      </c>
      <c r="P89" s="70">
        <v>10832.660000000003</v>
      </c>
      <c r="Q89" s="70">
        <v>2498242.0590000008</v>
      </c>
      <c r="R89" s="70">
        <v>6383497.5900000026</v>
      </c>
      <c r="S89" s="70">
        <v>2568243.3870000001</v>
      </c>
      <c r="T89" s="70">
        <v>421275.25999999995</v>
      </c>
      <c r="U89" s="67">
        <v>0</v>
      </c>
      <c r="V89" s="70">
        <v>1077388.8599999994</v>
      </c>
      <c r="W89" s="67">
        <v>0</v>
      </c>
      <c r="X89" s="68">
        <v>0</v>
      </c>
      <c r="Y89" s="59">
        <v>41528449.543000005</v>
      </c>
    </row>
    <row r="90" spans="1:25" s="8" customFormat="1" ht="14.4" x14ac:dyDescent="0.3">
      <c r="A90" s="69"/>
      <c r="B90" s="53" t="s">
        <v>18</v>
      </c>
      <c r="C90" s="70">
        <v>5751764.7299999995</v>
      </c>
      <c r="D90" s="70">
        <v>1714470.8999999997</v>
      </c>
      <c r="E90" s="70">
        <v>173959.92000000004</v>
      </c>
      <c r="F90" s="70">
        <v>6365866.950000002</v>
      </c>
      <c r="G90" s="70">
        <v>5548906.7599999998</v>
      </c>
      <c r="H90" s="70">
        <v>2564708.0000000005</v>
      </c>
      <c r="I90" s="70">
        <v>1323878.2900000003</v>
      </c>
      <c r="J90" s="70">
        <v>35975.82</v>
      </c>
      <c r="K90" s="70">
        <v>2009911.3099999989</v>
      </c>
      <c r="L90" s="70">
        <v>681104.8</v>
      </c>
      <c r="M90" s="70">
        <v>806083.37999999989</v>
      </c>
      <c r="N90" s="70">
        <v>85721.82</v>
      </c>
      <c r="O90" s="70">
        <v>734503.13</v>
      </c>
      <c r="P90" s="70">
        <v>10626.770000000004</v>
      </c>
      <c r="Q90" s="70">
        <v>2852008.52</v>
      </c>
      <c r="R90" s="70">
        <v>10182539.459999999</v>
      </c>
      <c r="S90" s="70">
        <v>2497374.4400000004</v>
      </c>
      <c r="T90" s="70">
        <v>175182.62</v>
      </c>
      <c r="U90" s="67">
        <v>0</v>
      </c>
      <c r="V90" s="70">
        <v>1314799.9300000002</v>
      </c>
      <c r="W90" s="70">
        <v>381.62</v>
      </c>
      <c r="X90" s="68">
        <v>0</v>
      </c>
      <c r="Y90" s="59">
        <v>44829769.169999987</v>
      </c>
    </row>
    <row r="91" spans="1:25" s="14" customFormat="1" ht="14.4" x14ac:dyDescent="0.3">
      <c r="B91" s="14" t="s">
        <v>19</v>
      </c>
      <c r="C91" s="15">
        <v>5768961.1899999995</v>
      </c>
      <c r="D91" s="15">
        <v>2085705.2300000014</v>
      </c>
      <c r="E91" s="15">
        <v>98868.520000000033</v>
      </c>
      <c r="F91" s="15">
        <v>6395089.3229999999</v>
      </c>
      <c r="G91" s="15">
        <v>4702445.07</v>
      </c>
      <c r="H91" s="15">
        <v>2747895.5599999991</v>
      </c>
      <c r="I91" s="15">
        <v>1026835.1999999998</v>
      </c>
      <c r="J91" s="15">
        <v>77122.570000000007</v>
      </c>
      <c r="K91" s="15">
        <v>1841126.9599999997</v>
      </c>
      <c r="L91" s="15">
        <v>608051.37999999989</v>
      </c>
      <c r="M91" s="15">
        <v>760674.35999999964</v>
      </c>
      <c r="N91" s="15">
        <v>122330.86999999997</v>
      </c>
      <c r="O91" s="67">
        <v>520389.07</v>
      </c>
      <c r="P91" s="15">
        <v>20223.440000000013</v>
      </c>
      <c r="Q91" s="15">
        <v>2767698.2600000012</v>
      </c>
      <c r="R91" s="15">
        <v>5377616.3100000033</v>
      </c>
      <c r="S91" s="15">
        <v>3066003.05</v>
      </c>
      <c r="T91" s="15">
        <v>149323.32</v>
      </c>
      <c r="U91" s="15">
        <v>881.75</v>
      </c>
      <c r="V91" s="15">
        <v>1243053.1300000001</v>
      </c>
      <c r="W91" s="15">
        <v>0</v>
      </c>
      <c r="X91" s="15">
        <v>0</v>
      </c>
      <c r="Y91" s="15">
        <v>39380294.563000008</v>
      </c>
    </row>
    <row r="92" spans="1:25" s="14" customFormat="1" ht="14.4" x14ac:dyDescent="0.3">
      <c r="B92" s="14" t="s">
        <v>20</v>
      </c>
      <c r="C92" s="15">
        <v>4935584.5299999993</v>
      </c>
      <c r="D92" s="15">
        <v>1690353.5800000017</v>
      </c>
      <c r="E92" s="15">
        <v>464455.25</v>
      </c>
      <c r="F92" s="15">
        <v>6452800.4000000004</v>
      </c>
      <c r="G92" s="15">
        <v>5159882.4099999983</v>
      </c>
      <c r="H92" s="15">
        <v>2761780.8999999994</v>
      </c>
      <c r="I92" s="15">
        <v>1257553.2999999998</v>
      </c>
      <c r="J92" s="15">
        <v>65280.700000000004</v>
      </c>
      <c r="K92" s="15">
        <v>1899391.9099999997</v>
      </c>
      <c r="L92" s="15">
        <v>611983.51000000024</v>
      </c>
      <c r="M92" s="15">
        <v>874213.6</v>
      </c>
      <c r="N92" s="15">
        <v>163764.44000000006</v>
      </c>
      <c r="O92" s="67">
        <v>868157.05000000051</v>
      </c>
      <c r="P92" s="15">
        <v>11258.429999999998</v>
      </c>
      <c r="Q92" s="15">
        <v>2642403.4380000005</v>
      </c>
      <c r="R92" s="15">
        <v>5892388.259999997</v>
      </c>
      <c r="S92" s="15">
        <v>4577033.839999998</v>
      </c>
      <c r="T92" s="15">
        <v>746249.2100000002</v>
      </c>
      <c r="U92" s="15">
        <v>1098.45</v>
      </c>
      <c r="V92" s="15">
        <v>2171408.1900000009</v>
      </c>
      <c r="W92" s="15">
        <v>234.26000000000002</v>
      </c>
      <c r="X92" s="15">
        <v>0</v>
      </c>
      <c r="Y92" s="15">
        <v>43247275.658</v>
      </c>
    </row>
    <row r="93" spans="1:25" s="14" customFormat="1" ht="14.4" x14ac:dyDescent="0.3">
      <c r="B93" s="14" t="s">
        <v>21</v>
      </c>
      <c r="C93" s="15">
        <v>5932404.2800000003</v>
      </c>
      <c r="D93" s="15">
        <v>2361550.325999999</v>
      </c>
      <c r="E93" s="15">
        <v>157069.39999999988</v>
      </c>
      <c r="F93" s="15">
        <v>6614075.9400000013</v>
      </c>
      <c r="G93" s="15">
        <v>5145855.8400000008</v>
      </c>
      <c r="H93" s="15">
        <v>2372044.61</v>
      </c>
      <c r="I93" s="15">
        <v>1293721.7700000005</v>
      </c>
      <c r="J93" s="15">
        <v>56910.400000000001</v>
      </c>
      <c r="K93" s="15">
        <v>1707701.5400000003</v>
      </c>
      <c r="L93" s="15">
        <v>587363.50999999978</v>
      </c>
      <c r="M93" s="15">
        <v>751421.94200000016</v>
      </c>
      <c r="N93" s="15">
        <v>342516.48999999982</v>
      </c>
      <c r="O93" s="67">
        <v>567990.82000000007</v>
      </c>
      <c r="P93" s="15">
        <v>13422.340000000004</v>
      </c>
      <c r="Q93" s="15">
        <v>3181820.8400000008</v>
      </c>
      <c r="R93" s="15">
        <v>13014107.130000003</v>
      </c>
      <c r="S93" s="15">
        <v>4159927.3400000017</v>
      </c>
      <c r="T93" s="15">
        <v>1233069.7000000002</v>
      </c>
      <c r="U93" s="15">
        <v>3440.2200000000003</v>
      </c>
      <c r="V93" s="15">
        <v>1498363.5100000002</v>
      </c>
      <c r="W93" s="15">
        <v>0</v>
      </c>
      <c r="X93" s="15">
        <v>0</v>
      </c>
      <c r="Y93" s="15">
        <v>50994777.948000006</v>
      </c>
    </row>
    <row r="94" spans="1:25" s="14" customFormat="1" ht="14.4" x14ac:dyDescent="0.3">
      <c r="B94" s="14" t="s">
        <v>22</v>
      </c>
      <c r="C94" s="15">
        <v>5883394.4500000011</v>
      </c>
      <c r="D94" s="15">
        <v>2284256.2200000007</v>
      </c>
      <c r="E94" s="15">
        <v>77481.430000000008</v>
      </c>
      <c r="F94" s="15">
        <v>7791950.6559999967</v>
      </c>
      <c r="G94" s="15">
        <v>7910378.7799999993</v>
      </c>
      <c r="H94" s="15">
        <v>2119073.0099999993</v>
      </c>
      <c r="I94" s="15">
        <v>1474762.8700000008</v>
      </c>
      <c r="J94" s="15">
        <v>163125.07</v>
      </c>
      <c r="K94" s="15">
        <v>3038380.1499999994</v>
      </c>
      <c r="L94" s="15">
        <v>1065868.2399999995</v>
      </c>
      <c r="M94" s="15">
        <v>1487418.7780000002</v>
      </c>
      <c r="N94" s="15">
        <v>232663.34999999998</v>
      </c>
      <c r="O94" s="67">
        <v>820926.52000000025</v>
      </c>
      <c r="P94" s="15">
        <v>12036.009999999998</v>
      </c>
      <c r="Q94" s="15">
        <v>3512904.6899999995</v>
      </c>
      <c r="R94" s="15">
        <v>22721652.753999982</v>
      </c>
      <c r="S94" s="15">
        <v>4947486.3199999975</v>
      </c>
      <c r="T94" s="15">
        <v>341954.80000000022</v>
      </c>
      <c r="U94" s="15">
        <v>7617.38</v>
      </c>
      <c r="V94" s="15">
        <v>1295889.2280000004</v>
      </c>
      <c r="W94" s="15">
        <v>48459.22</v>
      </c>
      <c r="X94" s="15">
        <v>0</v>
      </c>
      <c r="Y94" s="15">
        <v>67237679.925999969</v>
      </c>
    </row>
    <row r="95" spans="1:25" s="14" customFormat="1" ht="14.4" x14ac:dyDescent="0.3">
      <c r="B95" s="14" t="s">
        <v>23</v>
      </c>
      <c r="C95" s="15">
        <v>4717123.6169999996</v>
      </c>
      <c r="D95" s="15">
        <v>1910903.8080000002</v>
      </c>
      <c r="E95" s="15">
        <v>211706.34</v>
      </c>
      <c r="F95" s="15">
        <v>7239020.0030000005</v>
      </c>
      <c r="G95" s="15">
        <v>4578327.129999998</v>
      </c>
      <c r="H95" s="15">
        <v>1501246.8599999999</v>
      </c>
      <c r="I95" s="15">
        <v>1013554.3</v>
      </c>
      <c r="J95" s="15">
        <v>135029.93999999997</v>
      </c>
      <c r="K95" s="15">
        <v>2688813.810000001</v>
      </c>
      <c r="L95" s="15">
        <v>924418.08000000066</v>
      </c>
      <c r="M95" s="15">
        <v>1404710.5180000004</v>
      </c>
      <c r="N95" s="15">
        <v>158317.72</v>
      </c>
      <c r="O95" s="67">
        <v>541625.46000000008</v>
      </c>
      <c r="P95" s="15">
        <v>82152.430000000037</v>
      </c>
      <c r="Q95" s="15">
        <v>2504625.9199999995</v>
      </c>
      <c r="R95" s="15">
        <v>7810079.1970000025</v>
      </c>
      <c r="S95" s="15">
        <v>5967462.5100000016</v>
      </c>
      <c r="T95" s="15">
        <v>441640.93000000011</v>
      </c>
      <c r="U95" s="15">
        <v>0</v>
      </c>
      <c r="V95" s="15">
        <v>1103335.7099999997</v>
      </c>
      <c r="W95" s="15">
        <v>0</v>
      </c>
      <c r="X95" s="15">
        <v>0</v>
      </c>
      <c r="Y95" s="15">
        <v>44934094.283000007</v>
      </c>
    </row>
    <row r="96" spans="1:25" s="14" customFormat="1" ht="14.4" x14ac:dyDescent="0.3">
      <c r="B96" s="14" t="s">
        <v>24</v>
      </c>
      <c r="C96" s="15">
        <v>7066769.001000002</v>
      </c>
      <c r="D96" s="15">
        <v>2654747.0900000003</v>
      </c>
      <c r="E96" s="15">
        <v>407730.62999999995</v>
      </c>
      <c r="F96" s="15">
        <v>8563518.4899999984</v>
      </c>
      <c r="G96" s="15">
        <v>9001756.6999999993</v>
      </c>
      <c r="H96" s="15">
        <v>2997215.1500000008</v>
      </c>
      <c r="I96" s="15">
        <v>1471727.2300000004</v>
      </c>
      <c r="J96" s="15">
        <v>96839.130000000019</v>
      </c>
      <c r="K96" s="15">
        <v>2111598.1799999992</v>
      </c>
      <c r="L96" s="15">
        <v>695340.42</v>
      </c>
      <c r="M96" s="15">
        <v>852485.83000000019</v>
      </c>
      <c r="N96" s="15">
        <v>281085.79000000004</v>
      </c>
      <c r="O96" s="67">
        <v>511125.46</v>
      </c>
      <c r="P96" s="15">
        <v>17806.3</v>
      </c>
      <c r="Q96" s="15">
        <v>3215738.9499999983</v>
      </c>
      <c r="R96" s="15">
        <v>5599790.4699999988</v>
      </c>
      <c r="S96" s="15">
        <v>2934513.79</v>
      </c>
      <c r="T96" s="15">
        <v>1033117.2300000001</v>
      </c>
      <c r="U96" s="15">
        <v>5548.15</v>
      </c>
      <c r="V96" s="15">
        <v>1034316.0799999998</v>
      </c>
      <c r="W96" s="15">
        <v>178.44</v>
      </c>
      <c r="X96" s="15">
        <v>0</v>
      </c>
      <c r="Y96" s="15">
        <v>50552948.510999985</v>
      </c>
    </row>
    <row r="97" spans="1:25" s="14" customFormat="1" ht="14.4" x14ac:dyDescent="0.3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67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14" customFormat="1" ht="14.4" x14ac:dyDescent="0.3">
      <c r="A98" s="14" t="s">
        <v>104</v>
      </c>
      <c r="B98" s="66" t="s">
        <v>13</v>
      </c>
      <c r="C98" s="181">
        <v>5744872.79</v>
      </c>
      <c r="D98" s="181">
        <v>1183589.1399999999</v>
      </c>
      <c r="E98" s="181">
        <v>324064.56</v>
      </c>
      <c r="F98" s="181">
        <v>8943788.9000000041</v>
      </c>
      <c r="G98" s="181">
        <v>5944941.0300000012</v>
      </c>
      <c r="H98" s="181">
        <v>2251001.4699999997</v>
      </c>
      <c r="I98" s="181">
        <v>1161364.9300000002</v>
      </c>
      <c r="J98" s="181">
        <v>85667.469999999987</v>
      </c>
      <c r="K98" s="181">
        <v>1615318.1070000003</v>
      </c>
      <c r="L98" s="181">
        <v>786561.38999999966</v>
      </c>
      <c r="M98" s="181">
        <v>1096805.8979999998</v>
      </c>
      <c r="N98" s="181">
        <v>360480.37999999989</v>
      </c>
      <c r="O98" s="224">
        <v>605556.90999999992</v>
      </c>
      <c r="P98" s="181">
        <v>3718.0199999999995</v>
      </c>
      <c r="Q98" s="181">
        <v>2721691.4899999998</v>
      </c>
      <c r="R98" s="181">
        <v>5417616.064000003</v>
      </c>
      <c r="S98" s="181">
        <v>3155577.0800000005</v>
      </c>
      <c r="T98" s="181">
        <v>1947308.45</v>
      </c>
      <c r="U98" s="181">
        <v>3359.13</v>
      </c>
      <c r="V98" s="181">
        <v>843839.76</v>
      </c>
      <c r="W98" s="182">
        <v>0</v>
      </c>
      <c r="X98" s="15">
        <v>0</v>
      </c>
      <c r="Y98" s="15">
        <f>SUM(C98:X98)</f>
        <v>44197122.969000004</v>
      </c>
    </row>
    <row r="99" spans="1:25" s="14" customFormat="1" ht="14.4" x14ac:dyDescent="0.3">
      <c r="B99" s="66" t="s">
        <v>14</v>
      </c>
      <c r="C99" s="181">
        <v>4422125.9800000023</v>
      </c>
      <c r="D99" s="181">
        <v>1343421.5199999996</v>
      </c>
      <c r="E99" s="181">
        <v>393109.07999999996</v>
      </c>
      <c r="F99" s="181">
        <v>6384850.9299999978</v>
      </c>
      <c r="G99" s="181">
        <v>6216718.790000001</v>
      </c>
      <c r="H99" s="181">
        <v>2295476.7100000004</v>
      </c>
      <c r="I99" s="181">
        <v>833667.23000000045</v>
      </c>
      <c r="J99" s="181">
        <v>120535.16999999998</v>
      </c>
      <c r="K99" s="181">
        <v>1701081.5800000003</v>
      </c>
      <c r="L99" s="181">
        <v>891953.43000000017</v>
      </c>
      <c r="M99" s="181">
        <v>558902.21799999988</v>
      </c>
      <c r="N99" s="181">
        <v>113143.61</v>
      </c>
      <c r="O99" s="224">
        <v>598033.79</v>
      </c>
      <c r="P99" s="181">
        <v>280121.11</v>
      </c>
      <c r="Q99" s="181">
        <v>2237389.9599999995</v>
      </c>
      <c r="R99" s="181">
        <v>4779590.1500000004</v>
      </c>
      <c r="S99" s="181">
        <v>1947106.19</v>
      </c>
      <c r="T99" s="181">
        <v>403746.69999999995</v>
      </c>
      <c r="U99" s="181">
        <v>1787.1099999999997</v>
      </c>
      <c r="V99" s="181">
        <v>872848.81799999985</v>
      </c>
      <c r="W99" s="15">
        <v>0</v>
      </c>
      <c r="X99" s="15">
        <v>0</v>
      </c>
      <c r="Y99" s="15">
        <f t="shared" ref="Y99:Y135" si="14">SUM(C99:X99)</f>
        <v>36395610.075999998</v>
      </c>
    </row>
    <row r="100" spans="1:25" s="14" customFormat="1" ht="14.4" x14ac:dyDescent="0.3">
      <c r="B100" s="66" t="s">
        <v>15</v>
      </c>
      <c r="C100" s="181">
        <v>6434368.0700000031</v>
      </c>
      <c r="D100" s="181">
        <v>1953613.7799999998</v>
      </c>
      <c r="E100" s="181">
        <v>431437.45</v>
      </c>
      <c r="F100" s="181">
        <v>8392661.1410000026</v>
      </c>
      <c r="G100" s="181">
        <v>9215906.0099999998</v>
      </c>
      <c r="H100" s="181">
        <v>2747187.4399999985</v>
      </c>
      <c r="I100" s="181">
        <v>1318892.83</v>
      </c>
      <c r="J100" s="181">
        <v>39583.74</v>
      </c>
      <c r="K100" s="181">
        <v>1597839.38</v>
      </c>
      <c r="L100" s="181">
        <v>567433.04999999981</v>
      </c>
      <c r="M100" s="181">
        <v>652173.44999999984</v>
      </c>
      <c r="N100" s="181">
        <v>185338.1</v>
      </c>
      <c r="O100" s="224">
        <v>451590.10000000003</v>
      </c>
      <c r="P100" s="181">
        <v>2208.59</v>
      </c>
      <c r="Q100" s="181">
        <v>1752326.6899999985</v>
      </c>
      <c r="R100" s="181">
        <v>6289056.5899999989</v>
      </c>
      <c r="S100" s="181">
        <v>2894540.91</v>
      </c>
      <c r="T100" s="181">
        <v>1011949.2000000003</v>
      </c>
      <c r="U100" s="181">
        <v>2398.63</v>
      </c>
      <c r="V100" s="181">
        <v>892499.40000000026</v>
      </c>
      <c r="W100" s="182">
        <v>1498.4699999999998</v>
      </c>
      <c r="X100" s="15">
        <v>0</v>
      </c>
      <c r="Y100" s="15">
        <f t="shared" si="14"/>
        <v>46834503.020999998</v>
      </c>
    </row>
    <row r="101" spans="1:25" s="85" customFormat="1" ht="14.4" x14ac:dyDescent="0.3">
      <c r="B101" s="53" t="s">
        <v>16</v>
      </c>
      <c r="C101" s="67">
        <v>4839817.6299999971</v>
      </c>
      <c r="D101" s="67">
        <v>1142020.2839999998</v>
      </c>
      <c r="E101" s="67">
        <v>128563.04999999999</v>
      </c>
      <c r="F101" s="67">
        <v>5777413.96</v>
      </c>
      <c r="G101" s="67">
        <v>11443110.130000003</v>
      </c>
      <c r="H101" s="67">
        <v>1657285.7640000004</v>
      </c>
      <c r="I101" s="67">
        <v>884887.7200000002</v>
      </c>
      <c r="J101" s="67">
        <v>29606.940000000006</v>
      </c>
      <c r="K101" s="67">
        <v>1799551.8299999998</v>
      </c>
      <c r="L101" s="67">
        <v>635663.24999999977</v>
      </c>
      <c r="M101" s="67">
        <v>597395.66999999981</v>
      </c>
      <c r="N101" s="67">
        <v>95407.55</v>
      </c>
      <c r="O101" s="67">
        <v>589085.64000000013</v>
      </c>
      <c r="P101" s="67">
        <v>11881.809999999994</v>
      </c>
      <c r="Q101" s="67">
        <v>2114964.7599999998</v>
      </c>
      <c r="R101" s="67">
        <v>5812180.6799999988</v>
      </c>
      <c r="S101" s="67">
        <v>4032147.3500000006</v>
      </c>
      <c r="T101" s="67">
        <v>822741.66000000178</v>
      </c>
      <c r="U101" s="67">
        <v>1019.7099999999999</v>
      </c>
      <c r="V101" s="67">
        <v>688484.0400000005</v>
      </c>
      <c r="W101" s="67">
        <v>0</v>
      </c>
      <c r="X101" s="67">
        <v>0</v>
      </c>
      <c r="Y101" s="67">
        <f t="shared" si="14"/>
        <v>43103229.427999996</v>
      </c>
    </row>
    <row r="102" spans="1:25" s="85" customFormat="1" ht="14.4" x14ac:dyDescent="0.3">
      <c r="B102" s="53" t="s">
        <v>17</v>
      </c>
      <c r="C102" s="67">
        <v>12586683.807000009</v>
      </c>
      <c r="D102" s="67">
        <v>2751007.1699999985</v>
      </c>
      <c r="E102" s="67">
        <v>450512.41000000003</v>
      </c>
      <c r="F102" s="67">
        <v>9363982.6099999975</v>
      </c>
      <c r="G102" s="67">
        <v>6263958.7999999998</v>
      </c>
      <c r="H102" s="67">
        <v>2531993.6799999988</v>
      </c>
      <c r="I102" s="67">
        <v>1380905.5000000005</v>
      </c>
      <c r="J102" s="67">
        <v>63851.250000000022</v>
      </c>
      <c r="K102" s="67">
        <v>2106095.5799999996</v>
      </c>
      <c r="L102" s="67">
        <v>675014.49999999977</v>
      </c>
      <c r="M102" s="67">
        <v>983580.84899999958</v>
      </c>
      <c r="N102" s="67">
        <v>176452.31999999998</v>
      </c>
      <c r="O102" s="67">
        <v>424741.14999999991</v>
      </c>
      <c r="P102" s="67">
        <v>14964.760000000004</v>
      </c>
      <c r="Q102" s="67">
        <v>1747778.2899999996</v>
      </c>
      <c r="R102" s="67">
        <v>6622647.6769999992</v>
      </c>
      <c r="S102" s="67">
        <v>4181038.0699999989</v>
      </c>
      <c r="T102" s="67">
        <v>554511.67000000004</v>
      </c>
      <c r="U102" s="67">
        <v>37807.569999999992</v>
      </c>
      <c r="V102" s="67">
        <v>1384046.9299999997</v>
      </c>
      <c r="W102" s="67">
        <v>0</v>
      </c>
      <c r="X102" s="67">
        <v>0</v>
      </c>
      <c r="Y102" s="67">
        <f t="shared" si="14"/>
        <v>54301574.593000002</v>
      </c>
    </row>
    <row r="103" spans="1:25" s="85" customFormat="1" ht="14.4" x14ac:dyDescent="0.3">
      <c r="B103" s="53" t="s">
        <v>18</v>
      </c>
      <c r="C103" s="67">
        <v>8681424.7590000033</v>
      </c>
      <c r="D103" s="67">
        <v>2923363.9760000003</v>
      </c>
      <c r="E103" s="67">
        <v>820004.7100000002</v>
      </c>
      <c r="F103" s="67">
        <v>9829928.9319999963</v>
      </c>
      <c r="G103" s="67">
        <v>9064551.7599999998</v>
      </c>
      <c r="H103" s="67">
        <v>3878202.5300000021</v>
      </c>
      <c r="I103" s="67">
        <v>1810248.2500000005</v>
      </c>
      <c r="J103" s="67">
        <v>65347.85</v>
      </c>
      <c r="K103" s="67">
        <v>1745113.8199999998</v>
      </c>
      <c r="L103" s="67">
        <v>996855.84</v>
      </c>
      <c r="M103" s="67">
        <v>711414.67099999986</v>
      </c>
      <c r="N103" s="67">
        <v>288174.6999999999</v>
      </c>
      <c r="O103" s="67">
        <v>695451.12000000023</v>
      </c>
      <c r="P103" s="67">
        <v>9183.0299999999988</v>
      </c>
      <c r="Q103" s="67">
        <v>2936586.6300000018</v>
      </c>
      <c r="R103" s="67">
        <v>6414199.9299999988</v>
      </c>
      <c r="S103" s="67">
        <v>5983474.1500000022</v>
      </c>
      <c r="T103" s="67">
        <v>1462343.77</v>
      </c>
      <c r="U103" s="67">
        <v>4082.58</v>
      </c>
      <c r="V103" s="67">
        <v>1365764.4220000003</v>
      </c>
      <c r="W103" s="67">
        <v>0</v>
      </c>
      <c r="X103" s="67">
        <v>0</v>
      </c>
      <c r="Y103" s="67">
        <f t="shared" si="14"/>
        <v>59685717.430000007</v>
      </c>
    </row>
    <row r="104" spans="1:25" s="14" customFormat="1" ht="14.4" x14ac:dyDescent="0.3">
      <c r="B104" s="14" t="s">
        <v>19</v>
      </c>
      <c r="C104" s="194">
        <v>10152532.632999999</v>
      </c>
      <c r="D104" s="194">
        <v>1810308.6379999998</v>
      </c>
      <c r="E104" s="194">
        <v>83676.5</v>
      </c>
      <c r="F104" s="194">
        <v>5325800.294999999</v>
      </c>
      <c r="G104" s="194">
        <v>10123693.560000001</v>
      </c>
      <c r="H104" s="194">
        <v>2277445.89</v>
      </c>
      <c r="I104" s="194">
        <v>856412.47999999963</v>
      </c>
      <c r="J104" s="194">
        <v>87983.687999999966</v>
      </c>
      <c r="K104" s="194">
        <v>1017939.5700000002</v>
      </c>
      <c r="L104" s="194">
        <v>786236.26999999979</v>
      </c>
      <c r="M104" s="194">
        <v>804077.46699999936</v>
      </c>
      <c r="N104" s="194">
        <v>125487.54399999998</v>
      </c>
      <c r="O104" s="287">
        <v>396652.11999999988</v>
      </c>
      <c r="P104" s="194">
        <v>49268.170000000006</v>
      </c>
      <c r="Q104" s="194">
        <v>2573970.0200000009</v>
      </c>
      <c r="R104" s="194">
        <v>6569446.782999997</v>
      </c>
      <c r="S104" s="194">
        <v>4879585.4600000028</v>
      </c>
      <c r="T104" s="194">
        <v>467767.37000000005</v>
      </c>
      <c r="U104" s="194">
        <v>53.95</v>
      </c>
      <c r="V104" s="194">
        <v>872684.76800000027</v>
      </c>
      <c r="W104" s="219">
        <v>941.35</v>
      </c>
      <c r="X104" s="15">
        <v>0</v>
      </c>
      <c r="Y104" s="15">
        <f t="shared" si="14"/>
        <v>49261964.526000008</v>
      </c>
    </row>
    <row r="105" spans="1:25" s="14" customFormat="1" ht="14.4" x14ac:dyDescent="0.3">
      <c r="B105" s="14" t="s">
        <v>20</v>
      </c>
      <c r="C105" s="194">
        <v>6378523.620000002</v>
      </c>
      <c r="D105" s="194">
        <v>1239932.4999999998</v>
      </c>
      <c r="E105" s="194">
        <v>312947.15000000002</v>
      </c>
      <c r="F105" s="194">
        <v>6499066.9300000016</v>
      </c>
      <c r="G105" s="194">
        <v>7162332.6599999992</v>
      </c>
      <c r="H105" s="194">
        <v>2658598.0160000003</v>
      </c>
      <c r="I105" s="194">
        <v>1557193.5499999993</v>
      </c>
      <c r="J105" s="194">
        <v>86697.679999999978</v>
      </c>
      <c r="K105" s="194">
        <v>1097277.78</v>
      </c>
      <c r="L105" s="194">
        <v>691848.38000000012</v>
      </c>
      <c r="M105" s="194">
        <v>1318202.5990000004</v>
      </c>
      <c r="N105" s="194">
        <v>508822.08999999991</v>
      </c>
      <c r="O105" s="287">
        <v>362981.52999999974</v>
      </c>
      <c r="P105" s="194">
        <v>12923.84</v>
      </c>
      <c r="Q105" s="194">
        <v>2262586.7399999998</v>
      </c>
      <c r="R105" s="194">
        <v>6166961.4699999969</v>
      </c>
      <c r="S105" s="194">
        <v>5321720.8299999954</v>
      </c>
      <c r="T105" s="194">
        <v>791805.37999999977</v>
      </c>
      <c r="U105" s="194">
        <v>1462.4</v>
      </c>
      <c r="V105" s="194">
        <v>2094721.9299999995</v>
      </c>
      <c r="W105" s="219">
        <v>4781.05</v>
      </c>
      <c r="X105" s="15">
        <v>0</v>
      </c>
      <c r="Y105" s="15">
        <f t="shared" si="14"/>
        <v>46531388.124999993</v>
      </c>
    </row>
    <row r="106" spans="1:25" s="14" customFormat="1" ht="14.4" x14ac:dyDescent="0.3">
      <c r="B106" s="14" t="s">
        <v>21</v>
      </c>
      <c r="C106" s="194">
        <v>4405774.6099999994</v>
      </c>
      <c r="D106" s="194">
        <v>1224443.2600000002</v>
      </c>
      <c r="E106" s="194">
        <v>265606.13000000006</v>
      </c>
      <c r="F106" s="194">
        <v>4480071.6200000029</v>
      </c>
      <c r="G106" s="194">
        <v>11526074.790000001</v>
      </c>
      <c r="H106" s="194">
        <v>1882560.4880000001</v>
      </c>
      <c r="I106" s="194">
        <v>1195895.4899999998</v>
      </c>
      <c r="J106" s="194">
        <v>110827.58000000002</v>
      </c>
      <c r="K106" s="194">
        <v>489393.62000000011</v>
      </c>
      <c r="L106" s="194">
        <v>610200.64000000013</v>
      </c>
      <c r="M106" s="194">
        <v>1033306.2559999999</v>
      </c>
      <c r="N106" s="194">
        <v>214500.24000000005</v>
      </c>
      <c r="O106" s="287">
        <v>244246.27000000002</v>
      </c>
      <c r="P106" s="194">
        <v>47687.420000000006</v>
      </c>
      <c r="Q106" s="194">
        <v>1625166.9399999997</v>
      </c>
      <c r="R106" s="194">
        <v>3651378.1099999985</v>
      </c>
      <c r="S106" s="194">
        <v>3720244.5599999996</v>
      </c>
      <c r="T106" s="194">
        <v>521987.42000000004</v>
      </c>
      <c r="U106" s="192"/>
      <c r="V106" s="194">
        <v>669365.06000000017</v>
      </c>
      <c r="W106" s="219">
        <v>774.83</v>
      </c>
      <c r="X106" s="15">
        <v>0</v>
      </c>
      <c r="Y106" s="15">
        <f t="shared" si="14"/>
        <v>37919505.334000006</v>
      </c>
    </row>
    <row r="107" spans="1:25" s="14" customFormat="1" ht="14.4" x14ac:dyDescent="0.3">
      <c r="B107" s="14" t="s">
        <v>22</v>
      </c>
      <c r="C107" s="15">
        <v>5323830.7300000004</v>
      </c>
      <c r="D107" s="15">
        <v>1236680.2379999997</v>
      </c>
      <c r="E107" s="15">
        <v>1110212.0900000001</v>
      </c>
      <c r="F107" s="15">
        <v>6662683.1149999965</v>
      </c>
      <c r="G107" s="15">
        <v>1310810.47</v>
      </c>
      <c r="H107" s="15">
        <v>2380450.7100000004</v>
      </c>
      <c r="I107" s="15">
        <v>1238000.3099999998</v>
      </c>
      <c r="J107" s="15">
        <v>57653.319999999992</v>
      </c>
      <c r="K107" s="15">
        <v>1514239.6600000001</v>
      </c>
      <c r="L107" s="15">
        <v>954783.41999999969</v>
      </c>
      <c r="M107" s="15">
        <v>908112.64999999967</v>
      </c>
      <c r="N107" s="15">
        <v>314171.3000000001</v>
      </c>
      <c r="O107" s="67">
        <v>313836.08999999997</v>
      </c>
      <c r="P107" s="15">
        <v>11436.17</v>
      </c>
      <c r="Q107" s="15">
        <v>2735573.5100000012</v>
      </c>
      <c r="R107" s="15">
        <v>10669793.376</v>
      </c>
      <c r="S107" s="15">
        <v>3364057.9699999997</v>
      </c>
      <c r="T107" s="15">
        <v>1071009.9999999998</v>
      </c>
      <c r="U107" s="15">
        <v>5075.83</v>
      </c>
      <c r="V107" s="15">
        <v>863163.84000000008</v>
      </c>
      <c r="W107" s="15">
        <v>2667.49</v>
      </c>
      <c r="X107" s="15">
        <v>0</v>
      </c>
      <c r="Y107" s="15">
        <f t="shared" si="14"/>
        <v>42048242.288999997</v>
      </c>
    </row>
    <row r="108" spans="1:25" s="14" customFormat="1" ht="14.4" x14ac:dyDescent="0.3">
      <c r="B108" s="14" t="s">
        <v>23</v>
      </c>
      <c r="C108" s="15">
        <v>8850503.2299999949</v>
      </c>
      <c r="D108" s="15">
        <v>1633063.5799999996</v>
      </c>
      <c r="E108" s="15">
        <v>739013.67</v>
      </c>
      <c r="F108" s="15">
        <v>6562132.2800000021</v>
      </c>
      <c r="G108" s="15">
        <v>1608878.94</v>
      </c>
      <c r="H108" s="15">
        <v>2669656.5399999986</v>
      </c>
      <c r="I108" s="15">
        <v>1723739.9299999997</v>
      </c>
      <c r="J108" s="15">
        <v>178114.94</v>
      </c>
      <c r="K108" s="15">
        <v>1586539.0700000012</v>
      </c>
      <c r="L108" s="15">
        <v>1374069.7799999998</v>
      </c>
      <c r="M108" s="15">
        <v>1399926.71</v>
      </c>
      <c r="N108" s="15">
        <v>139765.43000000002</v>
      </c>
      <c r="O108" s="67">
        <v>724027.23</v>
      </c>
      <c r="P108" s="15">
        <v>58421.810000000005</v>
      </c>
      <c r="Q108" s="15">
        <v>2285676.4200000004</v>
      </c>
      <c r="R108" s="15">
        <v>7469641.5799999982</v>
      </c>
      <c r="S108" s="15">
        <v>4428933.04</v>
      </c>
      <c r="T108" s="15">
        <v>482816.44000000006</v>
      </c>
      <c r="U108" s="15">
        <v>1428.25</v>
      </c>
      <c r="V108" s="15">
        <v>1404859.0099999995</v>
      </c>
      <c r="W108" s="15">
        <v>3552.0100000000007</v>
      </c>
      <c r="X108" s="15">
        <v>0</v>
      </c>
      <c r="Y108" s="15">
        <f t="shared" si="14"/>
        <v>45324759.889999993</v>
      </c>
    </row>
    <row r="109" spans="1:25" s="14" customFormat="1" ht="14.4" x14ac:dyDescent="0.3">
      <c r="B109" s="14" t="s">
        <v>24</v>
      </c>
      <c r="C109" s="15">
        <v>5740688.799999998</v>
      </c>
      <c r="D109" s="15">
        <v>2610230.7400000007</v>
      </c>
      <c r="E109" s="15">
        <v>619656.52000000025</v>
      </c>
      <c r="F109" s="15">
        <v>8924370.3829999976</v>
      </c>
      <c r="G109" s="15">
        <v>10714291.140000001</v>
      </c>
      <c r="H109" s="15">
        <v>2789813.56</v>
      </c>
      <c r="I109" s="15">
        <v>1571475.6399999997</v>
      </c>
      <c r="J109" s="15">
        <v>107952.43</v>
      </c>
      <c r="K109" s="15">
        <v>1009053.2999999999</v>
      </c>
      <c r="L109" s="15">
        <v>882200.25999999989</v>
      </c>
      <c r="M109" s="15">
        <v>1247340.8100000008</v>
      </c>
      <c r="N109" s="15">
        <v>191748.25000000003</v>
      </c>
      <c r="O109" s="67">
        <v>617122.2100000002</v>
      </c>
      <c r="P109" s="15">
        <v>13155.329999999998</v>
      </c>
      <c r="Q109" s="15">
        <v>3363788.2800000017</v>
      </c>
      <c r="R109" s="15">
        <v>5063044.4600000018</v>
      </c>
      <c r="S109" s="15">
        <v>3774729.2000000011</v>
      </c>
      <c r="T109" s="15">
        <v>1657184.5799999994</v>
      </c>
      <c r="U109" s="15">
        <v>8273.02</v>
      </c>
      <c r="V109" s="15">
        <v>1528848.3900000001</v>
      </c>
      <c r="W109" s="15">
        <v>35.229999999999997</v>
      </c>
      <c r="X109" s="15">
        <v>0</v>
      </c>
      <c r="Y109" s="15">
        <f t="shared" si="14"/>
        <v>52435002.533</v>
      </c>
    </row>
    <row r="110" spans="1:25" s="14" customFormat="1" ht="14.4" x14ac:dyDescent="0.3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67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14" customFormat="1" ht="14.4" x14ac:dyDescent="0.3">
      <c r="A111" s="14">
        <v>2022</v>
      </c>
      <c r="B111" s="66" t="s">
        <v>13</v>
      </c>
      <c r="C111" s="15">
        <v>4985780.0199999968</v>
      </c>
      <c r="D111" s="15">
        <v>1053565.0799999998</v>
      </c>
      <c r="E111" s="15">
        <v>288551.93</v>
      </c>
      <c r="F111" s="15">
        <v>5552335.6910000006</v>
      </c>
      <c r="G111" s="15">
        <v>5797581.1700000009</v>
      </c>
      <c r="H111" s="15">
        <v>2363629.9299999992</v>
      </c>
      <c r="I111" s="15">
        <v>1439772.6200000008</v>
      </c>
      <c r="J111" s="15">
        <v>40677.699999999997</v>
      </c>
      <c r="K111" s="15">
        <v>1708343.6400000004</v>
      </c>
      <c r="L111" s="15">
        <v>1253154.7999999996</v>
      </c>
      <c r="M111" s="15">
        <v>639849.29</v>
      </c>
      <c r="N111" s="15">
        <v>118568.15999999999</v>
      </c>
      <c r="O111" s="67">
        <v>245136.69000000003</v>
      </c>
      <c r="P111" s="67">
        <v>6665.83</v>
      </c>
      <c r="Q111" s="15">
        <v>2656924.7600000012</v>
      </c>
      <c r="R111" s="15">
        <v>6446062.4799999977</v>
      </c>
      <c r="S111" s="15">
        <v>2732853.379999999</v>
      </c>
      <c r="T111" s="15">
        <v>289389.59000000003</v>
      </c>
      <c r="U111" s="15">
        <v>861.75</v>
      </c>
      <c r="V111" s="15">
        <v>867896.83299999963</v>
      </c>
      <c r="W111" s="15">
        <v>3809.71</v>
      </c>
      <c r="X111" s="15">
        <v>0</v>
      </c>
      <c r="Y111" s="15">
        <f t="shared" si="14"/>
        <v>38491411.054000005</v>
      </c>
    </row>
    <row r="112" spans="1:25" s="14" customFormat="1" ht="14.4" x14ac:dyDescent="0.3">
      <c r="B112" s="66" t="s">
        <v>14</v>
      </c>
      <c r="C112" s="15">
        <v>4713900.7600000007</v>
      </c>
      <c r="D112" s="15">
        <v>1154569.3199999998</v>
      </c>
      <c r="E112" s="15">
        <v>391003.73</v>
      </c>
      <c r="F112" s="15">
        <v>4563707.2599999979</v>
      </c>
      <c r="G112" s="15">
        <v>7643322.3399999999</v>
      </c>
      <c r="H112" s="15">
        <v>1384337.7400000002</v>
      </c>
      <c r="I112" s="15">
        <v>668748.23000000021</v>
      </c>
      <c r="J112" s="15">
        <v>46269.419999999991</v>
      </c>
      <c r="K112" s="15">
        <v>502994.51999999996</v>
      </c>
      <c r="L112" s="15">
        <v>423048.27000000054</v>
      </c>
      <c r="M112" s="15">
        <v>720851.36</v>
      </c>
      <c r="N112" s="15">
        <v>59500.960000000006</v>
      </c>
      <c r="O112" s="67">
        <v>296996.81999999983</v>
      </c>
      <c r="P112" s="67">
        <v>3716.8399999999997</v>
      </c>
      <c r="Q112" s="15">
        <v>1206447.3999999994</v>
      </c>
      <c r="R112" s="15">
        <v>2164485.69</v>
      </c>
      <c r="S112" s="15">
        <v>812540.64999999991</v>
      </c>
      <c r="T112" s="15">
        <v>54253.340000000011</v>
      </c>
      <c r="U112" s="15">
        <v>21.99</v>
      </c>
      <c r="V112" s="15">
        <v>322132.77</v>
      </c>
      <c r="W112" s="15">
        <v>591</v>
      </c>
      <c r="X112" s="15">
        <v>0</v>
      </c>
      <c r="Y112" s="15">
        <f t="shared" si="14"/>
        <v>27133440.409999996</v>
      </c>
    </row>
    <row r="113" spans="1:25" s="14" customFormat="1" ht="14.4" x14ac:dyDescent="0.3">
      <c r="B113" s="66" t="s">
        <v>15</v>
      </c>
      <c r="C113" s="15">
        <v>8112446.2409999985</v>
      </c>
      <c r="D113" s="15">
        <v>2673680.23</v>
      </c>
      <c r="E113" s="15">
        <v>396062.11</v>
      </c>
      <c r="F113" s="15">
        <v>8262228.0960000018</v>
      </c>
      <c r="G113" s="15">
        <v>7417369.8200000012</v>
      </c>
      <c r="H113" s="15">
        <v>2141895.0949999988</v>
      </c>
      <c r="I113" s="15">
        <v>1669792.6399999994</v>
      </c>
      <c r="J113" s="15">
        <v>76804.61</v>
      </c>
      <c r="K113" s="15">
        <v>1495999.8800000001</v>
      </c>
      <c r="L113" s="15">
        <v>762163.85000000033</v>
      </c>
      <c r="M113" s="15">
        <v>1912491.4300000006</v>
      </c>
      <c r="N113" s="15">
        <v>571149.55000000005</v>
      </c>
      <c r="O113" s="67">
        <v>1087339.3999999999</v>
      </c>
      <c r="P113" s="67">
        <v>6355.29</v>
      </c>
      <c r="Q113" s="15">
        <v>3205235.7499999995</v>
      </c>
      <c r="R113" s="15">
        <v>4692442.0699999994</v>
      </c>
      <c r="S113" s="15">
        <v>3986312.8599999985</v>
      </c>
      <c r="T113" s="15">
        <v>356341.40999999992</v>
      </c>
      <c r="U113" s="15">
        <v>208.75</v>
      </c>
      <c r="V113" s="15">
        <v>1460290.8500000003</v>
      </c>
      <c r="W113" s="15">
        <v>1179.9600000000003</v>
      </c>
      <c r="X113" s="15">
        <v>0</v>
      </c>
      <c r="Y113" s="15">
        <f t="shared" si="14"/>
        <v>50287789.891999997</v>
      </c>
    </row>
    <row r="114" spans="1:25" s="14" customFormat="1" ht="14.4" x14ac:dyDescent="0.3">
      <c r="B114" s="53" t="s">
        <v>16</v>
      </c>
      <c r="C114" s="15">
        <v>4136471</v>
      </c>
      <c r="D114" s="15">
        <v>1640881</v>
      </c>
      <c r="E114" s="15">
        <v>489924</v>
      </c>
      <c r="F114" s="15">
        <v>6885991</v>
      </c>
      <c r="G114" s="15">
        <v>12015744</v>
      </c>
      <c r="H114" s="15">
        <v>4025034</v>
      </c>
      <c r="I114" s="15">
        <v>1246892</v>
      </c>
      <c r="J114" s="15">
        <v>124016</v>
      </c>
      <c r="K114" s="15">
        <v>884164</v>
      </c>
      <c r="L114" s="15">
        <v>573808</v>
      </c>
      <c r="M114" s="15">
        <v>1182974</v>
      </c>
      <c r="N114" s="15">
        <v>179310</v>
      </c>
      <c r="O114" s="67">
        <v>819783</v>
      </c>
      <c r="P114" s="67">
        <v>5666</v>
      </c>
      <c r="Q114" s="15">
        <v>1939473</v>
      </c>
      <c r="R114" s="15">
        <v>7057305</v>
      </c>
      <c r="S114" s="15">
        <v>3570525</v>
      </c>
      <c r="T114" s="15">
        <v>557999</v>
      </c>
      <c r="U114" s="15">
        <v>3447</v>
      </c>
      <c r="V114" s="15">
        <v>1602579</v>
      </c>
      <c r="W114" s="15">
        <v>1635</v>
      </c>
      <c r="X114" s="15">
        <v>1966</v>
      </c>
      <c r="Y114" s="15">
        <f t="shared" si="14"/>
        <v>48945587</v>
      </c>
    </row>
    <row r="115" spans="1:25" s="14" customFormat="1" ht="14.4" x14ac:dyDescent="0.3">
      <c r="B115" s="53" t="s">
        <v>17</v>
      </c>
      <c r="C115" s="15">
        <v>3724706.88</v>
      </c>
      <c r="D115" s="15">
        <v>1073704.1600000001</v>
      </c>
      <c r="E115" s="15">
        <v>95655.54</v>
      </c>
      <c r="F115" s="15">
        <v>5154268.176</v>
      </c>
      <c r="G115" s="15">
        <v>17389636.52</v>
      </c>
      <c r="H115" s="15">
        <v>2983370.9299999983</v>
      </c>
      <c r="I115" s="15">
        <v>1906624.9299999992</v>
      </c>
      <c r="J115" s="15">
        <v>50621.729999999989</v>
      </c>
      <c r="K115" s="15">
        <v>1129088.83</v>
      </c>
      <c r="L115" s="15">
        <v>1320626.824</v>
      </c>
      <c r="M115" s="15">
        <v>751691.41999999993</v>
      </c>
      <c r="N115" s="15">
        <v>118238.89</v>
      </c>
      <c r="O115" s="67">
        <v>389322.05999999988</v>
      </c>
      <c r="P115" s="67">
        <v>31279.17</v>
      </c>
      <c r="Q115" s="15">
        <v>1969927.2900000003</v>
      </c>
      <c r="R115" s="15">
        <v>5905365.2199999979</v>
      </c>
      <c r="S115" s="15">
        <v>3442920.8099999987</v>
      </c>
      <c r="T115" s="15">
        <v>379152.99000000005</v>
      </c>
      <c r="U115" s="15">
        <v>0</v>
      </c>
      <c r="V115" s="15">
        <v>944809.26000000013</v>
      </c>
      <c r="W115" s="15">
        <v>0</v>
      </c>
      <c r="X115" s="15">
        <v>0</v>
      </c>
      <c r="Y115" s="15">
        <f t="shared" si="14"/>
        <v>48761011.63000001</v>
      </c>
    </row>
    <row r="116" spans="1:25" s="14" customFormat="1" ht="14.4" x14ac:dyDescent="0.3">
      <c r="B116" s="53" t="s">
        <v>18</v>
      </c>
      <c r="C116" s="15">
        <v>5765430.8599999975</v>
      </c>
      <c r="D116" s="15">
        <v>1692193.5599999996</v>
      </c>
      <c r="E116" s="15">
        <v>50203.270000000011</v>
      </c>
      <c r="F116" s="15">
        <v>8891344.6519999988</v>
      </c>
      <c r="G116" s="15">
        <v>14715144.299999999</v>
      </c>
      <c r="H116" s="15">
        <v>3292500.1100000003</v>
      </c>
      <c r="I116" s="15">
        <v>1413738.0800000003</v>
      </c>
      <c r="J116" s="15">
        <v>42116.73000000001</v>
      </c>
      <c r="K116" s="15">
        <v>1868441.2800000003</v>
      </c>
      <c r="L116" s="15">
        <v>493909.71000000014</v>
      </c>
      <c r="M116" s="15">
        <v>1434661.8299999998</v>
      </c>
      <c r="N116" s="15">
        <v>167243.03</v>
      </c>
      <c r="O116" s="67">
        <v>447201.39999999997</v>
      </c>
      <c r="P116" s="67">
        <v>5110.9900000000007</v>
      </c>
      <c r="Q116" s="15">
        <v>2599553.1399999987</v>
      </c>
      <c r="R116" s="15">
        <v>12263901.180000007</v>
      </c>
      <c r="S116" s="15">
        <v>4775200.1300000018</v>
      </c>
      <c r="T116" s="15">
        <v>252388.17</v>
      </c>
      <c r="U116" s="15">
        <v>9749.2900000000009</v>
      </c>
      <c r="V116" s="15">
        <v>1331038.5999999994</v>
      </c>
      <c r="W116" s="15">
        <v>517.74</v>
      </c>
      <c r="X116" s="15">
        <v>0</v>
      </c>
      <c r="Y116" s="15">
        <f t="shared" si="14"/>
        <v>61511588.052000009</v>
      </c>
    </row>
    <row r="117" spans="1:25" s="14" customFormat="1" ht="14.4" x14ac:dyDescent="0.3">
      <c r="B117" s="14" t="s">
        <v>19</v>
      </c>
      <c r="C117" s="181">
        <v>7418906.3500000015</v>
      </c>
      <c r="D117" s="181">
        <v>2101061.017</v>
      </c>
      <c r="E117" s="181">
        <v>337121.09</v>
      </c>
      <c r="F117" s="181">
        <v>8432122.0099999998</v>
      </c>
      <c r="G117" s="181">
        <v>10915669.999999998</v>
      </c>
      <c r="H117" s="181">
        <v>3379188.7000000016</v>
      </c>
      <c r="I117" s="181">
        <v>1255706.6499999997</v>
      </c>
      <c r="J117" s="181">
        <v>60478.200000000012</v>
      </c>
      <c r="K117" s="181">
        <v>1455184.6299999997</v>
      </c>
      <c r="L117" s="181">
        <v>646378.19999999984</v>
      </c>
      <c r="M117" s="181">
        <v>1289381.3699999994</v>
      </c>
      <c r="N117" s="181">
        <v>174072.04999999993</v>
      </c>
      <c r="O117" s="224">
        <v>419112.66</v>
      </c>
      <c r="P117" s="224">
        <v>80669.989999999991</v>
      </c>
      <c r="Q117" s="181">
        <v>1907249.16</v>
      </c>
      <c r="R117" s="181">
        <v>9039522.2900000066</v>
      </c>
      <c r="S117" s="181">
        <v>5789922.8000000017</v>
      </c>
      <c r="T117" s="181">
        <v>960715.58999999985</v>
      </c>
      <c r="U117" s="181">
        <v>1118.5</v>
      </c>
      <c r="V117" s="181">
        <v>1831961.9700000004</v>
      </c>
      <c r="W117" s="181">
        <v>579.47</v>
      </c>
      <c r="X117" s="15">
        <v>0</v>
      </c>
      <c r="Y117" s="15">
        <f t="shared" si="14"/>
        <v>57496122.697000012</v>
      </c>
    </row>
    <row r="118" spans="1:25" s="14" customFormat="1" ht="14.4" x14ac:dyDescent="0.3">
      <c r="B118" s="14" t="s">
        <v>20</v>
      </c>
      <c r="C118" s="181">
        <v>4376368.379999998</v>
      </c>
      <c r="D118" s="181">
        <v>1353058.65</v>
      </c>
      <c r="E118" s="181">
        <v>7364.38</v>
      </c>
      <c r="F118" s="181">
        <v>6345898.1599999983</v>
      </c>
      <c r="G118" s="181">
        <v>12511676.050000001</v>
      </c>
      <c r="H118" s="181">
        <v>2260397.9699999988</v>
      </c>
      <c r="I118" s="181">
        <v>1202157.1100000006</v>
      </c>
      <c r="J118" s="181">
        <v>51615.259999999995</v>
      </c>
      <c r="K118" s="181">
        <v>928715.57</v>
      </c>
      <c r="L118" s="181">
        <v>730902.98000000045</v>
      </c>
      <c r="M118" s="181">
        <v>810197.69999999949</v>
      </c>
      <c r="N118" s="181">
        <v>156314.78</v>
      </c>
      <c r="O118" s="224">
        <v>370743.79000000004</v>
      </c>
      <c r="P118" s="224">
        <v>12633.57</v>
      </c>
      <c r="Q118" s="181">
        <v>2673674.8899999997</v>
      </c>
      <c r="R118" s="181">
        <v>8642370.9900000039</v>
      </c>
      <c r="S118" s="181">
        <v>3383881.76</v>
      </c>
      <c r="T118" s="181">
        <v>5485792.7699999996</v>
      </c>
      <c r="U118" s="181">
        <v>7312.05</v>
      </c>
      <c r="V118" s="181">
        <v>1663691.9399999995</v>
      </c>
      <c r="W118" s="14">
        <v>0</v>
      </c>
      <c r="X118" s="15">
        <v>0</v>
      </c>
      <c r="Y118" s="15">
        <f t="shared" si="14"/>
        <v>52974768.749999985</v>
      </c>
    </row>
    <row r="119" spans="1:25" s="14" customFormat="1" ht="14.4" x14ac:dyDescent="0.3">
      <c r="B119" s="14" t="s">
        <v>21</v>
      </c>
      <c r="C119" s="181">
        <v>5771138.8900000034</v>
      </c>
      <c r="D119" s="181">
        <v>1662219.7699999991</v>
      </c>
      <c r="E119" s="181">
        <v>116348.04999999999</v>
      </c>
      <c r="F119" s="181">
        <v>5115212.7399999974</v>
      </c>
      <c r="G119" s="181">
        <v>15842113.189999999</v>
      </c>
      <c r="H119" s="181">
        <v>3120136.5200000019</v>
      </c>
      <c r="I119" s="181">
        <v>1375319.7500000007</v>
      </c>
      <c r="J119" s="181">
        <v>59843.970000000008</v>
      </c>
      <c r="K119" s="181">
        <v>1932607.5299999993</v>
      </c>
      <c r="L119" s="181">
        <v>847391.89000000025</v>
      </c>
      <c r="M119" s="181">
        <v>721043.57000000007</v>
      </c>
      <c r="N119" s="181">
        <v>546120.60000000009</v>
      </c>
      <c r="O119" s="224">
        <v>378243.26999999984</v>
      </c>
      <c r="P119" s="224">
        <v>15059.519999999997</v>
      </c>
      <c r="Q119" s="181">
        <v>2786579.1100000022</v>
      </c>
      <c r="R119" s="181">
        <v>5457099.9799999995</v>
      </c>
      <c r="S119" s="181">
        <v>3437519.9399999985</v>
      </c>
      <c r="T119" s="181">
        <v>1653242.6800000004</v>
      </c>
      <c r="U119" s="181">
        <v>900527.07000000018</v>
      </c>
      <c r="V119" s="181">
        <v>1305632.1100000008</v>
      </c>
      <c r="W119" s="181">
        <v>10.34</v>
      </c>
      <c r="X119" s="15">
        <v>0</v>
      </c>
      <c r="Y119" s="15">
        <f t="shared" si="14"/>
        <v>53043410.49000001</v>
      </c>
    </row>
    <row r="120" spans="1:25" s="14" customFormat="1" ht="14.4" x14ac:dyDescent="0.3">
      <c r="B120" s="14" t="s">
        <v>22</v>
      </c>
      <c r="C120" s="181">
        <v>5329875.8699999973</v>
      </c>
      <c r="D120" s="181">
        <v>1520461.7899999989</v>
      </c>
      <c r="E120" s="181">
        <v>605351.62000000011</v>
      </c>
      <c r="F120" s="181">
        <v>6593182.8899999997</v>
      </c>
      <c r="G120" s="181">
        <v>20474976.050000001</v>
      </c>
      <c r="H120" s="181">
        <v>2448673.7499999995</v>
      </c>
      <c r="I120" s="181">
        <v>1479266.2999999998</v>
      </c>
      <c r="J120" s="181">
        <v>60774.37999999999</v>
      </c>
      <c r="K120" s="181">
        <v>2643632.4800000009</v>
      </c>
      <c r="L120" s="181">
        <v>588215.76999999955</v>
      </c>
      <c r="M120" s="181">
        <v>1763454.3800000006</v>
      </c>
      <c r="N120" s="181">
        <v>120572.67</v>
      </c>
      <c r="O120" s="224">
        <v>348105.93999999989</v>
      </c>
      <c r="P120" s="224">
        <v>4826.58</v>
      </c>
      <c r="Q120" s="181">
        <v>2877600.6799999978</v>
      </c>
      <c r="R120" s="181">
        <v>7836820.049999998</v>
      </c>
      <c r="S120" s="181">
        <v>3618327.8000000003</v>
      </c>
      <c r="T120" s="181">
        <v>287226.87000000005</v>
      </c>
      <c r="U120" s="181">
        <v>1202.79</v>
      </c>
      <c r="V120" s="181">
        <v>932363.92000000016</v>
      </c>
      <c r="W120" s="181">
        <v>733.54</v>
      </c>
      <c r="X120" s="15">
        <v>0</v>
      </c>
      <c r="Y120" s="15">
        <f t="shared" si="14"/>
        <v>59535646.119999997</v>
      </c>
    </row>
    <row r="121" spans="1:25" s="14" customFormat="1" ht="14.4" x14ac:dyDescent="0.3">
      <c r="B121" s="14" t="s">
        <v>23</v>
      </c>
      <c r="C121" s="181">
        <v>5671746.3799999999</v>
      </c>
      <c r="D121" s="181">
        <v>2161084.3900000006</v>
      </c>
      <c r="E121" s="181">
        <v>189772.10000000006</v>
      </c>
      <c r="F121" s="181">
        <v>9644834.7499999981</v>
      </c>
      <c r="G121" s="181">
        <v>11272186.550000001</v>
      </c>
      <c r="H121" s="181">
        <v>2962168.9899999998</v>
      </c>
      <c r="I121" s="181">
        <v>2198638.0199999996</v>
      </c>
      <c r="J121" s="181">
        <v>194888.19000000003</v>
      </c>
      <c r="K121" s="181">
        <v>3301298.17</v>
      </c>
      <c r="L121" s="181">
        <v>1722467.89</v>
      </c>
      <c r="M121" s="181">
        <v>2350653.7299999995</v>
      </c>
      <c r="N121" s="181">
        <v>516189.14</v>
      </c>
      <c r="O121" s="224">
        <v>862066.0199999999</v>
      </c>
      <c r="P121" s="224">
        <v>44528.75</v>
      </c>
      <c r="Q121" s="181">
        <v>3366072.4700000016</v>
      </c>
      <c r="R121" s="181">
        <v>6847978.3599999985</v>
      </c>
      <c r="S121" s="181">
        <v>4769461.1600000011</v>
      </c>
      <c r="T121" s="181">
        <v>921004.51999999979</v>
      </c>
      <c r="U121" s="181">
        <v>2766.55</v>
      </c>
      <c r="V121" s="181">
        <v>2436156.4799999995</v>
      </c>
      <c r="W121" s="181">
        <v>35.159999999999997</v>
      </c>
      <c r="X121" s="15">
        <v>0</v>
      </c>
      <c r="Y121" s="15">
        <f t="shared" si="14"/>
        <v>61435997.769999988</v>
      </c>
    </row>
    <row r="122" spans="1:25" s="14" customFormat="1" ht="14.4" x14ac:dyDescent="0.3">
      <c r="B122" s="14" t="s">
        <v>24</v>
      </c>
      <c r="C122" s="181">
        <v>5420360.3100000024</v>
      </c>
      <c r="D122" s="181">
        <v>2073848.2100000011</v>
      </c>
      <c r="E122" s="181">
        <v>123882.89999999998</v>
      </c>
      <c r="F122" s="181">
        <v>9354090.3289999999</v>
      </c>
      <c r="G122" s="181">
        <v>20194415.609999999</v>
      </c>
      <c r="H122" s="181">
        <v>3524613.4099999992</v>
      </c>
      <c r="I122" s="181">
        <v>2163586.3500000006</v>
      </c>
      <c r="J122" s="181">
        <v>162940.35999999999</v>
      </c>
      <c r="K122" s="181">
        <v>2547985.4900000007</v>
      </c>
      <c r="L122" s="181">
        <v>1269488.5500000005</v>
      </c>
      <c r="M122" s="181">
        <v>2381365.8700000006</v>
      </c>
      <c r="N122" s="181">
        <v>406687.58999999997</v>
      </c>
      <c r="O122" s="224">
        <v>860730.34000000008</v>
      </c>
      <c r="P122" s="224">
        <v>49826.569999999992</v>
      </c>
      <c r="Q122" s="181">
        <v>3976234.3599999994</v>
      </c>
      <c r="R122" s="181">
        <v>5460257.290000001</v>
      </c>
      <c r="S122" s="181">
        <v>3801044.8900000006</v>
      </c>
      <c r="T122" s="181">
        <v>689498.88000000024</v>
      </c>
      <c r="U122" s="181">
        <v>737.93000000000006</v>
      </c>
      <c r="V122" s="181">
        <v>2088279.93</v>
      </c>
      <c r="W122" s="181">
        <v>33.57</v>
      </c>
      <c r="X122" s="15">
        <v>0</v>
      </c>
      <c r="Y122" s="15">
        <f t="shared" si="14"/>
        <v>66549908.739000008</v>
      </c>
    </row>
    <row r="123" spans="1:25" s="14" customFormat="1" ht="14.4" x14ac:dyDescent="0.3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67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s="14" customFormat="1" ht="14.4" x14ac:dyDescent="0.3">
      <c r="A124" s="14" t="s">
        <v>110</v>
      </c>
      <c r="B124" s="66" t="s">
        <v>13</v>
      </c>
      <c r="C124" s="234">
        <v>5613705.3199999984</v>
      </c>
      <c r="D124" s="234">
        <v>1268059.73</v>
      </c>
      <c r="E124" s="234">
        <v>131616.54</v>
      </c>
      <c r="F124" s="234">
        <v>7013640.910000002</v>
      </c>
      <c r="G124" s="234">
        <v>11292871.259999998</v>
      </c>
      <c r="H124" s="234">
        <v>2197605.5399999996</v>
      </c>
      <c r="I124" s="234">
        <v>1710527.4199999995</v>
      </c>
      <c r="J124" s="234">
        <v>44476.54</v>
      </c>
      <c r="K124" s="234">
        <v>1572962.5000000002</v>
      </c>
      <c r="L124" s="234">
        <v>1442216.3800000001</v>
      </c>
      <c r="M124" s="234">
        <v>1388757.9500000004</v>
      </c>
      <c r="N124" s="234">
        <v>165337.51999999996</v>
      </c>
      <c r="O124" s="288">
        <v>485267.61</v>
      </c>
      <c r="P124" s="234">
        <v>12544.030000000002</v>
      </c>
      <c r="Q124" s="234">
        <v>2197625.33</v>
      </c>
      <c r="R124" s="234">
        <v>5869119.8399999999</v>
      </c>
      <c r="S124" s="234">
        <v>5801395.4999999981</v>
      </c>
      <c r="T124" s="234">
        <v>452749.58000000007</v>
      </c>
      <c r="U124" s="234">
        <v>21963.67</v>
      </c>
      <c r="V124" s="234">
        <v>1262793.6000000001</v>
      </c>
      <c r="W124" s="234">
        <v>205.69</v>
      </c>
      <c r="X124" s="234">
        <v>0</v>
      </c>
      <c r="Y124" s="15">
        <f t="shared" si="14"/>
        <v>49945442.460000001</v>
      </c>
    </row>
    <row r="125" spans="1:25" s="14" customFormat="1" ht="14.4" x14ac:dyDescent="0.3">
      <c r="B125" s="66" t="s">
        <v>14</v>
      </c>
      <c r="C125" s="234">
        <v>4766561.4499999983</v>
      </c>
      <c r="D125" s="234">
        <v>1126234.1600000004</v>
      </c>
      <c r="E125" s="234">
        <v>351141.30000000005</v>
      </c>
      <c r="F125" s="234">
        <v>5636247.9500000011</v>
      </c>
      <c r="G125" s="234">
        <v>9156728.160000002</v>
      </c>
      <c r="H125" s="234">
        <v>2677513.7799999984</v>
      </c>
      <c r="I125" s="234">
        <v>1664955.1500000008</v>
      </c>
      <c r="J125" s="234">
        <v>127178.65000000001</v>
      </c>
      <c r="K125" s="234">
        <v>823850.88</v>
      </c>
      <c r="L125" s="234">
        <v>829875.73</v>
      </c>
      <c r="M125" s="234">
        <v>1481692.6900000002</v>
      </c>
      <c r="N125" s="234">
        <v>521520.24999999977</v>
      </c>
      <c r="O125" s="288">
        <v>320721.52</v>
      </c>
      <c r="P125" s="234">
        <v>41379.699999999997</v>
      </c>
      <c r="Q125" s="234">
        <v>8482713.5200000051</v>
      </c>
      <c r="R125" s="234">
        <v>7330123.5999999968</v>
      </c>
      <c r="S125" s="234">
        <v>3205506.93</v>
      </c>
      <c r="T125" s="234">
        <v>458026.16000000003</v>
      </c>
      <c r="U125" s="234">
        <v>19961.91</v>
      </c>
      <c r="V125" s="234">
        <v>1730740.84</v>
      </c>
      <c r="W125" s="234">
        <v>656.23</v>
      </c>
      <c r="X125" s="234">
        <v>95.89</v>
      </c>
      <c r="Y125" s="15">
        <f t="shared" si="14"/>
        <v>50753426.449999996</v>
      </c>
    </row>
    <row r="126" spans="1:25" s="14" customFormat="1" ht="14.4" x14ac:dyDescent="0.3">
      <c r="B126" s="66" t="s">
        <v>15</v>
      </c>
      <c r="C126" s="277">
        <v>10536848.870000003</v>
      </c>
      <c r="D126" s="277">
        <v>2027702.9900000002</v>
      </c>
      <c r="E126" s="277">
        <v>88308.69</v>
      </c>
      <c r="F126" s="277">
        <v>6762416.8800000008</v>
      </c>
      <c r="G126" s="277">
        <v>9471433.3300000001</v>
      </c>
      <c r="H126" s="277">
        <v>2280931.2490000003</v>
      </c>
      <c r="I126" s="277">
        <v>1356396.3399999999</v>
      </c>
      <c r="J126" s="277">
        <v>175884.21000000002</v>
      </c>
      <c r="K126" s="277">
        <v>1493802.6600000004</v>
      </c>
      <c r="L126" s="277">
        <v>576610.64000000025</v>
      </c>
      <c r="M126" s="277">
        <v>1279942.4299999992</v>
      </c>
      <c r="N126" s="277">
        <v>211781.95</v>
      </c>
      <c r="O126" s="289">
        <v>460963.05000000005</v>
      </c>
      <c r="P126" s="277">
        <v>8855.880000000001</v>
      </c>
      <c r="Q126" s="277">
        <v>2895442.2999999984</v>
      </c>
      <c r="R126" s="277">
        <v>10198366.620000007</v>
      </c>
      <c r="S126" s="277">
        <v>7622438.8399999999</v>
      </c>
      <c r="T126" s="277">
        <v>828824.09000000032</v>
      </c>
      <c r="U126" s="277">
        <v>0</v>
      </c>
      <c r="V126" s="277">
        <v>1833849.6</v>
      </c>
      <c r="W126" s="277">
        <v>237885.96999999994</v>
      </c>
      <c r="X126" s="277">
        <v>0</v>
      </c>
      <c r="Y126" s="15">
        <f t="shared" si="14"/>
        <v>60348686.589000024</v>
      </c>
    </row>
    <row r="127" spans="1:25" s="14" customFormat="1" ht="14.4" x14ac:dyDescent="0.3">
      <c r="B127" s="53" t="s">
        <v>16</v>
      </c>
      <c r="C127" s="277">
        <v>5886633.9099999992</v>
      </c>
      <c r="D127" s="277">
        <v>1960161.5499999998</v>
      </c>
      <c r="E127" s="277">
        <v>544257.32999999996</v>
      </c>
      <c r="F127" s="277">
        <v>13582498.629999997</v>
      </c>
      <c r="G127" s="277">
        <v>859053.32</v>
      </c>
      <c r="H127" s="277">
        <v>2380737.4200000004</v>
      </c>
      <c r="I127" s="277">
        <v>972678.56999999983</v>
      </c>
      <c r="J127" s="277">
        <v>35944.92</v>
      </c>
      <c r="K127" s="277">
        <v>1524790.81</v>
      </c>
      <c r="L127" s="277">
        <v>1443132.05</v>
      </c>
      <c r="M127" s="277">
        <v>1249188.9099999999</v>
      </c>
      <c r="N127" s="278">
        <v>169612.64999999997</v>
      </c>
      <c r="O127" s="290">
        <v>378087.18999999994</v>
      </c>
      <c r="P127" s="277">
        <v>295084.98000000004</v>
      </c>
      <c r="Q127" s="277">
        <v>1739241.7500000014</v>
      </c>
      <c r="R127" s="277">
        <v>7447947.2300000107</v>
      </c>
      <c r="S127" s="277">
        <v>7567228.5000000037</v>
      </c>
      <c r="T127" s="277">
        <v>449898.77999999991</v>
      </c>
      <c r="U127" s="277">
        <v>3167.7999999999997</v>
      </c>
      <c r="V127" s="277">
        <v>1221001.0199999998</v>
      </c>
      <c r="W127" s="277">
        <v>442.96</v>
      </c>
      <c r="X127" s="277">
        <v>0</v>
      </c>
      <c r="Y127" s="15">
        <f t="shared" si="14"/>
        <v>49710790.280000016</v>
      </c>
    </row>
    <row r="128" spans="1:25" s="14" customFormat="1" ht="14.4" x14ac:dyDescent="0.3">
      <c r="B128" s="53" t="s">
        <v>17</v>
      </c>
      <c r="C128" s="277">
        <v>6529671.355625324</v>
      </c>
      <c r="D128" s="277">
        <v>2577852.8964213063</v>
      </c>
      <c r="E128" s="277">
        <v>378528.96062920621</v>
      </c>
      <c r="F128" s="277">
        <v>11090260.037653964</v>
      </c>
      <c r="G128" s="277">
        <v>3012738.8662879691</v>
      </c>
      <c r="H128" s="277">
        <v>2871501.5416351506</v>
      </c>
      <c r="I128" s="277">
        <v>1481998.5980955861</v>
      </c>
      <c r="J128" s="277">
        <v>37287.353169224654</v>
      </c>
      <c r="K128" s="277">
        <v>2138630.6723174714</v>
      </c>
      <c r="L128" s="277">
        <v>1348685.2896647623</v>
      </c>
      <c r="M128" s="277">
        <v>1167132.6868318603</v>
      </c>
      <c r="N128" s="279">
        <v>184538.24297025776</v>
      </c>
      <c r="O128" s="290">
        <v>952808.26448709297</v>
      </c>
      <c r="P128" s="277">
        <v>6997.1117384802383</v>
      </c>
      <c r="Q128" s="277">
        <v>3119745.9017727696</v>
      </c>
      <c r="R128" s="277">
        <v>7217434.7917800006</v>
      </c>
      <c r="S128" s="277">
        <v>5740474.3890869226</v>
      </c>
      <c r="T128" s="277">
        <v>887240.8945442785</v>
      </c>
      <c r="U128" s="277">
        <v>583.02</v>
      </c>
      <c r="V128" s="277">
        <v>1374546.564893211</v>
      </c>
      <c r="W128" s="277">
        <v>64.349999999999994</v>
      </c>
      <c r="X128" s="277">
        <v>0</v>
      </c>
      <c r="Y128" s="15">
        <f t="shared" si="14"/>
        <v>52118721.78960485</v>
      </c>
    </row>
    <row r="129" spans="1:30" s="14" customFormat="1" ht="14.4" x14ac:dyDescent="0.3">
      <c r="B129" s="53" t="s">
        <v>18</v>
      </c>
      <c r="C129" s="291">
        <v>4341084.4700000007</v>
      </c>
      <c r="D129" s="291">
        <v>1467548.14</v>
      </c>
      <c r="E129" s="291">
        <v>298688.76</v>
      </c>
      <c r="F129" s="291">
        <v>9224993.1130000092</v>
      </c>
      <c r="G129" s="291">
        <v>1611420.4800000004</v>
      </c>
      <c r="H129" s="291">
        <v>3064807.0700000017</v>
      </c>
      <c r="I129" s="291">
        <v>1589833.4899999998</v>
      </c>
      <c r="J129" s="291">
        <v>82171.820000000007</v>
      </c>
      <c r="K129" s="291">
        <v>2257212.6699999995</v>
      </c>
      <c r="L129" s="291">
        <v>654773.0499999997</v>
      </c>
      <c r="M129" s="291">
        <v>861755.13299999991</v>
      </c>
      <c r="N129" s="278">
        <v>120265.20000000003</v>
      </c>
      <c r="O129" s="292">
        <v>1025678.4000000004</v>
      </c>
      <c r="P129" s="291">
        <v>22266.1</v>
      </c>
      <c r="Q129" s="291">
        <v>3993932.5500000012</v>
      </c>
      <c r="R129" s="291">
        <v>4369766.2700000033</v>
      </c>
      <c r="S129" s="291">
        <v>7703863.4399999985</v>
      </c>
      <c r="T129" s="291">
        <v>270379.31999999995</v>
      </c>
      <c r="U129" s="291">
        <v>182.16</v>
      </c>
      <c r="V129" s="291">
        <v>1813188.3999999992</v>
      </c>
      <c r="W129" s="291">
        <v>5756.71</v>
      </c>
      <c r="X129" s="277">
        <v>0</v>
      </c>
      <c r="Y129" s="15">
        <f t="shared" si="14"/>
        <v>44779566.746000014</v>
      </c>
    </row>
    <row r="130" spans="1:30" s="14" customFormat="1" ht="14.4" x14ac:dyDescent="0.3">
      <c r="B130" s="14" t="s">
        <v>19</v>
      </c>
      <c r="C130" s="293">
        <v>9313041.1900000032</v>
      </c>
      <c r="D130" s="293">
        <v>3177921.4900000007</v>
      </c>
      <c r="E130" s="293">
        <v>184159.75999999998</v>
      </c>
      <c r="F130" s="293">
        <v>10885463.450000005</v>
      </c>
      <c r="G130" s="293">
        <v>2500485</v>
      </c>
      <c r="H130" s="293">
        <v>3699628.8599999989</v>
      </c>
      <c r="I130" s="293">
        <v>1182184.27</v>
      </c>
      <c r="J130" s="293">
        <v>59711.46</v>
      </c>
      <c r="K130" s="293">
        <v>2823526.18</v>
      </c>
      <c r="L130" s="293">
        <v>659584.55999999994</v>
      </c>
      <c r="M130" s="293">
        <v>854721.87000000093</v>
      </c>
      <c r="N130" s="293">
        <v>433378.08999999991</v>
      </c>
      <c r="O130" s="293">
        <v>523469.00999999983</v>
      </c>
      <c r="P130" s="293">
        <v>2619.06</v>
      </c>
      <c r="Q130" s="293">
        <v>2315750.0300000007</v>
      </c>
      <c r="R130" s="293">
        <v>6257139.9399999939</v>
      </c>
      <c r="S130" s="293">
        <v>7368004.1700000027</v>
      </c>
      <c r="T130" s="293">
        <v>232338.88</v>
      </c>
      <c r="U130" s="293">
        <v>705.64</v>
      </c>
      <c r="V130" s="293">
        <v>2559445.6100000003</v>
      </c>
      <c r="W130" s="293">
        <v>2616.9899999999998</v>
      </c>
      <c r="X130" s="294">
        <v>0</v>
      </c>
      <c r="Y130" s="15">
        <f t="shared" si="14"/>
        <v>55035895.51000002</v>
      </c>
    </row>
    <row r="131" spans="1:30" s="14" customFormat="1" ht="14.4" x14ac:dyDescent="0.3">
      <c r="B131" s="14" t="s">
        <v>20</v>
      </c>
      <c r="C131" s="12">
        <v>5793893.2039508661</v>
      </c>
      <c r="D131" s="12">
        <v>2202455.9217022802</v>
      </c>
      <c r="E131" s="12">
        <v>70366.721853610259</v>
      </c>
      <c r="F131" s="12">
        <v>11055302.626776762</v>
      </c>
      <c r="G131" s="12">
        <v>1677471.624693414</v>
      </c>
      <c r="H131" s="12">
        <v>2772358.6070024068</v>
      </c>
      <c r="I131" s="12">
        <v>1950783.6257232847</v>
      </c>
      <c r="J131" s="12">
        <v>98656.164650178791</v>
      </c>
      <c r="K131" s="12">
        <v>1706405.7468507863</v>
      </c>
      <c r="L131" s="12">
        <v>903088.63037709147</v>
      </c>
      <c r="M131" s="12">
        <v>1228550.9290695472</v>
      </c>
      <c r="N131" s="12">
        <v>148978.96101794744</v>
      </c>
      <c r="O131" s="63">
        <v>467993.881112598</v>
      </c>
      <c r="P131" s="12">
        <v>6439.1180075776847</v>
      </c>
      <c r="Q131" s="12">
        <v>3160235.1205543969</v>
      </c>
      <c r="R131" s="12">
        <v>10370779.878854636</v>
      </c>
      <c r="S131" s="12">
        <v>6886020.7383914161</v>
      </c>
      <c r="T131" s="12">
        <v>803587.59365404351</v>
      </c>
      <c r="U131" s="12">
        <v>27131.318394997397</v>
      </c>
      <c r="V131" s="12">
        <v>1922521.5742199859</v>
      </c>
      <c r="W131" s="12">
        <v>2054.8226326590443</v>
      </c>
      <c r="X131" s="15">
        <v>0</v>
      </c>
      <c r="Y131" s="15">
        <f t="shared" si="14"/>
        <v>53255076.809490472</v>
      </c>
    </row>
    <row r="132" spans="1:30" s="14" customFormat="1" ht="14.4" x14ac:dyDescent="0.3">
      <c r="B132" s="14" t="s">
        <v>21</v>
      </c>
      <c r="C132" s="12">
        <v>4253531.1998875756</v>
      </c>
      <c r="D132" s="12">
        <v>1448546.7370650258</v>
      </c>
      <c r="E132" s="12">
        <v>100096.43725052054</v>
      </c>
      <c r="F132" s="12">
        <v>12822289.739794822</v>
      </c>
      <c r="G132" s="12">
        <v>9466565.1193335112</v>
      </c>
      <c r="H132" s="12">
        <v>2054060.3320410233</v>
      </c>
      <c r="I132" s="12">
        <v>1990532.1047508584</v>
      </c>
      <c r="J132" s="12">
        <v>62576.93042006161</v>
      </c>
      <c r="K132" s="12">
        <v>992296.02426063444</v>
      </c>
      <c r="L132" s="12">
        <v>776432.82516883255</v>
      </c>
      <c r="M132" s="12">
        <v>863500.38718290348</v>
      </c>
      <c r="N132" s="12">
        <v>119538.68254650471</v>
      </c>
      <c r="O132" s="12">
        <v>550572.64654200326</v>
      </c>
      <c r="P132" s="12">
        <v>7220.5280545514142</v>
      </c>
      <c r="Q132" s="12">
        <v>1959731.204330584</v>
      </c>
      <c r="R132" s="12">
        <v>4774205.0904563526</v>
      </c>
      <c r="S132" s="12">
        <v>13149926.638108583</v>
      </c>
      <c r="T132" s="12">
        <v>325746.17904993624</v>
      </c>
      <c r="U132" s="12">
        <v>579.56173016327693</v>
      </c>
      <c r="V132" s="12">
        <v>1627153.8648512249</v>
      </c>
      <c r="W132" s="12">
        <v>509.12339209147206</v>
      </c>
      <c r="X132" s="15">
        <v>0</v>
      </c>
      <c r="Y132" s="15">
        <f t="shared" si="14"/>
        <v>57345611.356217764</v>
      </c>
    </row>
    <row r="133" spans="1:30" s="14" customFormat="1" ht="14.4" x14ac:dyDescent="0.3">
      <c r="B133" s="14" t="s">
        <v>22</v>
      </c>
      <c r="C133" s="301">
        <v>6082870.8350216048</v>
      </c>
      <c r="D133" s="301">
        <v>1810627.7089415651</v>
      </c>
      <c r="E133" s="301">
        <v>273774.32839362492</v>
      </c>
      <c r="F133" s="301">
        <v>8795253.6918557603</v>
      </c>
      <c r="G133" s="301">
        <v>12721868.84408332</v>
      </c>
      <c r="H133" s="301">
        <v>1838330.7024789129</v>
      </c>
      <c r="I133" s="301">
        <v>1897141.0271144544</v>
      </c>
      <c r="J133" s="301">
        <v>112347.36278817429</v>
      </c>
      <c r="K133" s="301">
        <v>1336736.3194994801</v>
      </c>
      <c r="L133" s="301">
        <v>583977.83413623378</v>
      </c>
      <c r="M133" s="301">
        <v>1784103.9431482591</v>
      </c>
      <c r="N133" s="301">
        <v>318222.08883014531</v>
      </c>
      <c r="O133" s="301">
        <v>422331.50823302503</v>
      </c>
      <c r="P133" s="301">
        <v>12755.965259045113</v>
      </c>
      <c r="Q133" s="301">
        <v>2605993.6018036883</v>
      </c>
      <c r="R133" s="301">
        <v>4851800.9707946377</v>
      </c>
      <c r="S133" s="301">
        <v>2156942.5124166054</v>
      </c>
      <c r="T133" s="301">
        <v>10574684.692887327</v>
      </c>
      <c r="U133" s="301">
        <v>6392.5970292285583</v>
      </c>
      <c r="V133" s="301">
        <v>1839611.9339326597</v>
      </c>
      <c r="W133" s="301">
        <v>615.40122399730058</v>
      </c>
      <c r="X133" s="15">
        <v>0</v>
      </c>
      <c r="Y133" s="15">
        <f t="shared" si="14"/>
        <v>60026383.869871758</v>
      </c>
      <c r="Z133" s="300"/>
      <c r="AA133" s="300"/>
      <c r="AB133" s="300"/>
      <c r="AC133" s="300"/>
      <c r="AD133" s="300"/>
    </row>
    <row r="134" spans="1:30" s="14" customFormat="1" ht="14.4" x14ac:dyDescent="0.3">
      <c r="B134" s="14" t="s">
        <v>23</v>
      </c>
      <c r="C134" s="300">
        <v>4068005.7200000007</v>
      </c>
      <c r="D134" s="300">
        <v>1474645.2699999998</v>
      </c>
      <c r="E134" s="300">
        <v>47483.13</v>
      </c>
      <c r="F134" s="300">
        <v>10257282.689999998</v>
      </c>
      <c r="G134" s="300">
        <v>9546743.5299999975</v>
      </c>
      <c r="H134" s="300">
        <v>1922843.3299999996</v>
      </c>
      <c r="I134" s="300">
        <v>1902186.4199999974</v>
      </c>
      <c r="J134" s="300">
        <v>93721.480000000025</v>
      </c>
      <c r="K134" s="300">
        <v>1060999.2300000007</v>
      </c>
      <c r="L134" s="300">
        <v>1007212.5699999996</v>
      </c>
      <c r="M134" s="300">
        <v>1232640.9999999979</v>
      </c>
      <c r="N134" s="300">
        <v>254983.9699999998</v>
      </c>
      <c r="O134" s="300">
        <v>772243.26999999897</v>
      </c>
      <c r="P134" s="300">
        <v>47580.119999999995</v>
      </c>
      <c r="Q134" s="300">
        <v>3793061.2499999967</v>
      </c>
      <c r="R134" s="300">
        <v>8366735.0099999951</v>
      </c>
      <c r="S134" s="300">
        <v>2650082.3699999987</v>
      </c>
      <c r="T134" s="300">
        <v>809756.20000000112</v>
      </c>
      <c r="U134" s="300">
        <v>2222.04</v>
      </c>
      <c r="V134" s="300">
        <v>1719186.0800000005</v>
      </c>
      <c r="W134" s="300">
        <v>3367.47</v>
      </c>
      <c r="X134" s="15"/>
      <c r="Y134" s="15">
        <f t="shared" si="14"/>
        <v>51032982.149999976</v>
      </c>
    </row>
    <row r="135" spans="1:30" s="14" customFormat="1" ht="14.4" x14ac:dyDescent="0.3">
      <c r="B135" s="14" t="s">
        <v>24</v>
      </c>
      <c r="C135" s="300">
        <v>3694481.9258709177</v>
      </c>
      <c r="D135" s="300">
        <v>1656441.3252622886</v>
      </c>
      <c r="E135" s="300">
        <v>137799.43808644166</v>
      </c>
      <c r="F135" s="300">
        <v>7406130.1012500105</v>
      </c>
      <c r="G135" s="300">
        <v>21306710.120976221</v>
      </c>
      <c r="H135" s="300">
        <v>1807129.3189460728</v>
      </c>
      <c r="I135" s="300">
        <v>2011477.9006267104</v>
      </c>
      <c r="J135" s="300">
        <v>84285.547651099681</v>
      </c>
      <c r="K135" s="300">
        <v>666179.49274784094</v>
      </c>
      <c r="L135" s="300">
        <v>1258686.9470338402</v>
      </c>
      <c r="M135" s="300">
        <v>1326170.7100377751</v>
      </c>
      <c r="N135" s="300">
        <v>354198.18647479307</v>
      </c>
      <c r="O135" s="300">
        <v>373568.51291187224</v>
      </c>
      <c r="P135" s="300">
        <v>42362.236880908924</v>
      </c>
      <c r="Q135" s="300">
        <v>2980946.9766368452</v>
      </c>
      <c r="R135" s="300">
        <v>6813881.0510942219</v>
      </c>
      <c r="S135" s="300">
        <v>4771736.1088650953</v>
      </c>
      <c r="T135" s="300">
        <v>327874.21461362805</v>
      </c>
      <c r="U135" s="300">
        <v>9954.0825694664654</v>
      </c>
      <c r="V135" s="300">
        <v>1763659.9493095886</v>
      </c>
      <c r="W135" s="300">
        <v>220782.51014077786</v>
      </c>
      <c r="X135" s="15">
        <v>0</v>
      </c>
      <c r="Y135" s="15">
        <f t="shared" si="14"/>
        <v>59014456.657986403</v>
      </c>
    </row>
    <row r="136" spans="1:30" s="8" customFormat="1" ht="14.4" x14ac:dyDescent="0.3">
      <c r="A136" s="53"/>
      <c r="B136" s="53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68"/>
      <c r="X136" s="71"/>
      <c r="Y136" s="59"/>
    </row>
    <row r="137" spans="1:30" x14ac:dyDescent="0.3">
      <c r="A137" s="178" t="s">
        <v>25</v>
      </c>
      <c r="B137" s="474" t="s">
        <v>26</v>
      </c>
      <c r="C137" s="474"/>
      <c r="D137" s="474"/>
      <c r="E137" s="474"/>
      <c r="F137" s="474"/>
      <c r="G137" s="474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X137" s="73"/>
    </row>
    <row r="138" spans="1:30" ht="14.4" x14ac:dyDescent="0.3">
      <c r="A138" s="179" t="s">
        <v>27</v>
      </c>
      <c r="B138" s="177" t="s">
        <v>29</v>
      </c>
      <c r="C138" s="73"/>
      <c r="D138" s="73"/>
      <c r="E138" s="75"/>
      <c r="F138" s="73"/>
      <c r="G138" s="75"/>
      <c r="H138" s="76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X138" s="73"/>
    </row>
    <row r="139" spans="1:30" ht="14.4" x14ac:dyDescent="0.3">
      <c r="A139" s="73"/>
      <c r="B139" s="73"/>
      <c r="C139" s="73"/>
      <c r="D139" s="73"/>
      <c r="E139" s="75"/>
      <c r="F139" s="73"/>
      <c r="G139" s="75"/>
      <c r="H139" s="76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X139" s="73"/>
    </row>
    <row r="140" spans="1:30" ht="14.4" x14ac:dyDescent="0.3">
      <c r="A140" s="73"/>
      <c r="B140" s="73"/>
      <c r="C140" s="73"/>
      <c r="D140" s="73"/>
      <c r="E140" s="75"/>
      <c r="F140" s="73"/>
      <c r="G140" s="75"/>
      <c r="H140" s="76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X140" s="73"/>
      <c r="Y140" s="73"/>
    </row>
    <row r="141" spans="1:30" ht="14.4" x14ac:dyDescent="0.3">
      <c r="A141" s="73"/>
      <c r="B141" s="73"/>
      <c r="C141" s="73"/>
      <c r="D141" s="73"/>
      <c r="E141" s="75"/>
      <c r="F141" s="73"/>
      <c r="G141" s="75"/>
      <c r="H141" s="76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X141" s="73"/>
      <c r="Y141" s="73"/>
    </row>
    <row r="142" spans="1:30" ht="14.4" x14ac:dyDescent="0.3">
      <c r="A142" s="73"/>
      <c r="B142" s="73"/>
      <c r="C142" s="73"/>
      <c r="D142" s="73"/>
      <c r="E142" s="75"/>
      <c r="F142" s="73"/>
      <c r="G142" s="75"/>
      <c r="H142" s="76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X142" s="73"/>
    </row>
    <row r="143" spans="1:30" ht="14.4" x14ac:dyDescent="0.3">
      <c r="A143" s="73"/>
      <c r="B143" s="73"/>
      <c r="C143" s="73"/>
      <c r="D143" s="73"/>
      <c r="E143" s="75"/>
      <c r="F143" s="73"/>
      <c r="G143" s="75"/>
      <c r="H143" s="76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X143" s="73"/>
    </row>
    <row r="144" spans="1:30" ht="14.4" x14ac:dyDescent="0.3">
      <c r="A144" s="73"/>
      <c r="B144" s="73"/>
      <c r="C144" s="73"/>
      <c r="D144" s="73"/>
      <c r="E144" s="75"/>
      <c r="F144" s="73"/>
      <c r="G144" s="75"/>
      <c r="H144" s="76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X144" s="73"/>
    </row>
    <row r="145" spans="1:24" ht="14.4" x14ac:dyDescent="0.3">
      <c r="A145" s="73"/>
      <c r="B145" s="73"/>
      <c r="C145" s="73"/>
      <c r="D145" s="73"/>
      <c r="E145" s="75"/>
      <c r="F145" s="73"/>
      <c r="G145" s="75"/>
      <c r="H145" s="76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X145" s="73"/>
    </row>
    <row r="146" spans="1:24" ht="14.4" x14ac:dyDescent="0.3">
      <c r="A146" s="73"/>
      <c r="B146" s="73"/>
      <c r="C146" s="73"/>
      <c r="D146" s="73"/>
      <c r="E146" s="75"/>
      <c r="F146" s="73"/>
      <c r="G146" s="75"/>
      <c r="H146" s="76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X146" s="73"/>
    </row>
    <row r="147" spans="1:24" ht="14.4" x14ac:dyDescent="0.3">
      <c r="A147" s="73"/>
      <c r="B147" s="73"/>
      <c r="C147" s="73"/>
      <c r="D147" s="73"/>
      <c r="E147" s="75"/>
      <c r="F147" s="73"/>
      <c r="G147" s="75"/>
      <c r="H147" s="76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X147" s="73"/>
    </row>
    <row r="148" spans="1:24" ht="14.4" x14ac:dyDescent="0.3">
      <c r="A148" s="73"/>
      <c r="B148" s="73"/>
      <c r="C148" s="73"/>
      <c r="D148" s="73"/>
      <c r="E148" s="75"/>
      <c r="F148" s="73"/>
      <c r="G148" s="75"/>
      <c r="H148" s="76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X148" s="73"/>
    </row>
    <row r="149" spans="1:24" ht="14.4" x14ac:dyDescent="0.3">
      <c r="A149" s="73"/>
      <c r="B149" s="73"/>
      <c r="C149" s="73"/>
      <c r="D149" s="73"/>
      <c r="E149" s="75"/>
      <c r="F149" s="73"/>
      <c r="G149" s="75"/>
      <c r="H149" s="76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X149" s="73"/>
    </row>
    <row r="150" spans="1:24" ht="14.4" x14ac:dyDescent="0.3">
      <c r="A150" s="73"/>
      <c r="B150" s="73"/>
      <c r="C150" s="73"/>
      <c r="D150" s="73"/>
      <c r="E150" s="75"/>
      <c r="F150" s="73"/>
      <c r="G150" s="75"/>
      <c r="H150" s="76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X150" s="73"/>
    </row>
    <row r="151" spans="1:24" ht="14.4" x14ac:dyDescent="0.3">
      <c r="A151" s="73"/>
      <c r="B151" s="73"/>
      <c r="C151" s="73"/>
      <c r="D151" s="73"/>
      <c r="E151" s="75"/>
      <c r="F151" s="73"/>
      <c r="G151" s="75"/>
      <c r="H151" s="76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X151" s="73"/>
    </row>
    <row r="152" spans="1:24" ht="14.4" x14ac:dyDescent="0.3">
      <c r="A152" s="73"/>
      <c r="B152" s="73"/>
      <c r="C152" s="73"/>
      <c r="D152" s="73"/>
      <c r="E152" s="75"/>
      <c r="F152" s="73"/>
      <c r="G152" s="75"/>
      <c r="H152" s="76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X152" s="73"/>
    </row>
    <row r="153" spans="1:24" ht="14.4" x14ac:dyDescent="0.3">
      <c r="A153" s="73"/>
      <c r="B153" s="73"/>
      <c r="C153" s="73"/>
      <c r="D153" s="73"/>
      <c r="E153" s="75"/>
      <c r="F153" s="73"/>
      <c r="G153" s="75"/>
      <c r="H153" s="76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X153" s="73"/>
    </row>
    <row r="154" spans="1:24" ht="14.4" x14ac:dyDescent="0.3">
      <c r="A154" s="73"/>
      <c r="B154" s="73"/>
      <c r="C154" s="73"/>
      <c r="D154" s="73"/>
      <c r="E154" s="75"/>
      <c r="F154" s="73"/>
      <c r="G154" s="75"/>
      <c r="H154" s="76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X154" s="73"/>
    </row>
    <row r="155" spans="1:24" ht="14.4" x14ac:dyDescent="0.3">
      <c r="A155" s="73"/>
      <c r="B155" s="73"/>
      <c r="C155" s="73"/>
      <c r="D155" s="73"/>
      <c r="E155" s="75"/>
      <c r="F155" s="73"/>
      <c r="G155" s="75"/>
      <c r="H155" s="76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X155" s="73"/>
    </row>
    <row r="156" spans="1:24" ht="14.4" x14ac:dyDescent="0.3">
      <c r="A156" s="73"/>
      <c r="B156" s="73"/>
      <c r="C156" s="73"/>
      <c r="D156" s="73"/>
      <c r="E156" s="75"/>
      <c r="F156" s="73"/>
      <c r="G156" s="75"/>
      <c r="H156" s="76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X156" s="73"/>
    </row>
    <row r="157" spans="1:24" ht="14.4" x14ac:dyDescent="0.3">
      <c r="A157" s="73"/>
      <c r="B157" s="73"/>
      <c r="C157" s="73"/>
      <c r="D157" s="73"/>
      <c r="E157" s="75"/>
      <c r="F157" s="73"/>
      <c r="G157" s="75"/>
      <c r="H157" s="76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X157" s="73"/>
    </row>
    <row r="158" spans="1:24" ht="14.4" x14ac:dyDescent="0.3">
      <c r="A158" s="73"/>
      <c r="B158" s="73"/>
      <c r="C158" s="73"/>
      <c r="D158" s="73"/>
      <c r="E158" s="75"/>
      <c r="F158" s="73"/>
      <c r="G158" s="75"/>
      <c r="H158" s="76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X158" s="73"/>
    </row>
    <row r="159" spans="1:24" ht="14.4" x14ac:dyDescent="0.3">
      <c r="A159" s="73"/>
      <c r="B159" s="73"/>
      <c r="C159" s="73"/>
      <c r="D159" s="73"/>
      <c r="E159" s="75"/>
      <c r="F159" s="73"/>
      <c r="G159" s="75"/>
      <c r="H159" s="76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X159" s="73"/>
    </row>
    <row r="160" spans="1:24" ht="14.4" x14ac:dyDescent="0.3">
      <c r="A160" s="73"/>
      <c r="B160" s="73"/>
      <c r="C160" s="73"/>
      <c r="D160" s="73"/>
      <c r="E160" s="75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X160" s="73"/>
    </row>
    <row r="161" spans="1:24" ht="14.4" x14ac:dyDescent="0.3">
      <c r="A161" s="73"/>
      <c r="B161" s="73"/>
      <c r="C161" s="73"/>
      <c r="D161" s="73"/>
      <c r="E161" s="78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X161" s="73"/>
    </row>
    <row r="162" spans="1:24" x14ac:dyDescent="0.3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X162" s="73"/>
    </row>
    <row r="163" spans="1:24" x14ac:dyDescent="0.3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X163" s="73"/>
    </row>
    <row r="164" spans="1:24" x14ac:dyDescent="0.3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X164" s="73"/>
    </row>
    <row r="165" spans="1:24" x14ac:dyDescent="0.3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X165" s="73"/>
    </row>
    <row r="166" spans="1:24" x14ac:dyDescent="0.3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X166" s="73"/>
    </row>
    <row r="167" spans="1:24" x14ac:dyDescent="0.3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X167" s="73"/>
    </row>
    <row r="168" spans="1:24" x14ac:dyDescent="0.3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X168" s="73"/>
    </row>
    <row r="169" spans="1:24" x14ac:dyDescent="0.3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X169" s="73"/>
    </row>
    <row r="170" spans="1:24" x14ac:dyDescent="0.3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X170" s="73"/>
    </row>
    <row r="171" spans="1:24" x14ac:dyDescent="0.3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X171" s="73"/>
    </row>
    <row r="172" spans="1:24" x14ac:dyDescent="0.3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X172" s="73"/>
    </row>
    <row r="173" spans="1:24" x14ac:dyDescent="0.3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X173" s="73"/>
    </row>
    <row r="174" spans="1:24" x14ac:dyDescent="0.3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X174" s="73"/>
    </row>
    <row r="175" spans="1:24" x14ac:dyDescent="0.3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X175" s="73"/>
    </row>
    <row r="176" spans="1:24" x14ac:dyDescent="0.3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X176" s="73"/>
    </row>
    <row r="177" spans="1:24" x14ac:dyDescent="0.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X177" s="73"/>
    </row>
    <row r="178" spans="1:24" x14ac:dyDescent="0.3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X178" s="73"/>
    </row>
    <row r="179" spans="1:24" x14ac:dyDescent="0.3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X179" s="73"/>
    </row>
    <row r="180" spans="1:24" x14ac:dyDescent="0.3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X180" s="73"/>
    </row>
    <row r="181" spans="1:24" x14ac:dyDescent="0.3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X181" s="73"/>
    </row>
    <row r="182" spans="1:24" x14ac:dyDescent="0.3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X182" s="73"/>
    </row>
    <row r="183" spans="1:24" x14ac:dyDescent="0.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X183" s="73"/>
    </row>
    <row r="184" spans="1:24" x14ac:dyDescent="0.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X184" s="73"/>
    </row>
    <row r="185" spans="1:24" x14ac:dyDescent="0.3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X185" s="73"/>
    </row>
    <row r="186" spans="1:24" x14ac:dyDescent="0.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X186" s="73"/>
    </row>
    <row r="187" spans="1:24" x14ac:dyDescent="0.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X187" s="73"/>
    </row>
    <row r="188" spans="1:24" x14ac:dyDescent="0.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X188" s="73"/>
    </row>
    <row r="189" spans="1:24" x14ac:dyDescent="0.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X189" s="73"/>
    </row>
    <row r="190" spans="1:24" x14ac:dyDescent="0.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X190" s="73"/>
    </row>
    <row r="191" spans="1:24" x14ac:dyDescent="0.3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X191" s="73"/>
    </row>
    <row r="192" spans="1:24" x14ac:dyDescent="0.3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X192" s="73"/>
    </row>
    <row r="193" spans="1:24" x14ac:dyDescent="0.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X193" s="73"/>
    </row>
    <row r="194" spans="1:24" x14ac:dyDescent="0.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X194" s="73"/>
    </row>
    <row r="195" spans="1:24" x14ac:dyDescent="0.3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X195" s="73"/>
    </row>
    <row r="196" spans="1:24" x14ac:dyDescent="0.3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X196" s="73"/>
    </row>
    <row r="197" spans="1:24" x14ac:dyDescent="0.3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X197" s="73"/>
    </row>
    <row r="198" spans="1:24" x14ac:dyDescent="0.3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X198" s="73"/>
    </row>
    <row r="199" spans="1:24" x14ac:dyDescent="0.3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X199" s="73"/>
    </row>
    <row r="200" spans="1:24" x14ac:dyDescent="0.3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X200" s="73"/>
    </row>
    <row r="201" spans="1:24" x14ac:dyDescent="0.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X201" s="73"/>
    </row>
    <row r="202" spans="1:24" x14ac:dyDescent="0.3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X202" s="73"/>
    </row>
    <row r="203" spans="1:24" x14ac:dyDescent="0.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X203" s="73"/>
    </row>
    <row r="204" spans="1:24" x14ac:dyDescent="0.3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X204" s="73"/>
    </row>
    <row r="205" spans="1:24" x14ac:dyDescent="0.3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X205" s="73"/>
    </row>
    <row r="206" spans="1:24" x14ac:dyDescent="0.3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X206" s="73"/>
    </row>
    <row r="207" spans="1:24" x14ac:dyDescent="0.3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X207" s="73"/>
    </row>
    <row r="208" spans="1:24" x14ac:dyDescent="0.3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X208" s="73"/>
    </row>
    <row r="209" spans="1:24" x14ac:dyDescent="0.3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X209" s="73"/>
    </row>
    <row r="210" spans="1:24" x14ac:dyDescent="0.3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X210" s="73"/>
    </row>
    <row r="211" spans="1:24" x14ac:dyDescent="0.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X211" s="73"/>
    </row>
    <row r="212" spans="1:24" x14ac:dyDescent="0.3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X212" s="73"/>
    </row>
    <row r="213" spans="1:24" x14ac:dyDescent="0.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X213" s="73"/>
    </row>
    <row r="214" spans="1:24" x14ac:dyDescent="0.3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X214" s="73"/>
    </row>
    <row r="215" spans="1:24" x14ac:dyDescent="0.3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X215" s="73"/>
    </row>
    <row r="216" spans="1:24" x14ac:dyDescent="0.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X216" s="73"/>
    </row>
    <row r="217" spans="1:24" x14ac:dyDescent="0.3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X217" s="73"/>
    </row>
    <row r="218" spans="1:24" x14ac:dyDescent="0.3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X218" s="73"/>
    </row>
    <row r="219" spans="1:24" x14ac:dyDescent="0.3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X219" s="73"/>
    </row>
    <row r="220" spans="1:24" x14ac:dyDescent="0.3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X220" s="73"/>
    </row>
    <row r="221" spans="1:24" x14ac:dyDescent="0.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X221" s="73"/>
    </row>
    <row r="222" spans="1:24" x14ac:dyDescent="0.3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X222" s="73"/>
    </row>
    <row r="223" spans="1:24" x14ac:dyDescent="0.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X223" s="73"/>
    </row>
    <row r="224" spans="1:24" x14ac:dyDescent="0.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X224" s="73"/>
    </row>
    <row r="225" spans="1:24" x14ac:dyDescent="0.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X225" s="73"/>
    </row>
    <row r="226" spans="1:24" x14ac:dyDescent="0.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X226" s="73"/>
    </row>
    <row r="227" spans="1:24" x14ac:dyDescent="0.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X227" s="73"/>
    </row>
    <row r="228" spans="1:24" x14ac:dyDescent="0.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X228" s="73"/>
    </row>
    <row r="229" spans="1:24" x14ac:dyDescent="0.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X229" s="73"/>
    </row>
    <row r="230" spans="1:24" x14ac:dyDescent="0.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X230" s="73"/>
    </row>
    <row r="231" spans="1:24" x14ac:dyDescent="0.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X231" s="73"/>
    </row>
  </sheetData>
  <mergeCells count="8">
    <mergeCell ref="B137:G137"/>
    <mergeCell ref="A5:B5"/>
    <mergeCell ref="A3:B4"/>
    <mergeCell ref="A6:B6"/>
    <mergeCell ref="A1:B2"/>
    <mergeCell ref="C1:Y1"/>
    <mergeCell ref="D2:Y2"/>
    <mergeCell ref="Y3:Y4"/>
  </mergeCells>
  <pageMargins left="0.70866141732283472" right="0.11811023622047245" top="0.74803149606299213" bottom="0.74803149606299213" header="0.31496062992125984" footer="0.31496062992125984"/>
  <pageSetup paperSize="1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Y197"/>
  <sheetViews>
    <sheetView zoomScaleNormal="100" workbookViewId="0">
      <pane xSplit="2" ySplit="5" topLeftCell="O6" activePane="bottomRight" state="frozen"/>
      <selection pane="topRight" activeCell="I60" sqref="I60"/>
      <selection pane="bottomLeft" activeCell="I60" sqref="I60"/>
      <selection pane="bottomRight" activeCell="AC13" sqref="AC13"/>
    </sheetView>
  </sheetViews>
  <sheetFormatPr defaultColWidth="9.33203125" defaultRowHeight="13.8" x14ac:dyDescent="0.3"/>
  <cols>
    <col min="1" max="1" width="10.33203125" style="34" customWidth="1"/>
    <col min="2" max="2" width="11" style="34" customWidth="1"/>
    <col min="3" max="3" width="11.33203125" style="241" customWidth="1"/>
    <col min="4" max="4" width="11.6640625" style="241" customWidth="1"/>
    <col min="5" max="5" width="9.33203125" style="241" customWidth="1"/>
    <col min="6" max="6" width="14.6640625" style="241" customWidth="1"/>
    <col min="7" max="7" width="9.33203125" style="241" customWidth="1"/>
    <col min="8" max="8" width="9.6640625" style="241" customWidth="1"/>
    <col min="9" max="9" width="11.33203125" style="241" bestFit="1" customWidth="1"/>
    <col min="10" max="10" width="14.109375" style="241" customWidth="1"/>
    <col min="11" max="11" width="12.33203125" style="241" customWidth="1"/>
    <col min="12" max="12" width="12.6640625" style="241" customWidth="1"/>
    <col min="13" max="13" width="8.33203125" style="241" customWidth="1"/>
    <col min="14" max="14" width="12.33203125" style="241" bestFit="1" customWidth="1"/>
    <col min="15" max="15" width="14.88671875" style="241" customWidth="1"/>
    <col min="16" max="16" width="13.44140625" style="241" customWidth="1"/>
    <col min="17" max="17" width="8.6640625" style="241" customWidth="1"/>
    <col min="18" max="18" width="16.109375" style="241" customWidth="1"/>
    <col min="19" max="19" width="14.6640625" style="241" customWidth="1"/>
    <col min="20" max="20" width="22.33203125" style="241" customWidth="1"/>
    <col min="21" max="21" width="15" style="241" customWidth="1"/>
    <col min="22" max="22" width="12.88671875" style="241" customWidth="1"/>
    <col min="23" max="23" width="11.6640625" style="241" customWidth="1"/>
    <col min="24" max="24" width="10.6640625" style="241" customWidth="1"/>
    <col min="25" max="25" width="11.109375" style="241" customWidth="1"/>
    <col min="26" max="26" width="9.33203125" style="34"/>
    <col min="27" max="27" width="9.88671875" style="34" bestFit="1" customWidth="1"/>
    <col min="28" max="16384" width="9.33203125" style="34"/>
  </cols>
  <sheetData>
    <row r="1" spans="1:25" ht="16.5" customHeight="1" x14ac:dyDescent="0.3">
      <c r="A1" s="479" t="s">
        <v>105</v>
      </c>
      <c r="B1" s="480"/>
      <c r="C1" s="486" t="s">
        <v>106</v>
      </c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</row>
    <row r="2" spans="1:25" ht="16.5" customHeight="1" x14ac:dyDescent="0.3">
      <c r="A2" s="480"/>
      <c r="B2" s="480"/>
      <c r="C2" s="488" t="s">
        <v>2</v>
      </c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</row>
    <row r="3" spans="1:25" s="10" customFormat="1" ht="15.75" customHeight="1" x14ac:dyDescent="0.3">
      <c r="A3" s="490" t="s">
        <v>32</v>
      </c>
      <c r="B3" s="491"/>
      <c r="C3" s="262" t="s">
        <v>33</v>
      </c>
      <c r="D3" s="262" t="s">
        <v>34</v>
      </c>
      <c r="E3" s="262" t="s">
        <v>35</v>
      </c>
      <c r="F3" s="262" t="s">
        <v>36</v>
      </c>
      <c r="G3" s="262" t="s">
        <v>37</v>
      </c>
      <c r="H3" s="262" t="s">
        <v>38</v>
      </c>
      <c r="I3" s="262" t="s">
        <v>39</v>
      </c>
      <c r="J3" s="262" t="s">
        <v>40</v>
      </c>
      <c r="K3" s="262" t="s">
        <v>41</v>
      </c>
      <c r="L3" s="262" t="s">
        <v>42</v>
      </c>
      <c r="M3" s="262" t="s">
        <v>43</v>
      </c>
      <c r="N3" s="262" t="s">
        <v>44</v>
      </c>
      <c r="O3" s="262" t="s">
        <v>45</v>
      </c>
      <c r="P3" s="262" t="s">
        <v>46</v>
      </c>
      <c r="Q3" s="262" t="s">
        <v>47</v>
      </c>
      <c r="R3" s="262" t="s">
        <v>48</v>
      </c>
      <c r="S3" s="262" t="s">
        <v>49</v>
      </c>
      <c r="T3" s="262" t="s">
        <v>50</v>
      </c>
      <c r="U3" s="263" t="s">
        <v>51</v>
      </c>
      <c r="V3" s="262" t="s">
        <v>52</v>
      </c>
      <c r="W3" s="262" t="s">
        <v>53</v>
      </c>
      <c r="X3" s="241" t="s">
        <v>54</v>
      </c>
      <c r="Y3" s="486" t="s">
        <v>9</v>
      </c>
    </row>
    <row r="4" spans="1:25" s="40" customFormat="1" ht="52.5" customHeight="1" x14ac:dyDescent="0.3">
      <c r="A4" s="491"/>
      <c r="B4" s="491"/>
      <c r="C4" s="264" t="s">
        <v>55</v>
      </c>
      <c r="D4" s="264" t="s">
        <v>56</v>
      </c>
      <c r="E4" s="264" t="s">
        <v>57</v>
      </c>
      <c r="F4" s="264" t="s">
        <v>58</v>
      </c>
      <c r="G4" s="264" t="s">
        <v>59</v>
      </c>
      <c r="H4" s="264" t="s">
        <v>60</v>
      </c>
      <c r="I4" s="264" t="s">
        <v>61</v>
      </c>
      <c r="J4" s="264" t="s">
        <v>107</v>
      </c>
      <c r="K4" s="264" t="s">
        <v>63</v>
      </c>
      <c r="L4" s="264" t="s">
        <v>64</v>
      </c>
      <c r="M4" s="264" t="s">
        <v>65</v>
      </c>
      <c r="N4" s="264" t="s">
        <v>66</v>
      </c>
      <c r="O4" s="264" t="s">
        <v>67</v>
      </c>
      <c r="P4" s="264" t="s">
        <v>68</v>
      </c>
      <c r="Q4" s="264" t="s">
        <v>69</v>
      </c>
      <c r="R4" s="264" t="s">
        <v>70</v>
      </c>
      <c r="S4" s="264" t="s">
        <v>71</v>
      </c>
      <c r="T4" s="264" t="s">
        <v>72</v>
      </c>
      <c r="U4" s="264" t="s">
        <v>73</v>
      </c>
      <c r="V4" s="264" t="s">
        <v>74</v>
      </c>
      <c r="W4" s="264" t="s">
        <v>75</v>
      </c>
      <c r="X4" s="265" t="s">
        <v>76</v>
      </c>
      <c r="Y4" s="487"/>
    </row>
    <row r="5" spans="1:25" s="41" customFormat="1" ht="21" customHeight="1" x14ac:dyDescent="0.3">
      <c r="A5" s="475" t="s">
        <v>108</v>
      </c>
      <c r="B5" s="475"/>
      <c r="C5" s="262" t="s">
        <v>78</v>
      </c>
      <c r="D5" s="262" t="s">
        <v>79</v>
      </c>
      <c r="E5" s="262" t="s">
        <v>80</v>
      </c>
      <c r="F5" s="262" t="s">
        <v>81</v>
      </c>
      <c r="G5" s="262" t="s">
        <v>82</v>
      </c>
      <c r="H5" s="262" t="s">
        <v>83</v>
      </c>
      <c r="I5" s="262" t="s">
        <v>84</v>
      </c>
      <c r="J5" s="262" t="s">
        <v>85</v>
      </c>
      <c r="K5" s="262" t="s">
        <v>86</v>
      </c>
      <c r="L5" s="262" t="s">
        <v>87</v>
      </c>
      <c r="M5" s="262" t="s">
        <v>88</v>
      </c>
      <c r="N5" s="262" t="s">
        <v>89</v>
      </c>
      <c r="O5" s="262" t="s">
        <v>90</v>
      </c>
      <c r="P5" s="262" t="s">
        <v>91</v>
      </c>
      <c r="Q5" s="262" t="s">
        <v>92</v>
      </c>
      <c r="R5" s="262" t="s">
        <v>93</v>
      </c>
      <c r="S5" s="262" t="s">
        <v>94</v>
      </c>
      <c r="T5" s="262" t="s">
        <v>95</v>
      </c>
      <c r="U5" s="262" t="s">
        <v>96</v>
      </c>
      <c r="V5" s="262" t="s">
        <v>97</v>
      </c>
      <c r="W5" s="262" t="s">
        <v>98</v>
      </c>
      <c r="X5" s="262" t="s">
        <v>99</v>
      </c>
      <c r="Y5" s="262"/>
    </row>
    <row r="6" spans="1:25" s="41" customFormat="1" ht="21" customHeight="1" x14ac:dyDescent="0.3">
      <c r="A6" s="492" t="s">
        <v>11</v>
      </c>
      <c r="B6" s="49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6"/>
      <c r="Y6" s="262"/>
    </row>
    <row r="7" spans="1:25" s="46" customFormat="1" ht="13.5" customHeight="1" x14ac:dyDescent="0.3">
      <c r="A7" s="43">
        <v>2012</v>
      </c>
      <c r="B7" s="15"/>
      <c r="C7" s="267">
        <v>8167383</v>
      </c>
      <c r="D7" s="267">
        <v>10583452</v>
      </c>
      <c r="E7" s="267">
        <v>784</v>
      </c>
      <c r="F7" s="267">
        <v>469346</v>
      </c>
      <c r="G7" s="267">
        <v>2040</v>
      </c>
      <c r="H7" s="267">
        <v>394773</v>
      </c>
      <c r="I7" s="267">
        <v>3509</v>
      </c>
      <c r="J7" s="267">
        <v>2165</v>
      </c>
      <c r="K7" s="267">
        <v>357228</v>
      </c>
      <c r="L7" s="267">
        <v>1963801</v>
      </c>
      <c r="M7" s="267">
        <v>43962</v>
      </c>
      <c r="N7" s="267">
        <v>3226</v>
      </c>
      <c r="O7" s="267">
        <v>34463</v>
      </c>
      <c r="P7" s="267">
        <v>35</v>
      </c>
      <c r="Q7" s="267">
        <v>623517</v>
      </c>
      <c r="R7" s="267">
        <v>236864</v>
      </c>
      <c r="S7" s="267">
        <v>19581</v>
      </c>
      <c r="T7" s="267">
        <v>721328</v>
      </c>
      <c r="U7" s="267">
        <v>0</v>
      </c>
      <c r="V7" s="267">
        <v>59945</v>
      </c>
      <c r="W7" s="267">
        <v>97278</v>
      </c>
      <c r="X7" s="267">
        <v>13985</v>
      </c>
      <c r="Y7" s="267">
        <f>SUM(C7:X7)</f>
        <v>23798665</v>
      </c>
    </row>
    <row r="8" spans="1:25" s="46" customFormat="1" ht="15.75" customHeight="1" x14ac:dyDescent="0.3">
      <c r="A8" s="43">
        <v>2013</v>
      </c>
      <c r="B8" s="15"/>
      <c r="C8" s="267">
        <v>6464064.8899999997</v>
      </c>
      <c r="D8" s="267">
        <v>12430129.010000002</v>
      </c>
      <c r="E8" s="267">
        <v>1000</v>
      </c>
      <c r="F8" s="267">
        <v>340429.43</v>
      </c>
      <c r="G8" s="267">
        <v>35824.57</v>
      </c>
      <c r="H8" s="267">
        <v>617891.91</v>
      </c>
      <c r="I8" s="267">
        <v>20974.13</v>
      </c>
      <c r="J8" s="267">
        <v>7867.9899999999989</v>
      </c>
      <c r="K8" s="267">
        <v>613391.3600000001</v>
      </c>
      <c r="L8" s="267">
        <v>30367.660000000003</v>
      </c>
      <c r="M8" s="267">
        <v>45216.659999999996</v>
      </c>
      <c r="N8" s="267">
        <v>6336</v>
      </c>
      <c r="O8" s="267">
        <v>11057.000000000002</v>
      </c>
      <c r="P8" s="267">
        <v>149084.91</v>
      </c>
      <c r="Q8" s="267">
        <v>728817.09</v>
      </c>
      <c r="R8" s="267">
        <v>183723.92999999996</v>
      </c>
      <c r="S8" s="267">
        <v>12516.18</v>
      </c>
      <c r="T8" s="267">
        <v>6067.0399999999991</v>
      </c>
      <c r="U8" s="267">
        <v>34433</v>
      </c>
      <c r="V8" s="267">
        <v>87643.46</v>
      </c>
      <c r="W8" s="267">
        <v>2222.5</v>
      </c>
      <c r="X8" s="267">
        <v>0</v>
      </c>
      <c r="Y8" s="267">
        <v>21829058.719999999</v>
      </c>
    </row>
    <row r="9" spans="1:25" s="7" customFormat="1" ht="14.4" x14ac:dyDescent="0.3">
      <c r="A9" s="43">
        <v>2014</v>
      </c>
      <c r="B9" s="15"/>
      <c r="C9" s="267">
        <v>12360432.280000001</v>
      </c>
      <c r="D9" s="267">
        <v>12519192.23</v>
      </c>
      <c r="E9" s="267">
        <v>57774.34</v>
      </c>
      <c r="F9" s="267">
        <v>763886.07999999984</v>
      </c>
      <c r="G9" s="267">
        <v>1156.44</v>
      </c>
      <c r="H9" s="267">
        <v>581004.85000000009</v>
      </c>
      <c r="I9" s="267">
        <v>2640.62</v>
      </c>
      <c r="J9" s="267">
        <v>1823.33</v>
      </c>
      <c r="K9" s="267">
        <v>912352.09</v>
      </c>
      <c r="L9" s="267">
        <v>21368.799999999999</v>
      </c>
      <c r="M9" s="267">
        <v>42188.05</v>
      </c>
      <c r="N9" s="267">
        <v>1864.3</v>
      </c>
      <c r="O9" s="267">
        <v>47251.23</v>
      </c>
      <c r="P9" s="267">
        <v>198369.66999999998</v>
      </c>
      <c r="Q9" s="267">
        <v>408839.80000000005</v>
      </c>
      <c r="R9" s="267">
        <v>184338.01</v>
      </c>
      <c r="S9" s="267">
        <v>14825.490000000002</v>
      </c>
      <c r="T9" s="267">
        <v>61522.299999999996</v>
      </c>
      <c r="U9" s="267">
        <v>0</v>
      </c>
      <c r="V9" s="267">
        <v>47828.69</v>
      </c>
      <c r="W9" s="267">
        <v>1100</v>
      </c>
      <c r="X9" s="267">
        <v>0</v>
      </c>
      <c r="Y9" s="267">
        <v>28229758.600000001</v>
      </c>
    </row>
    <row r="10" spans="1:25" s="7" customFormat="1" ht="15" customHeight="1" x14ac:dyDescent="0.3">
      <c r="A10" s="43">
        <v>2015</v>
      </c>
      <c r="B10" s="15"/>
      <c r="C10" s="267">
        <v>7244874.3100000015</v>
      </c>
      <c r="D10" s="267">
        <v>14764180.020000001</v>
      </c>
      <c r="E10" s="267">
        <v>8028.25</v>
      </c>
      <c r="F10" s="267">
        <v>1437378.6199999999</v>
      </c>
      <c r="G10" s="267">
        <v>10720.94</v>
      </c>
      <c r="H10" s="267">
        <v>412996.43000000005</v>
      </c>
      <c r="I10" s="267">
        <v>20251.46</v>
      </c>
      <c r="J10" s="267">
        <v>7419.82</v>
      </c>
      <c r="K10" s="267">
        <v>858678.38000000012</v>
      </c>
      <c r="L10" s="267">
        <v>29411.789999999997</v>
      </c>
      <c r="M10" s="267">
        <v>67072.789999999994</v>
      </c>
      <c r="N10" s="267">
        <v>15468.319999999998</v>
      </c>
      <c r="O10" s="267">
        <v>27898.709999999995</v>
      </c>
      <c r="P10" s="267">
        <v>135661.13999999998</v>
      </c>
      <c r="Q10" s="267">
        <v>312517.77999999997</v>
      </c>
      <c r="R10" s="267">
        <v>355283.77</v>
      </c>
      <c r="S10" s="267">
        <v>1475345.8000000003</v>
      </c>
      <c r="T10" s="267">
        <v>854567.32</v>
      </c>
      <c r="U10" s="267">
        <v>0</v>
      </c>
      <c r="V10" s="267">
        <v>57790.590000000004</v>
      </c>
      <c r="W10" s="267">
        <v>445796.38</v>
      </c>
      <c r="X10" s="267">
        <v>0</v>
      </c>
      <c r="Y10" s="267">
        <v>28541342.620000001</v>
      </c>
    </row>
    <row r="11" spans="1:25" s="7" customFormat="1" ht="15" customHeight="1" x14ac:dyDescent="0.3">
      <c r="A11" s="43">
        <v>2016</v>
      </c>
      <c r="B11" s="15"/>
      <c r="C11" s="267">
        <f t="shared" ref="C11:Y11" si="0">SUM(C33:C44)</f>
        <v>9632993.9210000038</v>
      </c>
      <c r="D11" s="267">
        <f t="shared" si="0"/>
        <v>17583380.150000002</v>
      </c>
      <c r="E11" s="267">
        <f t="shared" si="0"/>
        <v>779.94</v>
      </c>
      <c r="F11" s="267">
        <f t="shared" si="0"/>
        <v>225493.67999999996</v>
      </c>
      <c r="G11" s="267">
        <f t="shared" si="0"/>
        <v>1346.43</v>
      </c>
      <c r="H11" s="267">
        <f t="shared" si="0"/>
        <v>409776.92</v>
      </c>
      <c r="I11" s="267">
        <f t="shared" si="0"/>
        <v>130830.98000000001</v>
      </c>
      <c r="J11" s="267">
        <f t="shared" si="0"/>
        <v>29489.82</v>
      </c>
      <c r="K11" s="267">
        <f t="shared" si="0"/>
        <v>742474.35000000009</v>
      </c>
      <c r="L11" s="267">
        <f t="shared" si="0"/>
        <v>40353.08</v>
      </c>
      <c r="M11" s="267">
        <f t="shared" si="0"/>
        <v>162130.45000000001</v>
      </c>
      <c r="N11" s="267">
        <f t="shared" si="0"/>
        <v>13936.779999999999</v>
      </c>
      <c r="O11" s="267">
        <f t="shared" si="0"/>
        <v>33598.039999999994</v>
      </c>
      <c r="P11" s="267">
        <f t="shared" si="0"/>
        <v>155550.70000000001</v>
      </c>
      <c r="Q11" s="267">
        <f t="shared" si="0"/>
        <v>491980.8600000001</v>
      </c>
      <c r="R11" s="267">
        <f t="shared" si="0"/>
        <v>21655.96</v>
      </c>
      <c r="S11" s="267">
        <f t="shared" si="0"/>
        <v>564658.78</v>
      </c>
      <c r="T11" s="267">
        <f t="shared" si="0"/>
        <v>13677.720000000001</v>
      </c>
      <c r="U11" s="267">
        <f t="shared" si="0"/>
        <v>0</v>
      </c>
      <c r="V11" s="267">
        <f t="shared" si="0"/>
        <v>156342.57</v>
      </c>
      <c r="W11" s="267">
        <f t="shared" si="0"/>
        <v>643.79</v>
      </c>
      <c r="X11" s="267">
        <f t="shared" si="0"/>
        <v>0</v>
      </c>
      <c r="Y11" s="267">
        <f t="shared" si="0"/>
        <v>30411094.921000004</v>
      </c>
    </row>
    <row r="12" spans="1:25" s="7" customFormat="1" ht="15" customHeight="1" x14ac:dyDescent="0.3">
      <c r="A12" s="48">
        <v>2017</v>
      </c>
      <c r="B12" s="48"/>
      <c r="C12" s="267">
        <f>SUM(C46:C57)</f>
        <v>8767478.1500000004</v>
      </c>
      <c r="D12" s="267">
        <f t="shared" ref="D12:Y12" si="1">SUM(D46:D57)</f>
        <v>16518843.700000001</v>
      </c>
      <c r="E12" s="267">
        <f t="shared" si="1"/>
        <v>70</v>
      </c>
      <c r="F12" s="267">
        <f t="shared" si="1"/>
        <v>510793.07</v>
      </c>
      <c r="G12" s="267">
        <f t="shared" si="1"/>
        <v>100</v>
      </c>
      <c r="H12" s="267">
        <f t="shared" si="1"/>
        <v>185504.11</v>
      </c>
      <c r="I12" s="267">
        <f t="shared" si="1"/>
        <v>41241.669999999991</v>
      </c>
      <c r="J12" s="267">
        <f t="shared" si="1"/>
        <v>3620.31</v>
      </c>
      <c r="K12" s="267">
        <f t="shared" si="1"/>
        <v>622267.36</v>
      </c>
      <c r="L12" s="267">
        <f t="shared" si="1"/>
        <v>58898.73</v>
      </c>
      <c r="M12" s="267">
        <f t="shared" si="1"/>
        <v>59768.95</v>
      </c>
      <c r="N12" s="267">
        <f t="shared" si="1"/>
        <v>9161.36</v>
      </c>
      <c r="O12" s="267">
        <f t="shared" si="1"/>
        <v>344077.22000000003</v>
      </c>
      <c r="P12" s="267">
        <f t="shared" si="1"/>
        <v>262150.36</v>
      </c>
      <c r="Q12" s="267">
        <f t="shared" si="1"/>
        <v>617534.30999999982</v>
      </c>
      <c r="R12" s="267">
        <f t="shared" si="1"/>
        <v>200</v>
      </c>
      <c r="S12" s="267">
        <f t="shared" si="1"/>
        <v>3618404.19</v>
      </c>
      <c r="T12" s="267">
        <f t="shared" si="1"/>
        <v>1460</v>
      </c>
      <c r="U12" s="267">
        <f t="shared" si="1"/>
        <v>0</v>
      </c>
      <c r="V12" s="267">
        <f t="shared" si="1"/>
        <v>183645.09</v>
      </c>
      <c r="W12" s="267">
        <f t="shared" si="1"/>
        <v>133952.23000000001</v>
      </c>
      <c r="X12" s="267">
        <f t="shared" si="1"/>
        <v>0</v>
      </c>
      <c r="Y12" s="267">
        <f t="shared" si="1"/>
        <v>31939170.809999999</v>
      </c>
    </row>
    <row r="13" spans="1:25" s="7" customFormat="1" ht="15" customHeight="1" x14ac:dyDescent="0.3">
      <c r="A13" s="48">
        <v>2018</v>
      </c>
      <c r="B13" s="48"/>
      <c r="C13" s="267">
        <f>SUM(C59:C70)</f>
        <v>4894372.9175000004</v>
      </c>
      <c r="D13" s="267">
        <f t="shared" ref="D13:Y13" si="2">SUM(D59:D70)</f>
        <v>15232000.612</v>
      </c>
      <c r="E13" s="267">
        <f t="shared" si="2"/>
        <v>95</v>
      </c>
      <c r="F13" s="267">
        <f t="shared" si="2"/>
        <v>180111.18</v>
      </c>
      <c r="G13" s="267">
        <f t="shared" si="2"/>
        <v>2.29</v>
      </c>
      <c r="H13" s="267">
        <f t="shared" si="2"/>
        <v>267329.78999999998</v>
      </c>
      <c r="I13" s="267">
        <f t="shared" si="2"/>
        <v>9686.5400000000009</v>
      </c>
      <c r="J13" s="267">
        <f t="shared" si="2"/>
        <v>2813.13</v>
      </c>
      <c r="K13" s="267">
        <f t="shared" si="2"/>
        <v>951152.64000000013</v>
      </c>
      <c r="L13" s="267">
        <f t="shared" si="2"/>
        <v>40516.049999999996</v>
      </c>
      <c r="M13" s="267">
        <f t="shared" si="2"/>
        <v>19278.669999999998</v>
      </c>
      <c r="N13" s="267">
        <f t="shared" si="2"/>
        <v>1947.3600000000001</v>
      </c>
      <c r="O13" s="267">
        <f t="shared" si="2"/>
        <v>2841.24</v>
      </c>
      <c r="P13" s="267">
        <f t="shared" si="2"/>
        <v>95319.226400000014</v>
      </c>
      <c r="Q13" s="267">
        <f t="shared" si="2"/>
        <v>344723.88</v>
      </c>
      <c r="R13" s="267">
        <f t="shared" si="2"/>
        <v>7220</v>
      </c>
      <c r="S13" s="267">
        <f t="shared" si="2"/>
        <v>63079.15</v>
      </c>
      <c r="T13" s="267">
        <f t="shared" si="2"/>
        <v>55196.57</v>
      </c>
      <c r="U13" s="267">
        <f t="shared" si="2"/>
        <v>0</v>
      </c>
      <c r="V13" s="267">
        <f t="shared" si="2"/>
        <v>23697.379999999997</v>
      </c>
      <c r="W13" s="267">
        <f t="shared" si="2"/>
        <v>1992</v>
      </c>
      <c r="X13" s="267">
        <f t="shared" si="2"/>
        <v>0</v>
      </c>
      <c r="Y13" s="267">
        <f t="shared" si="2"/>
        <v>22193375.625899993</v>
      </c>
    </row>
    <row r="14" spans="1:25" s="7" customFormat="1" ht="15" customHeight="1" x14ac:dyDescent="0.3">
      <c r="A14" s="48">
        <v>2019</v>
      </c>
      <c r="B14" s="48"/>
      <c r="C14" s="267">
        <f>SUM(C72:C83)</f>
        <v>14346385.83</v>
      </c>
      <c r="D14" s="267">
        <f t="shared" ref="D14:Y14" si="3">SUM(D72:D83)</f>
        <v>21553199.539999995</v>
      </c>
      <c r="E14" s="267">
        <f t="shared" si="3"/>
        <v>125.09</v>
      </c>
      <c r="F14" s="267">
        <f t="shared" si="3"/>
        <v>223210.88</v>
      </c>
      <c r="G14" s="267">
        <f t="shared" si="3"/>
        <v>33.92</v>
      </c>
      <c r="H14" s="267">
        <f t="shared" si="3"/>
        <v>333091.08999999997</v>
      </c>
      <c r="I14" s="267">
        <f t="shared" si="3"/>
        <v>64419.029999999984</v>
      </c>
      <c r="J14" s="267">
        <f t="shared" si="3"/>
        <v>7691.7699999999995</v>
      </c>
      <c r="K14" s="267">
        <f t="shared" si="3"/>
        <v>586966.30999999994</v>
      </c>
      <c r="L14" s="267">
        <f t="shared" si="3"/>
        <v>22699.17</v>
      </c>
      <c r="M14" s="267">
        <f t="shared" si="3"/>
        <v>63256.569999999992</v>
      </c>
      <c r="N14" s="267">
        <f t="shared" si="3"/>
        <v>5512.2699999999995</v>
      </c>
      <c r="O14" s="267">
        <f t="shared" si="3"/>
        <v>497183.34</v>
      </c>
      <c r="P14" s="267">
        <f t="shared" si="3"/>
        <v>107138.09</v>
      </c>
      <c r="Q14" s="267">
        <f t="shared" si="3"/>
        <v>829171</v>
      </c>
      <c r="R14" s="267">
        <f t="shared" si="3"/>
        <v>0</v>
      </c>
      <c r="S14" s="267">
        <f t="shared" si="3"/>
        <v>6623.16</v>
      </c>
      <c r="T14" s="267">
        <f t="shared" si="3"/>
        <v>450</v>
      </c>
      <c r="U14" s="267">
        <f t="shared" si="3"/>
        <v>0</v>
      </c>
      <c r="V14" s="267">
        <f t="shared" si="3"/>
        <v>187252.09999999998</v>
      </c>
      <c r="W14" s="267">
        <f t="shared" si="3"/>
        <v>18955.03</v>
      </c>
      <c r="X14" s="267">
        <f t="shared" si="3"/>
        <v>0</v>
      </c>
      <c r="Y14" s="267">
        <f t="shared" si="3"/>
        <v>38853364.18999999</v>
      </c>
    </row>
    <row r="15" spans="1:25" s="7" customFormat="1" ht="15" customHeight="1" x14ac:dyDescent="0.3">
      <c r="A15" s="23">
        <v>2020</v>
      </c>
      <c r="B15" s="9"/>
      <c r="C15" s="267">
        <f>SUM(C85:C96)</f>
        <v>11668334.17</v>
      </c>
      <c r="D15" s="267">
        <f t="shared" ref="D15:Y15" si="4">SUM(D85:D96)</f>
        <v>19592200.879999999</v>
      </c>
      <c r="E15" s="267">
        <f t="shared" si="4"/>
        <v>4213.8999999999996</v>
      </c>
      <c r="F15" s="267">
        <f t="shared" si="4"/>
        <v>505789.94000000006</v>
      </c>
      <c r="G15" s="267">
        <f t="shared" si="4"/>
        <v>30</v>
      </c>
      <c r="H15" s="267">
        <f t="shared" si="4"/>
        <v>310552.59999999998</v>
      </c>
      <c r="I15" s="267">
        <f t="shared" si="4"/>
        <v>76235.739999999991</v>
      </c>
      <c r="J15" s="267">
        <f t="shared" si="4"/>
        <v>560</v>
      </c>
      <c r="K15" s="267">
        <f t="shared" si="4"/>
        <v>712083.06</v>
      </c>
      <c r="L15" s="267">
        <f t="shared" si="4"/>
        <v>8124.33</v>
      </c>
      <c r="M15" s="267">
        <f t="shared" si="4"/>
        <v>39344.11</v>
      </c>
      <c r="N15" s="267">
        <f t="shared" si="4"/>
        <v>4167.2299999999996</v>
      </c>
      <c r="O15" s="267">
        <f t="shared" si="4"/>
        <v>39588.36</v>
      </c>
      <c r="P15" s="267">
        <f t="shared" si="4"/>
        <v>14547.08</v>
      </c>
      <c r="Q15" s="267">
        <f t="shared" si="4"/>
        <v>519931.15</v>
      </c>
      <c r="R15" s="267">
        <f t="shared" si="4"/>
        <v>4000</v>
      </c>
      <c r="S15" s="267">
        <f t="shared" si="4"/>
        <v>0</v>
      </c>
      <c r="T15" s="267">
        <f t="shared" si="4"/>
        <v>45.93</v>
      </c>
      <c r="U15" s="267">
        <f t="shared" si="4"/>
        <v>0</v>
      </c>
      <c r="V15" s="267">
        <f t="shared" si="4"/>
        <v>23817.329999999998</v>
      </c>
      <c r="W15" s="267">
        <f t="shared" si="4"/>
        <v>1170</v>
      </c>
      <c r="X15" s="267">
        <f t="shared" si="4"/>
        <v>0</v>
      </c>
      <c r="Y15" s="267">
        <f t="shared" si="4"/>
        <v>33524735.809999999</v>
      </c>
    </row>
    <row r="16" spans="1:25" s="7" customFormat="1" ht="15" customHeight="1" x14ac:dyDescent="0.3">
      <c r="A16" s="23">
        <v>2021</v>
      </c>
      <c r="B16" s="9"/>
      <c r="C16" s="267">
        <f>SUM(C98:C109)</f>
        <v>8519685.9500000011</v>
      </c>
      <c r="D16" s="267">
        <f t="shared" ref="D16:Y16" si="5">SUM(D98:D109)</f>
        <v>23259006.830000006</v>
      </c>
      <c r="E16" s="267">
        <f t="shared" si="5"/>
        <v>7367.5</v>
      </c>
      <c r="F16" s="267">
        <f t="shared" si="5"/>
        <v>462709.32999999996</v>
      </c>
      <c r="G16" s="267">
        <f t="shared" si="5"/>
        <v>0</v>
      </c>
      <c r="H16" s="267">
        <f t="shared" si="5"/>
        <v>160584.16999999998</v>
      </c>
      <c r="I16" s="267">
        <f t="shared" si="5"/>
        <v>72011.67</v>
      </c>
      <c r="J16" s="267">
        <f t="shared" si="5"/>
        <v>1316.25</v>
      </c>
      <c r="K16" s="267">
        <f t="shared" si="5"/>
        <v>1452132.81</v>
      </c>
      <c r="L16" s="267">
        <f t="shared" si="5"/>
        <v>10816.289999999999</v>
      </c>
      <c r="M16" s="267">
        <f t="shared" si="5"/>
        <v>8732.65</v>
      </c>
      <c r="N16" s="267">
        <f t="shared" si="5"/>
        <v>1614.32</v>
      </c>
      <c r="O16" s="267">
        <f t="shared" si="5"/>
        <v>9222.7099999999991</v>
      </c>
      <c r="P16" s="267">
        <f t="shared" si="5"/>
        <v>69194.399999999994</v>
      </c>
      <c r="Q16" s="267">
        <f t="shared" si="5"/>
        <v>504621.5</v>
      </c>
      <c r="R16" s="267">
        <f t="shared" si="5"/>
        <v>0</v>
      </c>
      <c r="S16" s="267">
        <f t="shared" si="5"/>
        <v>0</v>
      </c>
      <c r="T16" s="267">
        <f t="shared" si="5"/>
        <v>10</v>
      </c>
      <c r="U16" s="267">
        <f t="shared" si="5"/>
        <v>0</v>
      </c>
      <c r="V16" s="267">
        <f t="shared" si="5"/>
        <v>22743.309999999998</v>
      </c>
      <c r="W16" s="267">
        <f t="shared" si="5"/>
        <v>5</v>
      </c>
      <c r="X16" s="267">
        <f t="shared" si="5"/>
        <v>0</v>
      </c>
      <c r="Y16" s="267">
        <f t="shared" si="5"/>
        <v>34561774.689999998</v>
      </c>
    </row>
    <row r="17" spans="1:25" s="7" customFormat="1" ht="15" customHeight="1" x14ac:dyDescent="0.3">
      <c r="A17" s="23">
        <v>2022</v>
      </c>
      <c r="B17" s="9"/>
      <c r="C17" s="267">
        <f>SUM(C111:C122)</f>
        <v>6097287.0800000001</v>
      </c>
      <c r="D17" s="267">
        <f t="shared" ref="D17:Y17" si="6">SUM(D111:D122)</f>
        <v>19051311.340000004</v>
      </c>
      <c r="E17" s="267">
        <f t="shared" si="6"/>
        <v>3636.75</v>
      </c>
      <c r="F17" s="267">
        <f t="shared" si="6"/>
        <v>70926.34</v>
      </c>
      <c r="G17" s="267">
        <f t="shared" si="6"/>
        <v>106.2</v>
      </c>
      <c r="H17" s="267">
        <f t="shared" si="6"/>
        <v>41923.58</v>
      </c>
      <c r="I17" s="267">
        <f t="shared" si="6"/>
        <v>4862.28</v>
      </c>
      <c r="J17" s="267">
        <f t="shared" si="6"/>
        <v>623.43000000000006</v>
      </c>
      <c r="K17" s="267">
        <f t="shared" si="6"/>
        <v>1823508.21</v>
      </c>
      <c r="L17" s="267">
        <f t="shared" si="6"/>
        <v>55671.710000000006</v>
      </c>
      <c r="M17" s="267">
        <f t="shared" si="6"/>
        <v>9721.23</v>
      </c>
      <c r="N17" s="267">
        <f t="shared" si="6"/>
        <v>1381.9299999999998</v>
      </c>
      <c r="O17" s="267">
        <f t="shared" si="6"/>
        <v>2761.33</v>
      </c>
      <c r="P17" s="267">
        <f t="shared" si="6"/>
        <v>30866.400000000001</v>
      </c>
      <c r="Q17" s="267">
        <f t="shared" si="6"/>
        <v>401704.85</v>
      </c>
      <c r="R17" s="267">
        <f t="shared" si="6"/>
        <v>10</v>
      </c>
      <c r="S17" s="267">
        <f t="shared" si="6"/>
        <v>0</v>
      </c>
      <c r="T17" s="267">
        <f t="shared" si="6"/>
        <v>0</v>
      </c>
      <c r="U17" s="267">
        <f t="shared" si="6"/>
        <v>0</v>
      </c>
      <c r="V17" s="267">
        <f t="shared" si="6"/>
        <v>103521.59</v>
      </c>
      <c r="W17" s="267">
        <f t="shared" si="6"/>
        <v>1580</v>
      </c>
      <c r="X17" s="267">
        <f t="shared" si="6"/>
        <v>0</v>
      </c>
      <c r="Y17" s="267">
        <f t="shared" si="6"/>
        <v>27701404.250000004</v>
      </c>
    </row>
    <row r="18" spans="1:25" s="7" customFormat="1" ht="15" customHeight="1" x14ac:dyDescent="0.3">
      <c r="A18" s="23" t="s">
        <v>110</v>
      </c>
      <c r="B18" s="9"/>
      <c r="C18" s="267">
        <f>SUM(C124:C135)</f>
        <v>4741862.1460474953</v>
      </c>
      <c r="D18" s="267">
        <f t="shared" ref="D18:Y18" si="7">SUM(D124:D135)</f>
        <v>11022461.863216981</v>
      </c>
      <c r="E18" s="267">
        <f t="shared" si="7"/>
        <v>1404.92</v>
      </c>
      <c r="F18" s="267">
        <f t="shared" si="7"/>
        <v>285671.4681953105</v>
      </c>
      <c r="G18" s="267">
        <f t="shared" si="7"/>
        <v>441.14</v>
      </c>
      <c r="H18" s="267">
        <f t="shared" si="7"/>
        <v>10597.530702494123</v>
      </c>
      <c r="I18" s="267">
        <f t="shared" si="7"/>
        <v>23234.945859848034</v>
      </c>
      <c r="J18" s="267">
        <f t="shared" si="7"/>
        <v>654.43000000000006</v>
      </c>
      <c r="K18" s="267">
        <f t="shared" si="7"/>
        <v>1087311.1807113928</v>
      </c>
      <c r="L18" s="267">
        <f t="shared" si="7"/>
        <v>9039.0328671943716</v>
      </c>
      <c r="M18" s="267">
        <f t="shared" si="7"/>
        <v>30034.818058146324</v>
      </c>
      <c r="N18" s="267">
        <f t="shared" si="7"/>
        <v>5289.5521899736141</v>
      </c>
      <c r="O18" s="267">
        <f t="shared" si="7"/>
        <v>2415.0100000000002</v>
      </c>
      <c r="P18" s="267">
        <f t="shared" si="7"/>
        <v>14647.8</v>
      </c>
      <c r="Q18" s="267">
        <f t="shared" si="7"/>
        <v>571737.96318186517</v>
      </c>
      <c r="R18" s="267">
        <f t="shared" si="7"/>
        <v>0</v>
      </c>
      <c r="S18" s="267">
        <f t="shared" si="7"/>
        <v>0</v>
      </c>
      <c r="T18" s="267">
        <f t="shared" si="7"/>
        <v>0</v>
      </c>
      <c r="U18" s="267">
        <f t="shared" si="7"/>
        <v>22794</v>
      </c>
      <c r="V18" s="267">
        <f t="shared" si="7"/>
        <v>127</v>
      </c>
      <c r="W18" s="267">
        <f t="shared" si="7"/>
        <v>0</v>
      </c>
      <c r="X18" s="267">
        <f t="shared" si="7"/>
        <v>0</v>
      </c>
      <c r="Y18" s="267">
        <f t="shared" si="7"/>
        <v>17829724.801030703</v>
      </c>
    </row>
    <row r="19" spans="1:25" s="11" customFormat="1" ht="15" customHeight="1" x14ac:dyDescent="0.3">
      <c r="A19" s="9"/>
      <c r="B19" s="9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</row>
    <row r="20" spans="1:25" s="7" customFormat="1" ht="14.4" x14ac:dyDescent="0.3">
      <c r="A20" s="51" t="s">
        <v>12</v>
      </c>
      <c r="B20" s="52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7"/>
      <c r="X20" s="267"/>
      <c r="Y20" s="262"/>
    </row>
    <row r="21" spans="1:25" s="8" customFormat="1" ht="14.4" x14ac:dyDescent="0.3">
      <c r="A21" s="9">
        <v>2015</v>
      </c>
      <c r="B21" s="53" t="s">
        <v>13</v>
      </c>
      <c r="C21" s="241">
        <v>685125.29999999981</v>
      </c>
      <c r="D21" s="241">
        <v>358646.63999999996</v>
      </c>
      <c r="E21" s="241">
        <v>30.43</v>
      </c>
      <c r="F21" s="241">
        <v>148195.15</v>
      </c>
      <c r="G21" s="241">
        <v>200</v>
      </c>
      <c r="H21" s="241">
        <v>5941.75</v>
      </c>
      <c r="I21" s="241">
        <v>1017.35</v>
      </c>
      <c r="J21" s="241">
        <v>106.52</v>
      </c>
      <c r="K21" s="241">
        <v>87017.56</v>
      </c>
      <c r="L21" s="241">
        <v>2453.8999999999996</v>
      </c>
      <c r="M21" s="241">
        <v>4198.1499999999996</v>
      </c>
      <c r="N21" s="241">
        <v>253.81</v>
      </c>
      <c r="O21" s="241">
        <v>2780.85</v>
      </c>
      <c r="P21" s="241">
        <v>16594.32</v>
      </c>
      <c r="Q21" s="241">
        <v>15921.100000000002</v>
      </c>
      <c r="R21" s="241">
        <v>3074.02</v>
      </c>
      <c r="S21" s="241">
        <v>317.80999999999995</v>
      </c>
      <c r="T21" s="241">
        <v>418.96</v>
      </c>
      <c r="U21" s="241">
        <v>0</v>
      </c>
      <c r="V21" s="241">
        <v>7377.5600000000013</v>
      </c>
      <c r="W21" s="241">
        <v>0</v>
      </c>
      <c r="X21" s="241">
        <v>0</v>
      </c>
      <c r="Y21" s="241">
        <f t="shared" ref="Y21:Y26" si="8">SUM(C21:X21)</f>
        <v>1339671.1800000002</v>
      </c>
    </row>
    <row r="22" spans="1:25" s="8" customFormat="1" ht="14.4" x14ac:dyDescent="0.3">
      <c r="A22" s="53"/>
      <c r="B22" s="53" t="s">
        <v>14</v>
      </c>
      <c r="C22" s="241">
        <v>704922.35000000009</v>
      </c>
      <c r="D22" s="241">
        <v>996463.64999999991</v>
      </c>
      <c r="E22" s="241">
        <v>0</v>
      </c>
      <c r="F22" s="241">
        <v>159944.81</v>
      </c>
      <c r="G22" s="241">
        <v>0</v>
      </c>
      <c r="H22" s="241">
        <v>135</v>
      </c>
      <c r="I22" s="241">
        <v>205.38</v>
      </c>
      <c r="J22" s="241">
        <v>40</v>
      </c>
      <c r="K22" s="241">
        <v>57458.929999999993</v>
      </c>
      <c r="L22" s="241">
        <v>1321.7</v>
      </c>
      <c r="M22" s="241">
        <v>1068.25</v>
      </c>
      <c r="N22" s="241">
        <v>90</v>
      </c>
      <c r="O22" s="241">
        <v>15065.82</v>
      </c>
      <c r="P22" s="241">
        <v>18845</v>
      </c>
      <c r="Q22" s="241">
        <v>9015</v>
      </c>
      <c r="R22" s="241">
        <v>3065.2700000000004</v>
      </c>
      <c r="S22" s="241">
        <v>290</v>
      </c>
      <c r="T22" s="241">
        <v>190</v>
      </c>
      <c r="U22" s="241">
        <v>0</v>
      </c>
      <c r="V22" s="241">
        <v>3716.06</v>
      </c>
      <c r="W22" s="241">
        <v>200</v>
      </c>
      <c r="X22" s="241">
        <v>0</v>
      </c>
      <c r="Y22" s="241">
        <f t="shared" si="8"/>
        <v>1972037.22</v>
      </c>
    </row>
    <row r="23" spans="1:25" s="8" customFormat="1" ht="14.4" x14ac:dyDescent="0.3">
      <c r="A23" s="53"/>
      <c r="B23" s="53" t="s">
        <v>15</v>
      </c>
      <c r="C23" s="241">
        <v>846462.8</v>
      </c>
      <c r="D23" s="241">
        <v>468673.92999999993</v>
      </c>
      <c r="E23" s="241">
        <v>1800</v>
      </c>
      <c r="F23" s="241">
        <v>6840.14</v>
      </c>
      <c r="G23" s="241">
        <v>4081</v>
      </c>
      <c r="H23" s="241">
        <v>64945.989999999991</v>
      </c>
      <c r="I23" s="241">
        <v>0</v>
      </c>
      <c r="J23" s="241">
        <v>587.35</v>
      </c>
      <c r="K23" s="241">
        <v>56059.42</v>
      </c>
      <c r="L23" s="241">
        <v>2350.1800000000003</v>
      </c>
      <c r="M23" s="241">
        <v>944.98</v>
      </c>
      <c r="N23" s="241">
        <v>54</v>
      </c>
      <c r="O23" s="241">
        <v>350</v>
      </c>
      <c r="P23" s="241">
        <v>9432.89</v>
      </c>
      <c r="Q23" s="241">
        <v>89442.470000000016</v>
      </c>
      <c r="R23" s="241">
        <v>6941.84</v>
      </c>
      <c r="S23" s="241">
        <v>2013.0900000000001</v>
      </c>
      <c r="T23" s="241">
        <v>1732.94</v>
      </c>
      <c r="U23" s="241">
        <v>0</v>
      </c>
      <c r="V23" s="241">
        <v>936.96999999999991</v>
      </c>
      <c r="W23" s="241">
        <v>0</v>
      </c>
      <c r="X23" s="241">
        <v>0</v>
      </c>
      <c r="Y23" s="241">
        <f t="shared" si="8"/>
        <v>1563649.9899999998</v>
      </c>
    </row>
    <row r="24" spans="1:25" s="8" customFormat="1" ht="14.4" x14ac:dyDescent="0.3">
      <c r="A24" s="53"/>
      <c r="B24" s="53" t="s">
        <v>16</v>
      </c>
      <c r="C24" s="241">
        <v>342645.47000000003</v>
      </c>
      <c r="D24" s="241">
        <v>893003.83</v>
      </c>
      <c r="E24" s="241">
        <v>7.81</v>
      </c>
      <c r="F24" s="241">
        <v>6472.63</v>
      </c>
      <c r="G24" s="241">
        <v>0</v>
      </c>
      <c r="H24" s="241">
        <v>10806.400000000001</v>
      </c>
      <c r="I24" s="241">
        <v>989.61</v>
      </c>
      <c r="J24" s="241">
        <v>1880.4599999999998</v>
      </c>
      <c r="K24" s="241">
        <v>99976.78</v>
      </c>
      <c r="L24" s="241">
        <v>2518.65</v>
      </c>
      <c r="M24" s="241">
        <v>7208.88</v>
      </c>
      <c r="N24" s="241">
        <v>1088.67</v>
      </c>
      <c r="O24" s="241">
        <v>4147.08</v>
      </c>
      <c r="P24" s="241">
        <v>12193.86</v>
      </c>
      <c r="Q24" s="241">
        <v>13006.43</v>
      </c>
      <c r="R24" s="241">
        <v>11135.6</v>
      </c>
      <c r="S24" s="241">
        <v>293.68</v>
      </c>
      <c r="T24" s="241">
        <v>801.35</v>
      </c>
      <c r="U24" s="241">
        <v>0</v>
      </c>
      <c r="V24" s="241">
        <v>2938.7000000000003</v>
      </c>
      <c r="W24" s="241">
        <v>125.62</v>
      </c>
      <c r="X24" s="241">
        <v>0</v>
      </c>
      <c r="Y24" s="241">
        <f t="shared" si="8"/>
        <v>1411241.51</v>
      </c>
    </row>
    <row r="25" spans="1:25" s="8" customFormat="1" ht="14.4" x14ac:dyDescent="0.3">
      <c r="A25" s="53"/>
      <c r="B25" s="53" t="s">
        <v>17</v>
      </c>
      <c r="C25" s="241">
        <v>490244.8</v>
      </c>
      <c r="D25" s="241">
        <v>647889.84000000008</v>
      </c>
      <c r="E25" s="241">
        <v>0</v>
      </c>
      <c r="F25" s="241">
        <v>39213.130000000005</v>
      </c>
      <c r="G25" s="241">
        <v>16.86</v>
      </c>
      <c r="H25" s="241">
        <v>69328.240000000005</v>
      </c>
      <c r="I25" s="241">
        <v>1027.77</v>
      </c>
      <c r="J25" s="241">
        <v>1560.54</v>
      </c>
      <c r="K25" s="241">
        <v>64695.57</v>
      </c>
      <c r="L25" s="241">
        <v>7901.23</v>
      </c>
      <c r="M25" s="241">
        <v>2692.33</v>
      </c>
      <c r="N25" s="241">
        <v>201.05</v>
      </c>
      <c r="O25" s="241">
        <v>62.23</v>
      </c>
      <c r="P25" s="241">
        <v>9428</v>
      </c>
      <c r="Q25" s="241">
        <v>26090.109999999997</v>
      </c>
      <c r="R25" s="241">
        <v>4016.15</v>
      </c>
      <c r="S25" s="241">
        <v>0</v>
      </c>
      <c r="T25" s="241">
        <v>911.4</v>
      </c>
      <c r="U25" s="241">
        <v>0</v>
      </c>
      <c r="V25" s="241">
        <v>526.8900000000001</v>
      </c>
      <c r="W25" s="241">
        <v>100</v>
      </c>
      <c r="X25" s="241">
        <v>0</v>
      </c>
      <c r="Y25" s="241">
        <f t="shared" si="8"/>
        <v>1365906.1400000001</v>
      </c>
    </row>
    <row r="26" spans="1:25" s="8" customFormat="1" ht="14.4" x14ac:dyDescent="0.3">
      <c r="A26" s="53"/>
      <c r="B26" s="53" t="s">
        <v>18</v>
      </c>
      <c r="C26" s="241">
        <v>493022.67000000004</v>
      </c>
      <c r="D26" s="241">
        <v>389297.4</v>
      </c>
      <c r="E26" s="241">
        <v>3970.07</v>
      </c>
      <c r="F26" s="241">
        <v>185.36999999999998</v>
      </c>
      <c r="G26" s="241">
        <v>1.6</v>
      </c>
      <c r="H26" s="241">
        <v>19708.77</v>
      </c>
      <c r="I26" s="241">
        <v>775.06999999999994</v>
      </c>
      <c r="J26" s="241">
        <v>20</v>
      </c>
      <c r="K26" s="241">
        <v>43560.22</v>
      </c>
      <c r="L26" s="241">
        <v>2953.38</v>
      </c>
      <c r="M26" s="241">
        <v>2371.66</v>
      </c>
      <c r="N26" s="241">
        <v>250.99</v>
      </c>
      <c r="O26" s="241">
        <v>345.10999999999996</v>
      </c>
      <c r="P26" s="241">
        <v>12926.18</v>
      </c>
      <c r="Q26" s="241">
        <v>730.11</v>
      </c>
      <c r="R26" s="241">
        <v>18397.64</v>
      </c>
      <c r="S26" s="241">
        <v>180.13000000000002</v>
      </c>
      <c r="T26" s="241">
        <v>310</v>
      </c>
      <c r="U26" s="241">
        <v>0</v>
      </c>
      <c r="V26" s="241">
        <v>1269.7399999999998</v>
      </c>
      <c r="W26" s="241">
        <v>0</v>
      </c>
      <c r="X26" s="241">
        <v>0</v>
      </c>
      <c r="Y26" s="241">
        <f t="shared" si="8"/>
        <v>990276.11</v>
      </c>
    </row>
    <row r="27" spans="1:25" s="8" customFormat="1" ht="14.4" x14ac:dyDescent="0.3">
      <c r="A27" s="53"/>
      <c r="B27" s="53" t="s">
        <v>19</v>
      </c>
      <c r="C27" s="241">
        <v>557314</v>
      </c>
      <c r="D27" s="241">
        <v>650085</v>
      </c>
      <c r="E27" s="241">
        <v>0</v>
      </c>
      <c r="F27" s="241">
        <v>3375.4799999999996</v>
      </c>
      <c r="G27" s="241">
        <v>635.74</v>
      </c>
      <c r="H27" s="241">
        <v>94347</v>
      </c>
      <c r="I27" s="241">
        <v>4175.8500000000004</v>
      </c>
      <c r="J27" s="241">
        <v>905.48</v>
      </c>
      <c r="K27" s="241">
        <v>67851</v>
      </c>
      <c r="L27" s="241">
        <v>2023.96</v>
      </c>
      <c r="M27" s="241">
        <v>6500.9700000000012</v>
      </c>
      <c r="N27" s="241">
        <v>253.48000000000002</v>
      </c>
      <c r="O27" s="241">
        <v>258.44</v>
      </c>
      <c r="P27" s="241">
        <v>6195</v>
      </c>
      <c r="Q27" s="241">
        <v>16119</v>
      </c>
      <c r="R27" s="241">
        <v>64878</v>
      </c>
      <c r="S27" s="241">
        <v>36424</v>
      </c>
      <c r="T27" s="241">
        <v>57366</v>
      </c>
      <c r="U27" s="241">
        <v>0</v>
      </c>
      <c r="V27" s="241">
        <v>2772.15</v>
      </c>
      <c r="W27" s="241">
        <v>80</v>
      </c>
      <c r="X27" s="241"/>
      <c r="Y27" s="241">
        <f>SUM(C27:X27)</f>
        <v>1571560.5499999998</v>
      </c>
    </row>
    <row r="28" spans="1:25" s="8" customFormat="1" ht="14.4" x14ac:dyDescent="0.3">
      <c r="A28" s="53"/>
      <c r="B28" s="53" t="s">
        <v>20</v>
      </c>
      <c r="C28" s="241">
        <v>297403.3000000004</v>
      </c>
      <c r="D28" s="241">
        <v>550720.26999999967</v>
      </c>
      <c r="E28" s="241">
        <v>795.07999999999993</v>
      </c>
      <c r="F28" s="241">
        <v>6880.32</v>
      </c>
      <c r="G28" s="241">
        <v>150</v>
      </c>
      <c r="H28" s="241">
        <v>20459.84</v>
      </c>
      <c r="I28" s="241">
        <v>295</v>
      </c>
      <c r="J28" s="241">
        <v>2033.62</v>
      </c>
      <c r="K28" s="241">
        <v>56712.5</v>
      </c>
      <c r="L28" s="241">
        <v>674.32999999999993</v>
      </c>
      <c r="M28" s="241">
        <v>3156.75</v>
      </c>
      <c r="N28" s="241">
        <v>610</v>
      </c>
      <c r="O28" s="241">
        <v>100</v>
      </c>
      <c r="P28" s="241">
        <v>14181.3</v>
      </c>
      <c r="Q28" s="241">
        <v>7540</v>
      </c>
      <c r="R28" s="241">
        <v>43548.97</v>
      </c>
      <c r="S28" s="241">
        <v>929</v>
      </c>
      <c r="T28" s="241">
        <v>1100</v>
      </c>
      <c r="U28" s="241">
        <v>0</v>
      </c>
      <c r="V28" s="241">
        <v>11087.5</v>
      </c>
      <c r="W28" s="241">
        <v>0</v>
      </c>
      <c r="X28" s="241">
        <v>0</v>
      </c>
      <c r="Y28" s="241">
        <f>SUM(C28:X28)</f>
        <v>1018377.7799999999</v>
      </c>
    </row>
    <row r="29" spans="1:25" s="8" customFormat="1" ht="14.4" x14ac:dyDescent="0.3">
      <c r="A29" s="53"/>
      <c r="B29" s="53" t="s">
        <v>21</v>
      </c>
      <c r="C29" s="241">
        <v>710550.35000000021</v>
      </c>
      <c r="D29" s="241">
        <v>667502.55000000005</v>
      </c>
      <c r="E29" s="241">
        <v>0</v>
      </c>
      <c r="F29" s="241">
        <v>5251.4800000000005</v>
      </c>
      <c r="G29" s="241">
        <v>361.6</v>
      </c>
      <c r="H29" s="241">
        <v>16541.690000000002</v>
      </c>
      <c r="I29" s="241">
        <v>251.7</v>
      </c>
      <c r="J29" s="241">
        <v>150.45000000000002</v>
      </c>
      <c r="K29" s="241">
        <v>43706.29</v>
      </c>
      <c r="L29" s="241">
        <v>1151.78</v>
      </c>
      <c r="M29" s="241">
        <v>2615.0200000000009</v>
      </c>
      <c r="N29" s="241">
        <v>10409.16</v>
      </c>
      <c r="O29" s="241">
        <v>616.66999999999996</v>
      </c>
      <c r="P29" s="241">
        <v>8227</v>
      </c>
      <c r="Q29" s="241">
        <v>87530.63</v>
      </c>
      <c r="R29" s="241">
        <v>113392.93</v>
      </c>
      <c r="S29" s="241">
        <v>31271.73</v>
      </c>
      <c r="T29" s="241">
        <v>29911.02</v>
      </c>
      <c r="U29" s="241">
        <v>0</v>
      </c>
      <c r="V29" s="241">
        <v>3327.2900000000018</v>
      </c>
      <c r="W29" s="241">
        <v>0</v>
      </c>
      <c r="X29" s="241">
        <v>0</v>
      </c>
      <c r="Y29" s="241">
        <v>1732769.34</v>
      </c>
    </row>
    <row r="30" spans="1:25" s="8" customFormat="1" ht="14.4" x14ac:dyDescent="0.3">
      <c r="A30" s="53"/>
      <c r="B30" s="53" t="s">
        <v>22</v>
      </c>
      <c r="C30" s="241">
        <v>784328.80999999994</v>
      </c>
      <c r="D30" s="241">
        <v>2917365.7400000007</v>
      </c>
      <c r="E30" s="241">
        <v>1408</v>
      </c>
      <c r="F30" s="241">
        <v>744455</v>
      </c>
      <c r="G30" s="241">
        <v>1220.8700000000001</v>
      </c>
      <c r="H30" s="241">
        <v>50938.33</v>
      </c>
      <c r="I30" s="241">
        <v>75.900000000000006</v>
      </c>
      <c r="J30" s="241">
        <v>0</v>
      </c>
      <c r="K30" s="241">
        <v>53236.25</v>
      </c>
      <c r="L30" s="241">
        <v>2541.0300000000002</v>
      </c>
      <c r="M30" s="241">
        <v>4350.04</v>
      </c>
      <c r="N30" s="241">
        <v>1164.8799999999999</v>
      </c>
      <c r="O30" s="241">
        <v>20</v>
      </c>
      <c r="P30" s="241">
        <v>11669.82</v>
      </c>
      <c r="Q30" s="241">
        <v>18026.180000000004</v>
      </c>
      <c r="R30" s="241">
        <v>39871.72</v>
      </c>
      <c r="S30" s="241">
        <v>4120.67</v>
      </c>
      <c r="T30" s="241">
        <v>735098</v>
      </c>
      <c r="U30" s="241">
        <v>0</v>
      </c>
      <c r="V30" s="241">
        <v>370</v>
      </c>
      <c r="W30" s="241">
        <v>444972.15</v>
      </c>
      <c r="X30" s="241">
        <v>0</v>
      </c>
      <c r="Y30" s="241">
        <v>5815233.3900000015</v>
      </c>
    </row>
    <row r="31" spans="1:25" s="8" customFormat="1" ht="14.4" x14ac:dyDescent="0.3">
      <c r="A31" s="53"/>
      <c r="B31" s="53" t="s">
        <v>23</v>
      </c>
      <c r="C31" s="256">
        <v>735470.3900000006</v>
      </c>
      <c r="D31" s="256">
        <v>1526495.0400000003</v>
      </c>
      <c r="E31" s="256">
        <v>16.86</v>
      </c>
      <c r="F31" s="256">
        <v>181692.68</v>
      </c>
      <c r="G31" s="256">
        <v>270.27</v>
      </c>
      <c r="H31" s="256">
        <v>1910.76</v>
      </c>
      <c r="I31" s="256">
        <v>8865.02</v>
      </c>
      <c r="J31" s="256">
        <v>37.4</v>
      </c>
      <c r="K31" s="256">
        <v>43153.9</v>
      </c>
      <c r="L31" s="256">
        <v>2567.42</v>
      </c>
      <c r="M31" s="256">
        <v>2111.11</v>
      </c>
      <c r="N31" s="256">
        <v>249.97</v>
      </c>
      <c r="O31" s="256">
        <v>429.6</v>
      </c>
      <c r="P31" s="256">
        <v>5987</v>
      </c>
      <c r="Q31" s="256">
        <v>11814.86</v>
      </c>
      <c r="R31" s="256">
        <v>32187.34</v>
      </c>
      <c r="S31" s="256">
        <v>1393341.6</v>
      </c>
      <c r="T31" s="256">
        <v>500.19</v>
      </c>
      <c r="U31" s="256">
        <v>0</v>
      </c>
      <c r="V31" s="256">
        <v>19811.82</v>
      </c>
      <c r="W31" s="256">
        <v>278.61</v>
      </c>
      <c r="X31" s="256">
        <v>0</v>
      </c>
      <c r="Y31" s="256">
        <f>SUM(C31:X31)</f>
        <v>3967191.84</v>
      </c>
    </row>
    <row r="32" spans="1:25" s="8" customFormat="1" ht="14.4" x14ac:dyDescent="0.3">
      <c r="A32" s="53"/>
      <c r="B32" s="53" t="s">
        <v>24</v>
      </c>
      <c r="C32" s="256">
        <v>597384.07000000041</v>
      </c>
      <c r="D32" s="256">
        <v>4698036.1300000008</v>
      </c>
      <c r="E32" s="256">
        <v>0</v>
      </c>
      <c r="F32" s="256">
        <v>134872.43</v>
      </c>
      <c r="G32" s="256">
        <v>3783</v>
      </c>
      <c r="H32" s="256">
        <v>57932.66</v>
      </c>
      <c r="I32" s="256">
        <v>2572.8099999999995</v>
      </c>
      <c r="J32" s="256">
        <v>98</v>
      </c>
      <c r="K32" s="256">
        <v>185249.96000000002</v>
      </c>
      <c r="L32" s="256">
        <v>954.23000000000013</v>
      </c>
      <c r="M32" s="256">
        <v>29854.649999999998</v>
      </c>
      <c r="N32" s="256">
        <v>842.31</v>
      </c>
      <c r="O32" s="256">
        <v>3722.91</v>
      </c>
      <c r="P32" s="256">
        <v>9980.77</v>
      </c>
      <c r="Q32" s="256">
        <v>17281.889999999996</v>
      </c>
      <c r="R32" s="256">
        <v>14774.289999999999</v>
      </c>
      <c r="S32" s="256">
        <v>6164.09</v>
      </c>
      <c r="T32" s="256">
        <v>26227.46</v>
      </c>
      <c r="U32" s="256">
        <v>0</v>
      </c>
      <c r="V32" s="256">
        <v>3655.9100000000008</v>
      </c>
      <c r="W32" s="256">
        <v>40</v>
      </c>
      <c r="X32" s="256">
        <v>0</v>
      </c>
      <c r="Y32" s="256">
        <f>SUM(C32:X32)</f>
        <v>5793427.5700000003</v>
      </c>
    </row>
    <row r="33" spans="1:25" s="8" customFormat="1" ht="14.4" x14ac:dyDescent="0.3">
      <c r="A33" s="56">
        <v>2016</v>
      </c>
      <c r="B33" s="53" t="s">
        <v>13</v>
      </c>
      <c r="C33" s="256">
        <v>881237.03000000061</v>
      </c>
      <c r="D33" s="256">
        <v>1284107.42</v>
      </c>
      <c r="E33" s="256">
        <v>0</v>
      </c>
      <c r="F33" s="256">
        <v>6874</v>
      </c>
      <c r="G33" s="256">
        <v>460.84000000000003</v>
      </c>
      <c r="H33" s="256">
        <v>11600</v>
      </c>
      <c r="I33" s="256">
        <v>299.02</v>
      </c>
      <c r="J33" s="256">
        <v>0</v>
      </c>
      <c r="K33" s="256">
        <v>89879.73000000001</v>
      </c>
      <c r="L33" s="256">
        <v>1356.7</v>
      </c>
      <c r="M33" s="256">
        <v>1784</v>
      </c>
      <c r="N33" s="256">
        <v>275</v>
      </c>
      <c r="O33" s="256">
        <v>278</v>
      </c>
      <c r="P33" s="256">
        <v>39305</v>
      </c>
      <c r="Q33" s="256">
        <v>199198.17000000004</v>
      </c>
      <c r="R33" s="256">
        <v>21635.96</v>
      </c>
      <c r="S33" s="256">
        <v>51063.72</v>
      </c>
      <c r="T33" s="256">
        <v>13043.95</v>
      </c>
      <c r="U33" s="256">
        <v>0</v>
      </c>
      <c r="V33" s="256">
        <v>3264.01</v>
      </c>
      <c r="W33" s="256">
        <v>60</v>
      </c>
      <c r="X33" s="256">
        <v>0</v>
      </c>
      <c r="Y33" s="256">
        <v>2605722.5500000007</v>
      </c>
    </row>
    <row r="34" spans="1:25" s="8" customFormat="1" ht="14.4" x14ac:dyDescent="0.3">
      <c r="A34" s="53"/>
      <c r="B34" s="53" t="s">
        <v>14</v>
      </c>
      <c r="C34" s="256">
        <v>1162000.2600000016</v>
      </c>
      <c r="D34" s="256">
        <v>310474.55</v>
      </c>
      <c r="E34" s="256">
        <v>0</v>
      </c>
      <c r="F34" s="256">
        <v>1121.0000000000002</v>
      </c>
      <c r="G34" s="256">
        <v>574.59</v>
      </c>
      <c r="H34" s="256">
        <v>1357.12</v>
      </c>
      <c r="I34" s="256">
        <v>73</v>
      </c>
      <c r="J34" s="256">
        <v>0</v>
      </c>
      <c r="K34" s="256">
        <v>57235</v>
      </c>
      <c r="L34" s="256">
        <v>640.44000000000005</v>
      </c>
      <c r="M34" s="256">
        <v>7753.1100000000006</v>
      </c>
      <c r="N34" s="256">
        <v>130</v>
      </c>
      <c r="O34" s="256">
        <v>1494.1399999999999</v>
      </c>
      <c r="P34" s="256">
        <v>7200</v>
      </c>
      <c r="Q34" s="256">
        <v>2455.14</v>
      </c>
      <c r="R34" s="256">
        <v>0</v>
      </c>
      <c r="S34" s="256">
        <v>47873</v>
      </c>
      <c r="T34" s="256">
        <v>0</v>
      </c>
      <c r="U34" s="256">
        <v>0</v>
      </c>
      <c r="V34" s="256">
        <v>13233.5</v>
      </c>
      <c r="W34" s="256">
        <v>0</v>
      </c>
      <c r="X34" s="256">
        <v>0</v>
      </c>
      <c r="Y34" s="256">
        <v>1613614.8500000017</v>
      </c>
    </row>
    <row r="35" spans="1:25" s="8" customFormat="1" ht="14.4" x14ac:dyDescent="0.3">
      <c r="A35" s="53"/>
      <c r="B35" s="53" t="s">
        <v>15</v>
      </c>
      <c r="C35" s="256">
        <v>795187.19</v>
      </c>
      <c r="D35" s="256">
        <v>423973.9</v>
      </c>
      <c r="E35" s="256">
        <v>0</v>
      </c>
      <c r="F35" s="256">
        <v>5270</v>
      </c>
      <c r="G35" s="256">
        <v>0</v>
      </c>
      <c r="H35" s="256">
        <v>99487.72</v>
      </c>
      <c r="I35" s="256">
        <v>22792.93</v>
      </c>
      <c r="J35" s="256">
        <v>65.58</v>
      </c>
      <c r="K35" s="256">
        <v>47740.83</v>
      </c>
      <c r="L35" s="256">
        <v>982.14</v>
      </c>
      <c r="M35" s="256">
        <v>5502.79</v>
      </c>
      <c r="N35" s="256">
        <v>120</v>
      </c>
      <c r="O35" s="256">
        <v>694</v>
      </c>
      <c r="P35" s="256">
        <v>16035</v>
      </c>
      <c r="Q35" s="256">
        <v>43036.07</v>
      </c>
      <c r="R35" s="256">
        <v>0</v>
      </c>
      <c r="S35" s="256">
        <v>0</v>
      </c>
      <c r="T35" s="256">
        <v>0</v>
      </c>
      <c r="U35" s="256">
        <v>0</v>
      </c>
      <c r="V35" s="256">
        <v>61972.37</v>
      </c>
      <c r="W35" s="256">
        <v>0</v>
      </c>
      <c r="X35" s="256">
        <v>0</v>
      </c>
      <c r="Y35" s="256">
        <v>1522860.52</v>
      </c>
    </row>
    <row r="36" spans="1:25" s="8" customFormat="1" ht="14.4" x14ac:dyDescent="0.3">
      <c r="A36" s="53"/>
      <c r="B36" s="53" t="s">
        <v>16</v>
      </c>
      <c r="C36" s="256">
        <v>500223.09000000043</v>
      </c>
      <c r="D36" s="256">
        <v>852778.78999999992</v>
      </c>
      <c r="E36" s="256">
        <v>0</v>
      </c>
      <c r="F36" s="256">
        <v>3915.9</v>
      </c>
      <c r="G36" s="256">
        <v>0</v>
      </c>
      <c r="H36" s="256">
        <v>223</v>
      </c>
      <c r="I36" s="256">
        <v>1862</v>
      </c>
      <c r="J36" s="256">
        <v>10</v>
      </c>
      <c r="K36" s="256">
        <v>32024.250000000004</v>
      </c>
      <c r="L36" s="256">
        <v>522.34</v>
      </c>
      <c r="M36" s="256">
        <v>6632.9</v>
      </c>
      <c r="N36" s="256">
        <v>145.69999999999999</v>
      </c>
      <c r="O36" s="256">
        <v>0</v>
      </c>
      <c r="P36" s="256">
        <v>9515</v>
      </c>
      <c r="Q36" s="256">
        <v>46900.56</v>
      </c>
      <c r="R36" s="241">
        <v>0</v>
      </c>
      <c r="S36" s="241">
        <v>0</v>
      </c>
      <c r="T36" s="241">
        <v>0</v>
      </c>
      <c r="U36" s="256">
        <v>0</v>
      </c>
      <c r="V36" s="256">
        <v>0</v>
      </c>
      <c r="W36" s="256">
        <v>0</v>
      </c>
      <c r="X36" s="256">
        <v>0</v>
      </c>
      <c r="Y36" s="256">
        <f t="shared" ref="Y36:Y44" si="9">SUM(C36:X36)</f>
        <v>1454753.5300000003</v>
      </c>
    </row>
    <row r="37" spans="1:25" s="8" customFormat="1" ht="14.4" x14ac:dyDescent="0.3">
      <c r="A37" s="56" t="s">
        <v>100</v>
      </c>
      <c r="B37" s="53" t="s">
        <v>17</v>
      </c>
      <c r="C37" s="267">
        <v>440207.96000000054</v>
      </c>
      <c r="D37" s="256">
        <v>611508.5</v>
      </c>
      <c r="E37" s="256">
        <v>60</v>
      </c>
      <c r="F37" s="256">
        <v>7226.5</v>
      </c>
      <c r="G37" s="256">
        <v>265</v>
      </c>
      <c r="H37" s="256">
        <v>27461.48</v>
      </c>
      <c r="I37" s="256">
        <v>34490.450000000004</v>
      </c>
      <c r="J37" s="256">
        <v>10</v>
      </c>
      <c r="K37" s="256">
        <v>47333.93</v>
      </c>
      <c r="L37" s="256">
        <v>377.53</v>
      </c>
      <c r="M37" s="256">
        <v>1217.6000000000001</v>
      </c>
      <c r="N37" s="256">
        <v>0</v>
      </c>
      <c r="O37" s="256">
        <v>0</v>
      </c>
      <c r="P37" s="256">
        <v>6555</v>
      </c>
      <c r="Q37" s="256">
        <v>64072.87999999999</v>
      </c>
      <c r="R37" s="241">
        <v>0</v>
      </c>
      <c r="S37" s="241">
        <v>0</v>
      </c>
      <c r="T37" s="241">
        <v>0</v>
      </c>
      <c r="U37" s="256">
        <v>0</v>
      </c>
      <c r="V37" s="256">
        <v>1752.44</v>
      </c>
      <c r="W37" s="256">
        <v>0</v>
      </c>
      <c r="X37" s="256">
        <v>0</v>
      </c>
      <c r="Y37" s="256">
        <f t="shared" si="9"/>
        <v>1242539.2700000003</v>
      </c>
    </row>
    <row r="38" spans="1:25" s="8" customFormat="1" ht="14.4" x14ac:dyDescent="0.3">
      <c r="A38" s="53"/>
      <c r="B38" s="53" t="s">
        <v>18</v>
      </c>
      <c r="C38" s="256">
        <v>976351.19000000018</v>
      </c>
      <c r="D38" s="241">
        <v>1067138.04</v>
      </c>
      <c r="E38" s="256">
        <v>98.94</v>
      </c>
      <c r="F38" s="256">
        <v>110291.75999999998</v>
      </c>
      <c r="G38" s="241">
        <v>0</v>
      </c>
      <c r="H38" s="256">
        <v>111251.05999999998</v>
      </c>
      <c r="I38" s="256">
        <v>623.51</v>
      </c>
      <c r="J38" s="256">
        <v>1399.42</v>
      </c>
      <c r="K38" s="256">
        <v>60348.270000000004</v>
      </c>
      <c r="L38" s="256">
        <v>8169.67</v>
      </c>
      <c r="M38" s="256">
        <v>12982.680000000002</v>
      </c>
      <c r="N38" s="256">
        <v>6292.5199999999995</v>
      </c>
      <c r="O38" s="256">
        <v>403.67999999999995</v>
      </c>
      <c r="P38" s="256">
        <v>11000.7</v>
      </c>
      <c r="Q38" s="256">
        <v>334.9</v>
      </c>
      <c r="R38" s="256">
        <v>0</v>
      </c>
      <c r="S38" s="256">
        <v>0</v>
      </c>
      <c r="T38" s="256">
        <v>0</v>
      </c>
      <c r="U38" s="256">
        <v>0</v>
      </c>
      <c r="V38" s="256">
        <v>38776.629999999997</v>
      </c>
      <c r="W38" s="256">
        <v>0</v>
      </c>
      <c r="X38" s="256">
        <v>0</v>
      </c>
      <c r="Y38" s="256">
        <f t="shared" si="9"/>
        <v>2405462.9700000002</v>
      </c>
    </row>
    <row r="39" spans="1:25" s="8" customFormat="1" ht="14.4" x14ac:dyDescent="0.3">
      <c r="A39" s="53"/>
      <c r="B39" s="53" t="s">
        <v>19</v>
      </c>
      <c r="C39" s="241">
        <v>797892</v>
      </c>
      <c r="D39" s="241">
        <v>1026202</v>
      </c>
      <c r="E39" s="241">
        <v>0</v>
      </c>
      <c r="F39" s="241">
        <v>21284</v>
      </c>
      <c r="G39" s="241">
        <v>0</v>
      </c>
      <c r="H39" s="241">
        <v>810</v>
      </c>
      <c r="I39" s="241">
        <v>48</v>
      </c>
      <c r="J39" s="241">
        <v>4178</v>
      </c>
      <c r="K39" s="241">
        <v>76473</v>
      </c>
      <c r="L39" s="241">
        <v>2144</v>
      </c>
      <c r="M39" s="241">
        <v>2530</v>
      </c>
      <c r="N39" s="241">
        <v>11</v>
      </c>
      <c r="O39" s="241">
        <v>80</v>
      </c>
      <c r="P39" s="241">
        <v>9325</v>
      </c>
      <c r="Q39" s="241">
        <v>11053</v>
      </c>
      <c r="R39" s="241">
        <v>0</v>
      </c>
      <c r="S39" s="241">
        <v>197789</v>
      </c>
      <c r="T39" s="241">
        <v>0</v>
      </c>
      <c r="U39" s="241">
        <v>0</v>
      </c>
      <c r="V39" s="241">
        <v>450</v>
      </c>
      <c r="W39" s="256">
        <v>0</v>
      </c>
      <c r="X39" s="256">
        <v>0</v>
      </c>
      <c r="Y39" s="256">
        <f t="shared" si="9"/>
        <v>2150269</v>
      </c>
    </row>
    <row r="40" spans="1:25" s="8" customFormat="1" ht="14.4" x14ac:dyDescent="0.3">
      <c r="A40" s="53"/>
      <c r="B40" s="53" t="s">
        <v>20</v>
      </c>
      <c r="C40" s="241">
        <v>529429.1810000001</v>
      </c>
      <c r="D40" s="241">
        <v>1175581</v>
      </c>
      <c r="E40" s="241">
        <v>139</v>
      </c>
      <c r="F40" s="241">
        <v>292</v>
      </c>
      <c r="G40" s="241">
        <v>46</v>
      </c>
      <c r="H40" s="241">
        <v>53453</v>
      </c>
      <c r="I40" s="241">
        <v>11457</v>
      </c>
      <c r="J40" s="241">
        <v>20356</v>
      </c>
      <c r="K40" s="241">
        <v>40101</v>
      </c>
      <c r="L40" s="241">
        <v>10584</v>
      </c>
      <c r="M40" s="241">
        <v>57073</v>
      </c>
      <c r="N40" s="241">
        <v>534</v>
      </c>
      <c r="O40" s="241">
        <v>944</v>
      </c>
      <c r="P40" s="241">
        <v>13160</v>
      </c>
      <c r="Q40" s="241">
        <v>39806</v>
      </c>
      <c r="R40" s="241">
        <v>0</v>
      </c>
      <c r="S40" s="241">
        <v>81532</v>
      </c>
      <c r="T40" s="241">
        <v>524</v>
      </c>
      <c r="U40" s="241">
        <v>0</v>
      </c>
      <c r="V40" s="241">
        <v>15064</v>
      </c>
      <c r="W40" s="241">
        <v>0</v>
      </c>
      <c r="X40" s="256">
        <v>0</v>
      </c>
      <c r="Y40" s="256">
        <f t="shared" si="9"/>
        <v>2050075.1810000001</v>
      </c>
    </row>
    <row r="41" spans="1:25" s="8" customFormat="1" ht="14.4" x14ac:dyDescent="0.3">
      <c r="A41" s="53"/>
      <c r="B41" s="53" t="s">
        <v>21</v>
      </c>
      <c r="C41" s="241">
        <v>867971.74</v>
      </c>
      <c r="D41" s="241">
        <v>3439329.53</v>
      </c>
      <c r="E41" s="241">
        <v>482</v>
      </c>
      <c r="F41" s="241">
        <v>23288.52</v>
      </c>
      <c r="G41" s="241">
        <v>0</v>
      </c>
      <c r="H41" s="241">
        <v>3288.05</v>
      </c>
      <c r="I41" s="241">
        <v>54008.66</v>
      </c>
      <c r="J41" s="241">
        <v>533.38</v>
      </c>
      <c r="K41" s="241">
        <v>106368.67</v>
      </c>
      <c r="L41" s="241">
        <v>7741.61</v>
      </c>
      <c r="M41" s="241">
        <v>40667.230000000003</v>
      </c>
      <c r="N41" s="241">
        <v>0</v>
      </c>
      <c r="O41" s="241">
        <v>50.28</v>
      </c>
      <c r="P41" s="241">
        <v>10880</v>
      </c>
      <c r="Q41" s="241">
        <v>41804.03</v>
      </c>
      <c r="R41" s="241">
        <v>20</v>
      </c>
      <c r="S41" s="241">
        <v>110893.68</v>
      </c>
      <c r="T41" s="241">
        <v>109.77</v>
      </c>
      <c r="U41" s="241">
        <v>0</v>
      </c>
      <c r="V41" s="241">
        <v>9701.02</v>
      </c>
      <c r="W41" s="241">
        <v>83.79</v>
      </c>
      <c r="X41" s="241">
        <v>0</v>
      </c>
      <c r="Y41" s="256">
        <f t="shared" si="9"/>
        <v>4717221.959999999</v>
      </c>
    </row>
    <row r="42" spans="1:25" s="8" customFormat="1" ht="14.4" x14ac:dyDescent="0.3">
      <c r="A42" s="53"/>
      <c r="B42" s="53" t="s">
        <v>22</v>
      </c>
      <c r="C42" s="267">
        <v>712482.42000000062</v>
      </c>
      <c r="D42" s="269">
        <v>3963713.7000000007</v>
      </c>
      <c r="E42" s="269">
        <v>0</v>
      </c>
      <c r="F42" s="269">
        <v>1446</v>
      </c>
      <c r="G42" s="269">
        <v>0</v>
      </c>
      <c r="H42" s="269">
        <v>55844.95</v>
      </c>
      <c r="I42" s="269">
        <v>1550</v>
      </c>
      <c r="J42" s="269">
        <v>102</v>
      </c>
      <c r="K42" s="269">
        <v>54354.659999999996</v>
      </c>
      <c r="L42" s="269">
        <v>257</v>
      </c>
      <c r="M42" s="269">
        <v>1673.6399999999999</v>
      </c>
      <c r="N42" s="269">
        <v>343.9</v>
      </c>
      <c r="O42" s="269">
        <v>17031.8</v>
      </c>
      <c r="P42" s="269">
        <v>13310</v>
      </c>
      <c r="Q42" s="269">
        <v>35849.509999999995</v>
      </c>
      <c r="R42" s="267">
        <v>0</v>
      </c>
      <c r="S42" s="269">
        <v>19102.2</v>
      </c>
      <c r="T42" s="269">
        <v>0</v>
      </c>
      <c r="U42" s="269">
        <v>0</v>
      </c>
      <c r="V42" s="269">
        <v>1826</v>
      </c>
      <c r="W42" s="269">
        <v>0</v>
      </c>
      <c r="X42" s="269">
        <v>0</v>
      </c>
      <c r="Y42" s="256">
        <f t="shared" si="9"/>
        <v>4878887.7800000012</v>
      </c>
    </row>
    <row r="43" spans="1:25" s="8" customFormat="1" ht="14.4" x14ac:dyDescent="0.3">
      <c r="A43" s="53"/>
      <c r="B43" s="53" t="s">
        <v>23</v>
      </c>
      <c r="C43" s="241">
        <v>1265653</v>
      </c>
      <c r="D43" s="241">
        <v>1851687</v>
      </c>
      <c r="E43" s="241">
        <v>0</v>
      </c>
      <c r="F43" s="241">
        <v>41708</v>
      </c>
      <c r="G43" s="241">
        <v>0</v>
      </c>
      <c r="H43" s="241">
        <v>40010</v>
      </c>
      <c r="I43" s="241">
        <v>849</v>
      </c>
      <c r="J43" s="241">
        <v>328</v>
      </c>
      <c r="K43" s="241">
        <v>58649</v>
      </c>
      <c r="L43" s="241">
        <v>1649</v>
      </c>
      <c r="M43" s="241">
        <v>3281</v>
      </c>
      <c r="N43" s="241">
        <v>452</v>
      </c>
      <c r="O43" s="241">
        <v>1011</v>
      </c>
      <c r="P43" s="241">
        <v>14330</v>
      </c>
      <c r="Q43" s="241">
        <v>2271</v>
      </c>
      <c r="R43" s="241">
        <v>0</v>
      </c>
      <c r="S43" s="241">
        <v>37123</v>
      </c>
      <c r="T43" s="241">
        <v>0</v>
      </c>
      <c r="U43" s="241">
        <v>0</v>
      </c>
      <c r="V43" s="241">
        <v>1510</v>
      </c>
      <c r="W43" s="241">
        <v>0</v>
      </c>
      <c r="X43" s="241">
        <v>0</v>
      </c>
      <c r="Y43" s="256">
        <f t="shared" si="9"/>
        <v>3320511</v>
      </c>
    </row>
    <row r="44" spans="1:25" s="8" customFormat="1" ht="14.4" x14ac:dyDescent="0.3">
      <c r="A44" s="53"/>
      <c r="B44" s="53" t="s">
        <v>24</v>
      </c>
      <c r="C44" s="241">
        <v>704358.86</v>
      </c>
      <c r="D44" s="241">
        <v>1576885.72</v>
      </c>
      <c r="E44" s="241">
        <v>0</v>
      </c>
      <c r="F44" s="241">
        <v>2776</v>
      </c>
      <c r="G44" s="241">
        <v>0</v>
      </c>
      <c r="H44" s="241">
        <v>4990.54</v>
      </c>
      <c r="I44" s="241">
        <v>2777.41</v>
      </c>
      <c r="J44" s="241">
        <v>2507.44</v>
      </c>
      <c r="K44" s="241">
        <v>71966.010000000009</v>
      </c>
      <c r="L44" s="241">
        <v>5928.65</v>
      </c>
      <c r="M44" s="241">
        <v>21032.5</v>
      </c>
      <c r="N44" s="241">
        <v>5632.66</v>
      </c>
      <c r="O44" s="241">
        <v>11611.14</v>
      </c>
      <c r="P44" s="241">
        <v>4935</v>
      </c>
      <c r="Q44" s="241">
        <v>5199.5999999999995</v>
      </c>
      <c r="R44" s="241">
        <v>0</v>
      </c>
      <c r="S44" s="241">
        <v>19282.18</v>
      </c>
      <c r="T44" s="241">
        <v>0</v>
      </c>
      <c r="U44" s="241">
        <v>0</v>
      </c>
      <c r="V44" s="241">
        <v>8792.6</v>
      </c>
      <c r="W44" s="241">
        <v>500</v>
      </c>
      <c r="X44" s="241">
        <v>0</v>
      </c>
      <c r="Y44" s="256">
        <f t="shared" si="9"/>
        <v>2449176.310000001</v>
      </c>
    </row>
    <row r="45" spans="1:25" s="47" customFormat="1" ht="14.4" x14ac:dyDescent="0.3">
      <c r="A45" s="53"/>
      <c r="B45" s="2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</row>
    <row r="46" spans="1:25" s="8" customFormat="1" ht="14.4" x14ac:dyDescent="0.3">
      <c r="A46" s="56" t="s">
        <v>101</v>
      </c>
      <c r="B46" s="53" t="s">
        <v>13</v>
      </c>
      <c r="C46" s="270">
        <v>1052323.3</v>
      </c>
      <c r="D46" s="270">
        <v>202651.49000000002</v>
      </c>
      <c r="E46" s="270">
        <v>0</v>
      </c>
      <c r="F46" s="270">
        <v>20285.62</v>
      </c>
      <c r="G46" s="270">
        <v>0</v>
      </c>
      <c r="H46" s="270">
        <v>23530.349999999995</v>
      </c>
      <c r="I46" s="270">
        <v>9423.869999999999</v>
      </c>
      <c r="J46" s="270">
        <v>838.20999999999992</v>
      </c>
      <c r="K46" s="270">
        <v>38501.759999999995</v>
      </c>
      <c r="L46" s="270">
        <v>25240.07</v>
      </c>
      <c r="M46" s="270">
        <v>23378.720000000001</v>
      </c>
      <c r="N46" s="241">
        <v>3144.84</v>
      </c>
      <c r="O46" s="241">
        <v>9340.18</v>
      </c>
      <c r="P46" s="270">
        <v>15778.6</v>
      </c>
      <c r="Q46" s="270">
        <v>68390.070000000007</v>
      </c>
      <c r="R46" s="270">
        <v>0</v>
      </c>
      <c r="S46" s="270">
        <v>18796.990000000002</v>
      </c>
      <c r="T46" s="270">
        <v>0</v>
      </c>
      <c r="U46" s="270">
        <v>0</v>
      </c>
      <c r="V46" s="270">
        <v>112054.34</v>
      </c>
      <c r="W46" s="270">
        <v>11542.06</v>
      </c>
      <c r="X46" s="256">
        <v>0</v>
      </c>
      <c r="Y46" s="256">
        <v>1635220.4700000007</v>
      </c>
    </row>
    <row r="47" spans="1:25" s="8" customFormat="1" ht="14.4" x14ac:dyDescent="0.3">
      <c r="A47" s="53"/>
      <c r="B47" s="53" t="s">
        <v>14</v>
      </c>
      <c r="C47" s="270">
        <v>1590027.1099999996</v>
      </c>
      <c r="D47" s="270">
        <v>639769.06999999995</v>
      </c>
      <c r="E47" s="270">
        <v>0</v>
      </c>
      <c r="F47" s="270">
        <v>3479.81</v>
      </c>
      <c r="G47" s="270">
        <v>0</v>
      </c>
      <c r="H47" s="270">
        <v>6022.8799999999992</v>
      </c>
      <c r="I47" s="270">
        <v>9129.4500000000007</v>
      </c>
      <c r="J47" s="270">
        <v>0</v>
      </c>
      <c r="K47" s="270">
        <v>42212.19</v>
      </c>
      <c r="L47" s="270">
        <v>580.63</v>
      </c>
      <c r="M47" s="270">
        <v>5935.23</v>
      </c>
      <c r="N47" s="241">
        <v>1278.3900000000001</v>
      </c>
      <c r="O47" s="241">
        <v>307844.03000000003</v>
      </c>
      <c r="P47" s="270">
        <v>12085</v>
      </c>
      <c r="Q47" s="270">
        <v>98500.39999999998</v>
      </c>
      <c r="R47" s="270">
        <v>0</v>
      </c>
      <c r="S47" s="270">
        <v>47972.33</v>
      </c>
      <c r="T47" s="270">
        <v>0</v>
      </c>
      <c r="U47" s="270">
        <v>0</v>
      </c>
      <c r="V47" s="270">
        <v>427.61</v>
      </c>
      <c r="W47" s="256">
        <v>0</v>
      </c>
      <c r="X47" s="256">
        <v>0</v>
      </c>
      <c r="Y47" s="256">
        <v>2765264.13</v>
      </c>
    </row>
    <row r="48" spans="1:25" s="8" customFormat="1" ht="14.4" x14ac:dyDescent="0.3">
      <c r="A48" s="53"/>
      <c r="B48" s="53" t="s">
        <v>15</v>
      </c>
      <c r="C48" s="270">
        <v>1117256.5699999998</v>
      </c>
      <c r="D48" s="270">
        <v>1399457.1299999997</v>
      </c>
      <c r="E48" s="270">
        <v>0</v>
      </c>
      <c r="F48" s="270">
        <v>1434</v>
      </c>
      <c r="G48" s="270">
        <v>0</v>
      </c>
      <c r="H48" s="270">
        <v>10101.77</v>
      </c>
      <c r="I48" s="270">
        <v>6501.4499999999989</v>
      </c>
      <c r="J48" s="270">
        <v>89.35</v>
      </c>
      <c r="K48" s="270">
        <v>49334.52</v>
      </c>
      <c r="L48" s="270">
        <v>2398.17</v>
      </c>
      <c r="M48" s="270">
        <v>4161.9800000000005</v>
      </c>
      <c r="N48" s="241">
        <v>277.73</v>
      </c>
      <c r="O48" s="241">
        <v>170</v>
      </c>
      <c r="P48" s="270">
        <v>12029.4</v>
      </c>
      <c r="Q48" s="270">
        <v>13999.989999999998</v>
      </c>
      <c r="R48" s="270">
        <v>0</v>
      </c>
      <c r="S48" s="270">
        <v>0</v>
      </c>
      <c r="T48" s="270">
        <v>0</v>
      </c>
      <c r="U48" s="270">
        <v>0</v>
      </c>
      <c r="V48" s="270">
        <v>14576.41</v>
      </c>
      <c r="W48" s="270">
        <v>620</v>
      </c>
      <c r="X48" s="256">
        <v>0</v>
      </c>
      <c r="Y48" s="256">
        <v>2632408.4699999997</v>
      </c>
    </row>
    <row r="49" spans="1:25" s="8" customFormat="1" ht="14.4" x14ac:dyDescent="0.3">
      <c r="A49" s="53"/>
      <c r="B49" s="53" t="s">
        <v>16</v>
      </c>
      <c r="C49" s="270">
        <v>533135.52999999991</v>
      </c>
      <c r="D49" s="270">
        <v>1422155.15</v>
      </c>
      <c r="E49" s="270">
        <v>0</v>
      </c>
      <c r="F49" s="270">
        <v>158136.42000000001</v>
      </c>
      <c r="G49" s="270">
        <v>0</v>
      </c>
      <c r="H49" s="270">
        <v>454.68</v>
      </c>
      <c r="I49" s="270">
        <v>565.95000000000005</v>
      </c>
      <c r="J49" s="270">
        <v>670</v>
      </c>
      <c r="K49" s="270">
        <v>17547.400000000001</v>
      </c>
      <c r="L49" s="270">
        <v>2210</v>
      </c>
      <c r="M49" s="270">
        <v>2623.92</v>
      </c>
      <c r="N49" s="241">
        <v>225.95</v>
      </c>
      <c r="O49" s="241">
        <v>120</v>
      </c>
      <c r="P49" s="270">
        <v>48821.75</v>
      </c>
      <c r="Q49" s="270">
        <v>4704.4000000000005</v>
      </c>
      <c r="R49" s="270">
        <v>0</v>
      </c>
      <c r="S49" s="270">
        <v>3458939.46</v>
      </c>
      <c r="T49" s="270">
        <v>400</v>
      </c>
      <c r="U49" s="270">
        <v>0</v>
      </c>
      <c r="V49" s="270">
        <v>1280</v>
      </c>
      <c r="W49" s="270">
        <v>1343.81</v>
      </c>
      <c r="X49" s="256">
        <v>0</v>
      </c>
      <c r="Y49" s="256">
        <v>5653334.419999999</v>
      </c>
    </row>
    <row r="50" spans="1:25" s="8" customFormat="1" ht="14.4" x14ac:dyDescent="0.3">
      <c r="A50" s="53"/>
      <c r="B50" s="53" t="s">
        <v>17</v>
      </c>
      <c r="C50" s="271">
        <v>419961.72</v>
      </c>
      <c r="D50" s="271">
        <v>1219948.77</v>
      </c>
      <c r="E50" s="271">
        <v>0</v>
      </c>
      <c r="F50" s="271">
        <v>1590.72</v>
      </c>
      <c r="G50" s="271">
        <v>100</v>
      </c>
      <c r="H50" s="271">
        <v>2314.6799999999998</v>
      </c>
      <c r="I50" s="271">
        <v>586.54999999999995</v>
      </c>
      <c r="J50" s="271">
        <v>60</v>
      </c>
      <c r="K50" s="271">
        <v>47142.26</v>
      </c>
      <c r="L50" s="271">
        <v>1598.18</v>
      </c>
      <c r="M50" s="271">
        <v>1578.5099999999998</v>
      </c>
      <c r="N50" s="267">
        <v>885.11999999999989</v>
      </c>
      <c r="O50" s="267">
        <v>4626.07</v>
      </c>
      <c r="P50" s="271">
        <v>102557.4</v>
      </c>
      <c r="Q50" s="271">
        <v>100884.64</v>
      </c>
      <c r="R50" s="271">
        <v>0</v>
      </c>
      <c r="S50" s="271">
        <v>37476.58</v>
      </c>
      <c r="T50" s="271">
        <v>600</v>
      </c>
      <c r="U50" s="271">
        <v>0</v>
      </c>
      <c r="V50" s="271">
        <v>9064.0600000000013</v>
      </c>
      <c r="W50" s="271">
        <v>9027</v>
      </c>
      <c r="X50" s="256">
        <v>0</v>
      </c>
      <c r="Y50" s="256">
        <v>1960002.26</v>
      </c>
    </row>
    <row r="51" spans="1:25" s="8" customFormat="1" ht="14.4" x14ac:dyDescent="0.3">
      <c r="A51" s="53"/>
      <c r="B51" s="53" t="s">
        <v>18</v>
      </c>
      <c r="C51" s="270">
        <v>795246.06</v>
      </c>
      <c r="D51" s="270">
        <v>1082009.94</v>
      </c>
      <c r="E51" s="270">
        <v>0</v>
      </c>
      <c r="F51" s="270">
        <v>905.09</v>
      </c>
      <c r="G51" s="270">
        <v>0</v>
      </c>
      <c r="H51" s="270">
        <v>7233.48</v>
      </c>
      <c r="I51" s="270">
        <v>6429.07</v>
      </c>
      <c r="J51" s="270">
        <v>50</v>
      </c>
      <c r="K51" s="270">
        <v>63690.11</v>
      </c>
      <c r="L51" s="270">
        <v>17113.27</v>
      </c>
      <c r="M51" s="270">
        <v>1990.28</v>
      </c>
      <c r="N51" s="241">
        <v>520</v>
      </c>
      <c r="O51" s="241">
        <v>440</v>
      </c>
      <c r="P51" s="270">
        <v>23820.6</v>
      </c>
      <c r="Q51" s="270">
        <v>46666.36</v>
      </c>
      <c r="R51" s="270">
        <v>0</v>
      </c>
      <c r="S51" s="270">
        <v>16150</v>
      </c>
      <c r="T51" s="270">
        <v>0</v>
      </c>
      <c r="U51" s="270">
        <v>0</v>
      </c>
      <c r="V51" s="270">
        <v>10960.710000000001</v>
      </c>
      <c r="W51" s="270">
        <v>881.27</v>
      </c>
      <c r="X51" s="256">
        <v>0</v>
      </c>
      <c r="Y51" s="256">
        <v>2074106.2400000005</v>
      </c>
    </row>
    <row r="52" spans="1:25" s="8" customFormat="1" ht="14.4" x14ac:dyDescent="0.3">
      <c r="A52" s="53"/>
      <c r="B52" s="53" t="s">
        <v>19</v>
      </c>
      <c r="C52" s="256">
        <v>238595.74000000002</v>
      </c>
      <c r="D52" s="256">
        <v>374481.69999999995</v>
      </c>
      <c r="E52" s="256">
        <v>0</v>
      </c>
      <c r="F52" s="256">
        <v>987</v>
      </c>
      <c r="G52" s="256">
        <v>0</v>
      </c>
      <c r="H52" s="256">
        <v>260.46000000000004</v>
      </c>
      <c r="I52" s="256">
        <v>158.53</v>
      </c>
      <c r="J52" s="256">
        <v>10</v>
      </c>
      <c r="K52" s="256">
        <v>16731</v>
      </c>
      <c r="L52" s="256">
        <v>113.59</v>
      </c>
      <c r="M52" s="256">
        <v>698</v>
      </c>
      <c r="N52" s="256">
        <v>0</v>
      </c>
      <c r="O52" s="256">
        <v>382.21</v>
      </c>
      <c r="P52" s="256">
        <v>5340</v>
      </c>
      <c r="Q52" s="256">
        <v>22665.43</v>
      </c>
      <c r="R52" s="256">
        <v>0</v>
      </c>
      <c r="S52" s="256">
        <v>0</v>
      </c>
      <c r="T52" s="256">
        <v>0</v>
      </c>
      <c r="U52" s="256">
        <v>0</v>
      </c>
      <c r="V52" s="256">
        <v>266.45</v>
      </c>
      <c r="W52" s="256"/>
      <c r="X52" s="256"/>
      <c r="Y52" s="256">
        <v>660690.10999999987</v>
      </c>
    </row>
    <row r="53" spans="1:25" s="8" customFormat="1" ht="14.4" x14ac:dyDescent="0.3">
      <c r="A53" s="53"/>
      <c r="B53" s="53" t="s">
        <v>20</v>
      </c>
      <c r="C53" s="256">
        <v>683040.27999999991</v>
      </c>
      <c r="D53" s="256">
        <v>1716305.8900000001</v>
      </c>
      <c r="E53" s="256">
        <v>0</v>
      </c>
      <c r="F53" s="256">
        <v>101368.61</v>
      </c>
      <c r="G53" s="256">
        <v>0</v>
      </c>
      <c r="H53" s="256">
        <v>85.2</v>
      </c>
      <c r="I53" s="256">
        <v>861.03</v>
      </c>
      <c r="J53" s="256">
        <v>0</v>
      </c>
      <c r="K53" s="256">
        <v>53020.350000000006</v>
      </c>
      <c r="L53" s="256">
        <v>830.88</v>
      </c>
      <c r="M53" s="256">
        <v>1106.3800000000001</v>
      </c>
      <c r="N53" s="256">
        <v>70.87</v>
      </c>
      <c r="O53" s="256">
        <v>17625.440000000002</v>
      </c>
      <c r="P53" s="256">
        <v>8347.49</v>
      </c>
      <c r="Q53" s="256">
        <v>20876.559999999998</v>
      </c>
      <c r="R53" s="256">
        <v>0</v>
      </c>
      <c r="S53" s="256">
        <v>1318.83</v>
      </c>
      <c r="T53" s="256">
        <v>0</v>
      </c>
      <c r="U53" s="256">
        <v>0</v>
      </c>
      <c r="V53" s="256">
        <v>5720.96</v>
      </c>
      <c r="W53" s="256">
        <v>108562.83</v>
      </c>
      <c r="X53" s="256"/>
      <c r="Y53" s="256">
        <v>2719141.6</v>
      </c>
    </row>
    <row r="54" spans="1:25" s="8" customFormat="1" ht="14.4" x14ac:dyDescent="0.3">
      <c r="A54" s="53"/>
      <c r="B54" s="53" t="s">
        <v>21</v>
      </c>
      <c r="C54" s="256">
        <v>499536.86000000004</v>
      </c>
      <c r="D54" s="256">
        <v>3579706.5500000003</v>
      </c>
      <c r="E54" s="256">
        <v>50</v>
      </c>
      <c r="F54" s="256">
        <v>645.79</v>
      </c>
      <c r="G54" s="256">
        <v>0</v>
      </c>
      <c r="H54" s="256">
        <v>65.58</v>
      </c>
      <c r="I54" s="256">
        <v>6558.48</v>
      </c>
      <c r="J54" s="256">
        <v>1892.75</v>
      </c>
      <c r="K54" s="256">
        <v>50362.85</v>
      </c>
      <c r="L54" s="256">
        <v>1641.08</v>
      </c>
      <c r="M54" s="256">
        <v>734.74</v>
      </c>
      <c r="N54" s="256">
        <v>180</v>
      </c>
      <c r="O54" s="256">
        <v>175</v>
      </c>
      <c r="P54" s="256">
        <v>9785</v>
      </c>
      <c r="Q54" s="256">
        <v>45267.799999999996</v>
      </c>
      <c r="R54" s="256">
        <v>0</v>
      </c>
      <c r="S54" s="256">
        <v>0</v>
      </c>
      <c r="T54" s="256">
        <v>0</v>
      </c>
      <c r="U54" s="256">
        <v>0</v>
      </c>
      <c r="V54" s="256">
        <v>8469.4399999999987</v>
      </c>
      <c r="W54" s="256">
        <v>965</v>
      </c>
      <c r="X54" s="256"/>
      <c r="Y54" s="256">
        <v>4206036.9200000009</v>
      </c>
    </row>
    <row r="55" spans="1:25" s="8" customFormat="1" ht="14.4" x14ac:dyDescent="0.3">
      <c r="A55" s="53"/>
      <c r="B55" s="53" t="s">
        <v>22</v>
      </c>
      <c r="C55" s="270">
        <v>673764.68</v>
      </c>
      <c r="D55" s="270">
        <v>2962856.7</v>
      </c>
      <c r="E55" s="270">
        <v>10</v>
      </c>
      <c r="F55" s="270">
        <v>126418.51</v>
      </c>
      <c r="G55" s="270">
        <v>0</v>
      </c>
      <c r="H55" s="270">
        <v>113206.13</v>
      </c>
      <c r="I55" s="270">
        <v>35</v>
      </c>
      <c r="J55" s="270">
        <v>10</v>
      </c>
      <c r="K55" s="270">
        <v>156031.41</v>
      </c>
      <c r="L55" s="270">
        <v>1476.86</v>
      </c>
      <c r="M55" s="270">
        <v>823.16</v>
      </c>
      <c r="N55" s="241">
        <v>63</v>
      </c>
      <c r="O55" s="241">
        <v>20</v>
      </c>
      <c r="P55" s="270">
        <v>7240</v>
      </c>
      <c r="Q55" s="270">
        <v>20091.690000000002</v>
      </c>
      <c r="R55" s="270">
        <v>0</v>
      </c>
      <c r="S55" s="270">
        <v>29000</v>
      </c>
      <c r="T55" s="270">
        <v>450</v>
      </c>
      <c r="U55" s="270">
        <v>0</v>
      </c>
      <c r="V55" s="270">
        <v>450</v>
      </c>
      <c r="W55" s="270">
        <v>0</v>
      </c>
      <c r="X55" s="256"/>
      <c r="Y55" s="256">
        <v>4091947.14</v>
      </c>
    </row>
    <row r="56" spans="1:25" s="8" customFormat="1" ht="14.4" x14ac:dyDescent="0.3">
      <c r="A56" s="53"/>
      <c r="B56" s="53" t="s">
        <v>23</v>
      </c>
      <c r="C56" s="270">
        <v>515300.64999999997</v>
      </c>
      <c r="D56" s="270">
        <v>1068329.1200000001</v>
      </c>
      <c r="E56" s="270">
        <v>10</v>
      </c>
      <c r="F56" s="270">
        <v>14494</v>
      </c>
      <c r="G56" s="270">
        <v>0</v>
      </c>
      <c r="H56" s="270">
        <v>21768.9</v>
      </c>
      <c r="I56" s="270">
        <v>50</v>
      </c>
      <c r="J56" s="270">
        <v>0</v>
      </c>
      <c r="K56" s="270">
        <v>43454.16</v>
      </c>
      <c r="L56" s="270">
        <v>2589.83</v>
      </c>
      <c r="M56" s="270">
        <v>9736.4</v>
      </c>
      <c r="N56" s="241">
        <v>1602.89</v>
      </c>
      <c r="O56" s="241">
        <v>2620</v>
      </c>
      <c r="P56" s="270">
        <v>8668.7999999999993</v>
      </c>
      <c r="Q56" s="270">
        <v>173697.24</v>
      </c>
      <c r="R56" s="270">
        <v>200</v>
      </c>
      <c r="S56" s="270">
        <v>8750</v>
      </c>
      <c r="T56" s="270">
        <v>0</v>
      </c>
      <c r="U56" s="270">
        <v>0</v>
      </c>
      <c r="V56" s="270">
        <v>12800</v>
      </c>
      <c r="W56" s="270">
        <v>900</v>
      </c>
      <c r="X56" s="256"/>
      <c r="Y56" s="256">
        <v>1884971.9899999998</v>
      </c>
    </row>
    <row r="57" spans="1:25" s="8" customFormat="1" ht="14.4" x14ac:dyDescent="0.3">
      <c r="A57" s="53"/>
      <c r="B57" s="53" t="s">
        <v>24</v>
      </c>
      <c r="C57" s="270">
        <v>649289.65</v>
      </c>
      <c r="D57" s="270">
        <v>851172.19</v>
      </c>
      <c r="E57" s="270">
        <v>0</v>
      </c>
      <c r="F57" s="270">
        <v>81047.5</v>
      </c>
      <c r="G57" s="270">
        <v>0</v>
      </c>
      <c r="H57" s="270">
        <v>460</v>
      </c>
      <c r="I57" s="270">
        <v>942.29</v>
      </c>
      <c r="J57" s="270">
        <v>0</v>
      </c>
      <c r="K57" s="270">
        <v>44239.350000000006</v>
      </c>
      <c r="L57" s="270">
        <v>3106.17</v>
      </c>
      <c r="M57" s="270">
        <v>7001.63</v>
      </c>
      <c r="N57" s="241">
        <v>912.56999999999994</v>
      </c>
      <c r="O57" s="241">
        <v>714.29</v>
      </c>
      <c r="P57" s="270">
        <v>7676.32</v>
      </c>
      <c r="Q57" s="270">
        <v>1789.73</v>
      </c>
      <c r="R57" s="270">
        <v>0</v>
      </c>
      <c r="S57" s="270">
        <v>0</v>
      </c>
      <c r="T57" s="270">
        <v>10</v>
      </c>
      <c r="U57" s="270">
        <v>0</v>
      </c>
      <c r="V57" s="270">
        <v>7575.11</v>
      </c>
      <c r="W57" s="270">
        <v>110.26</v>
      </c>
      <c r="X57" s="256"/>
      <c r="Y57" s="256">
        <v>1656047.06</v>
      </c>
    </row>
    <row r="58" spans="1:25" s="8" customFormat="1" ht="14.4" x14ac:dyDescent="0.3">
      <c r="A58" s="53"/>
      <c r="B58" s="53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</row>
    <row r="59" spans="1:25" s="8" customFormat="1" ht="14.4" x14ac:dyDescent="0.3">
      <c r="A59" s="56" t="s">
        <v>102</v>
      </c>
      <c r="B59" s="53" t="s">
        <v>13</v>
      </c>
      <c r="C59" s="270">
        <v>823934.89749999996</v>
      </c>
      <c r="D59" s="270">
        <v>543365.86199999996</v>
      </c>
      <c r="E59" s="270">
        <v>0</v>
      </c>
      <c r="F59" s="270">
        <v>786.22</v>
      </c>
      <c r="G59" s="270">
        <v>0</v>
      </c>
      <c r="H59" s="270">
        <v>1633.76</v>
      </c>
      <c r="I59" s="270">
        <v>8.8000000000000007</v>
      </c>
      <c r="J59" s="270">
        <v>0</v>
      </c>
      <c r="K59" s="270">
        <v>70373.36</v>
      </c>
      <c r="L59" s="270">
        <v>20600</v>
      </c>
      <c r="M59" s="270">
        <v>1291.19</v>
      </c>
      <c r="N59" s="241">
        <v>10</v>
      </c>
      <c r="O59" s="241">
        <v>0</v>
      </c>
      <c r="P59" s="241">
        <v>11521.146400000001</v>
      </c>
      <c r="Q59" s="241">
        <v>24000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41">
        <v>0</v>
      </c>
      <c r="Y59" s="241">
        <v>1497525.2359</v>
      </c>
    </row>
    <row r="60" spans="1:25" s="8" customFormat="1" ht="14.4" x14ac:dyDescent="0.3">
      <c r="A60" s="53"/>
      <c r="B60" s="53" t="s">
        <v>14</v>
      </c>
      <c r="C60" s="270">
        <v>221925.22</v>
      </c>
      <c r="D60" s="270">
        <v>720427.2</v>
      </c>
      <c r="E60" s="270">
        <v>0</v>
      </c>
      <c r="F60" s="270">
        <v>2300</v>
      </c>
      <c r="G60" s="270">
        <v>0</v>
      </c>
      <c r="H60" s="270">
        <v>1020</v>
      </c>
      <c r="I60" s="270">
        <v>0</v>
      </c>
      <c r="J60" s="270">
        <v>0</v>
      </c>
      <c r="K60" s="270">
        <v>18005</v>
      </c>
      <c r="L60" s="270">
        <v>12063.96</v>
      </c>
      <c r="M60" s="270">
        <v>170</v>
      </c>
      <c r="N60" s="241">
        <v>10</v>
      </c>
      <c r="O60" s="241">
        <v>10</v>
      </c>
      <c r="P60" s="241">
        <v>7922</v>
      </c>
      <c r="Q60" s="241">
        <v>21000</v>
      </c>
      <c r="R60" s="241">
        <v>0</v>
      </c>
      <c r="S60" s="241">
        <v>0</v>
      </c>
      <c r="T60" s="241">
        <v>0</v>
      </c>
      <c r="U60" s="241">
        <v>0</v>
      </c>
      <c r="V60" s="241">
        <v>110</v>
      </c>
      <c r="W60" s="241">
        <v>0</v>
      </c>
      <c r="X60" s="241">
        <v>0</v>
      </c>
      <c r="Y60" s="241">
        <v>1004963.3799999999</v>
      </c>
    </row>
    <row r="61" spans="1:25" s="8" customFormat="1" ht="14.4" x14ac:dyDescent="0.3">
      <c r="A61" s="53"/>
      <c r="B61" s="53" t="s">
        <v>15</v>
      </c>
      <c r="C61" s="270">
        <v>406248.44000000018</v>
      </c>
      <c r="D61" s="270">
        <v>1130114.5</v>
      </c>
      <c r="E61" s="270">
        <v>0</v>
      </c>
      <c r="F61" s="270">
        <v>55137.13</v>
      </c>
      <c r="G61" s="270">
        <v>0</v>
      </c>
      <c r="H61" s="270">
        <v>13133.69</v>
      </c>
      <c r="I61" s="270">
        <v>247.44</v>
      </c>
      <c r="J61" s="270">
        <v>14</v>
      </c>
      <c r="K61" s="270">
        <v>75034.460000000006</v>
      </c>
      <c r="L61" s="270">
        <v>910</v>
      </c>
      <c r="M61" s="270">
        <v>891.86</v>
      </c>
      <c r="N61" s="241">
        <v>300</v>
      </c>
      <c r="O61" s="241">
        <v>78</v>
      </c>
      <c r="P61" s="241">
        <v>7380</v>
      </c>
      <c r="Q61" s="241">
        <v>123687.39</v>
      </c>
      <c r="R61" s="241">
        <v>0</v>
      </c>
      <c r="S61" s="241">
        <v>0</v>
      </c>
      <c r="T61" s="241">
        <v>0</v>
      </c>
      <c r="U61" s="241">
        <v>0</v>
      </c>
      <c r="V61" s="241">
        <v>480</v>
      </c>
      <c r="W61" s="241">
        <v>200</v>
      </c>
      <c r="X61" s="241">
        <v>0</v>
      </c>
      <c r="Y61" s="241">
        <v>1813856.91</v>
      </c>
    </row>
    <row r="62" spans="1:25" s="8" customFormat="1" ht="14.4" x14ac:dyDescent="0.3">
      <c r="A62" s="53"/>
      <c r="B62" s="53" t="s">
        <v>16</v>
      </c>
      <c r="C62" s="270">
        <v>133350.21</v>
      </c>
      <c r="D62" s="270">
        <v>905810.62</v>
      </c>
      <c r="E62" s="270">
        <v>0</v>
      </c>
      <c r="F62" s="270">
        <v>100</v>
      </c>
      <c r="G62" s="270">
        <v>0</v>
      </c>
      <c r="H62" s="270">
        <v>90</v>
      </c>
      <c r="I62" s="270">
        <v>0</v>
      </c>
      <c r="J62" s="270">
        <v>0</v>
      </c>
      <c r="K62" s="270">
        <v>25200</v>
      </c>
      <c r="L62" s="270">
        <v>350</v>
      </c>
      <c r="M62" s="270">
        <v>600</v>
      </c>
      <c r="N62" s="241">
        <v>30</v>
      </c>
      <c r="O62" s="241">
        <v>425</v>
      </c>
      <c r="P62" s="270">
        <v>1980</v>
      </c>
      <c r="Q62" s="270">
        <v>20217.14</v>
      </c>
      <c r="R62" s="270">
        <v>0</v>
      </c>
      <c r="S62" s="270">
        <v>15</v>
      </c>
      <c r="T62" s="270">
        <v>17540.16</v>
      </c>
      <c r="U62" s="270">
        <v>0</v>
      </c>
      <c r="V62" s="270">
        <v>10582.16</v>
      </c>
      <c r="W62" s="270">
        <v>0</v>
      </c>
      <c r="X62" s="270">
        <v>0</v>
      </c>
      <c r="Y62" s="256">
        <v>1116290.2899999998</v>
      </c>
    </row>
    <row r="63" spans="1:25" s="8" customFormat="1" ht="14.4" x14ac:dyDescent="0.3">
      <c r="A63" s="53"/>
      <c r="B63" s="53" t="s">
        <v>17</v>
      </c>
      <c r="C63" s="270">
        <v>310283.26</v>
      </c>
      <c r="D63" s="270">
        <v>1541505.65</v>
      </c>
      <c r="E63" s="270">
        <v>0</v>
      </c>
      <c r="F63" s="270">
        <v>606</v>
      </c>
      <c r="G63" s="270">
        <v>0</v>
      </c>
      <c r="H63" s="270">
        <v>158.63</v>
      </c>
      <c r="I63" s="270">
        <v>5737.88</v>
      </c>
      <c r="J63" s="270">
        <v>153.44</v>
      </c>
      <c r="K63" s="270">
        <v>52824.6</v>
      </c>
      <c r="L63" s="270">
        <v>170</v>
      </c>
      <c r="M63" s="270">
        <v>1460.6399999999999</v>
      </c>
      <c r="N63" s="241">
        <v>181.45000000000002</v>
      </c>
      <c r="O63" s="241">
        <v>958.47</v>
      </c>
      <c r="P63" s="270">
        <v>8109.2</v>
      </c>
      <c r="Q63" s="270">
        <v>25135.759999999998</v>
      </c>
      <c r="R63" s="270">
        <v>0</v>
      </c>
      <c r="S63" s="270">
        <v>61264.15</v>
      </c>
      <c r="T63" s="270">
        <v>1056.4100000000001</v>
      </c>
      <c r="U63" s="270">
        <v>0</v>
      </c>
      <c r="V63" s="270">
        <v>0</v>
      </c>
      <c r="W63" s="270">
        <v>0</v>
      </c>
      <c r="X63" s="270">
        <v>0</v>
      </c>
      <c r="Y63" s="256">
        <v>2009605.5399999993</v>
      </c>
    </row>
    <row r="64" spans="1:25" s="8" customFormat="1" ht="14.4" x14ac:dyDescent="0.3">
      <c r="A64" s="53"/>
      <c r="B64" s="53" t="s">
        <v>18</v>
      </c>
      <c r="C64" s="270">
        <v>300986.69999999995</v>
      </c>
      <c r="D64" s="270">
        <v>940951.14999999979</v>
      </c>
      <c r="E64" s="270">
        <v>0</v>
      </c>
      <c r="F64" s="270">
        <v>405</v>
      </c>
      <c r="G64" s="270">
        <v>0</v>
      </c>
      <c r="H64" s="270">
        <v>1331.7</v>
      </c>
      <c r="I64" s="270">
        <v>323</v>
      </c>
      <c r="J64" s="270">
        <v>1000</v>
      </c>
      <c r="K64" s="270">
        <v>54899.12</v>
      </c>
      <c r="L64" s="270">
        <v>1370</v>
      </c>
      <c r="M64" s="270">
        <v>3452.37</v>
      </c>
      <c r="N64" s="241">
        <v>265</v>
      </c>
      <c r="O64" s="241">
        <v>300</v>
      </c>
      <c r="P64" s="270">
        <v>6245</v>
      </c>
      <c r="Q64" s="270">
        <v>13347.56</v>
      </c>
      <c r="R64" s="241">
        <v>0</v>
      </c>
      <c r="S64" s="241">
        <v>0</v>
      </c>
      <c r="T64" s="270">
        <v>36070</v>
      </c>
      <c r="U64" s="241">
        <v>0</v>
      </c>
      <c r="V64" s="270">
        <v>6420</v>
      </c>
      <c r="W64" s="241">
        <v>0</v>
      </c>
      <c r="X64" s="256">
        <v>0</v>
      </c>
      <c r="Y64" s="256">
        <v>1367366.5999999999</v>
      </c>
    </row>
    <row r="65" spans="1:25" s="8" customFormat="1" ht="14.4" x14ac:dyDescent="0.3">
      <c r="A65" s="53"/>
      <c r="B65" s="53" t="s">
        <v>19</v>
      </c>
      <c r="C65" s="270">
        <v>333223.49</v>
      </c>
      <c r="D65" s="270">
        <v>922562.36</v>
      </c>
      <c r="E65" s="270">
        <v>0</v>
      </c>
      <c r="F65" s="270">
        <v>32240</v>
      </c>
      <c r="G65" s="270">
        <v>0</v>
      </c>
      <c r="H65" s="270">
        <v>2100</v>
      </c>
      <c r="I65" s="270">
        <v>0</v>
      </c>
      <c r="J65" s="270">
        <v>0</v>
      </c>
      <c r="K65" s="270">
        <v>24713.379999999997</v>
      </c>
      <c r="L65" s="270">
        <v>2338.3199999999997</v>
      </c>
      <c r="M65" s="270">
        <v>4266.1999999999989</v>
      </c>
      <c r="N65" s="241">
        <v>179.42</v>
      </c>
      <c r="O65" s="241">
        <v>313.98</v>
      </c>
      <c r="P65" s="270">
        <v>610</v>
      </c>
      <c r="Q65" s="270">
        <v>224.26000000000002</v>
      </c>
      <c r="R65" s="270">
        <v>0</v>
      </c>
      <c r="S65" s="270">
        <v>0</v>
      </c>
      <c r="T65" s="270">
        <v>0</v>
      </c>
      <c r="U65" s="270">
        <v>0</v>
      </c>
      <c r="V65" s="270">
        <v>0</v>
      </c>
      <c r="W65" s="270">
        <v>0</v>
      </c>
      <c r="X65" s="270">
        <v>0</v>
      </c>
      <c r="Y65" s="256">
        <v>1322771.4099999999</v>
      </c>
    </row>
    <row r="66" spans="1:25" s="8" customFormat="1" ht="14.4" x14ac:dyDescent="0.3">
      <c r="A66" s="53"/>
      <c r="B66" s="53" t="s">
        <v>20</v>
      </c>
      <c r="C66" s="270">
        <v>376303.26999999996</v>
      </c>
      <c r="D66" s="270">
        <v>1422250.12</v>
      </c>
      <c r="E66" s="270">
        <v>0</v>
      </c>
      <c r="F66" s="270">
        <v>808.98</v>
      </c>
      <c r="G66" s="270">
        <v>0</v>
      </c>
      <c r="H66" s="270">
        <v>1547.7400000000002</v>
      </c>
      <c r="I66" s="270">
        <v>126</v>
      </c>
      <c r="J66" s="270">
        <v>80</v>
      </c>
      <c r="K66" s="270">
        <v>426549.41000000003</v>
      </c>
      <c r="L66" s="270">
        <v>790</v>
      </c>
      <c r="M66" s="270">
        <v>1257.28</v>
      </c>
      <c r="N66" s="241">
        <v>233.49</v>
      </c>
      <c r="O66" s="241">
        <v>387.21000000000004</v>
      </c>
      <c r="P66" s="270">
        <v>5880</v>
      </c>
      <c r="Q66" s="270">
        <v>1453.38</v>
      </c>
      <c r="R66" s="270">
        <v>0</v>
      </c>
      <c r="S66" s="270">
        <v>1400</v>
      </c>
      <c r="T66" s="270">
        <v>100</v>
      </c>
      <c r="U66" s="270">
        <v>0</v>
      </c>
      <c r="V66" s="270">
        <v>4050</v>
      </c>
      <c r="W66" s="270">
        <v>260</v>
      </c>
      <c r="X66" s="270">
        <v>0</v>
      </c>
      <c r="Y66" s="256">
        <v>2243476.88</v>
      </c>
    </row>
    <row r="67" spans="1:25" s="8" customFormat="1" ht="14.4" x14ac:dyDescent="0.3">
      <c r="A67" s="53"/>
      <c r="B67" s="53" t="s">
        <v>21</v>
      </c>
      <c r="C67" s="270">
        <v>313618.61</v>
      </c>
      <c r="D67" s="270">
        <v>1614400.0799999998</v>
      </c>
      <c r="E67" s="270">
        <v>0</v>
      </c>
      <c r="F67" s="270">
        <v>240</v>
      </c>
      <c r="G67" s="270">
        <v>0</v>
      </c>
      <c r="H67" s="270">
        <v>60</v>
      </c>
      <c r="I67" s="270">
        <v>40</v>
      </c>
      <c r="J67" s="270">
        <v>0</v>
      </c>
      <c r="K67" s="270">
        <v>30434.95</v>
      </c>
      <c r="L67" s="270">
        <v>400</v>
      </c>
      <c r="M67" s="270">
        <v>312.05</v>
      </c>
      <c r="N67" s="241">
        <v>20</v>
      </c>
      <c r="O67" s="241">
        <v>40</v>
      </c>
      <c r="P67" s="270">
        <v>19790</v>
      </c>
      <c r="Q67" s="270">
        <v>28469.97</v>
      </c>
      <c r="R67" s="270">
        <v>7220</v>
      </c>
      <c r="S67" s="270">
        <v>0</v>
      </c>
      <c r="T67" s="270">
        <v>130</v>
      </c>
      <c r="U67" s="270">
        <v>0</v>
      </c>
      <c r="V67" s="270">
        <v>20</v>
      </c>
      <c r="W67" s="270">
        <v>1500</v>
      </c>
      <c r="X67" s="270">
        <v>0</v>
      </c>
      <c r="Y67" s="256">
        <v>2016695.66</v>
      </c>
    </row>
    <row r="68" spans="1:25" s="8" customFormat="1" ht="14.4" x14ac:dyDescent="0.3">
      <c r="A68" s="53"/>
      <c r="B68" s="53" t="s">
        <v>22</v>
      </c>
      <c r="C68" s="270">
        <v>312374.94</v>
      </c>
      <c r="D68" s="270">
        <v>3560380.32</v>
      </c>
      <c r="E68" s="270">
        <v>0</v>
      </c>
      <c r="F68" s="270">
        <v>43331.53</v>
      </c>
      <c r="G68" s="270">
        <v>2.29</v>
      </c>
      <c r="H68" s="270">
        <v>224498.36</v>
      </c>
      <c r="I68" s="270">
        <v>2284.17</v>
      </c>
      <c r="J68" s="270">
        <v>35</v>
      </c>
      <c r="K68" s="270">
        <v>67974.92</v>
      </c>
      <c r="L68" s="270">
        <v>231</v>
      </c>
      <c r="M68" s="270">
        <v>2154.7600000000002</v>
      </c>
      <c r="N68" s="241">
        <v>513</v>
      </c>
      <c r="O68" s="241">
        <v>315</v>
      </c>
      <c r="P68" s="270">
        <v>20624.879999999997</v>
      </c>
      <c r="Q68" s="270">
        <v>30545.35</v>
      </c>
      <c r="R68" s="270">
        <v>0</v>
      </c>
      <c r="S68" s="270">
        <v>400</v>
      </c>
      <c r="T68" s="270">
        <v>0</v>
      </c>
      <c r="U68" s="270">
        <v>0</v>
      </c>
      <c r="V68" s="270">
        <v>746.80000000000007</v>
      </c>
      <c r="W68" s="270">
        <v>32</v>
      </c>
      <c r="X68" s="270">
        <v>0</v>
      </c>
      <c r="Y68" s="256">
        <v>4266444.3199999984</v>
      </c>
    </row>
    <row r="69" spans="1:25" s="8" customFormat="1" ht="14.4" x14ac:dyDescent="0.3">
      <c r="A69" s="53"/>
      <c r="B69" s="53" t="s">
        <v>23</v>
      </c>
      <c r="C69" s="270">
        <v>392785.28</v>
      </c>
      <c r="D69" s="270">
        <v>496316.9</v>
      </c>
      <c r="E69" s="270">
        <v>0</v>
      </c>
      <c r="F69" s="270">
        <v>0</v>
      </c>
      <c r="G69" s="270">
        <v>0</v>
      </c>
      <c r="H69" s="270">
        <v>1050</v>
      </c>
      <c r="I69" s="270">
        <v>250</v>
      </c>
      <c r="J69" s="270">
        <v>0</v>
      </c>
      <c r="K69" s="270">
        <v>29404</v>
      </c>
      <c r="L69" s="270">
        <v>25</v>
      </c>
      <c r="M69" s="270">
        <v>40</v>
      </c>
      <c r="N69" s="241">
        <v>0</v>
      </c>
      <c r="O69" s="241">
        <v>2.29</v>
      </c>
      <c r="P69" s="270">
        <v>3397</v>
      </c>
      <c r="Q69" s="270">
        <v>10063.6</v>
      </c>
      <c r="R69" s="270">
        <v>0</v>
      </c>
      <c r="S69" s="270">
        <v>0</v>
      </c>
      <c r="T69" s="270">
        <v>0</v>
      </c>
      <c r="U69" s="270">
        <v>0</v>
      </c>
      <c r="V69" s="270">
        <v>50</v>
      </c>
      <c r="W69" s="270">
        <v>0</v>
      </c>
      <c r="X69" s="270"/>
      <c r="Y69" s="256">
        <v>933384.07000000007</v>
      </c>
    </row>
    <row r="70" spans="1:25" s="8" customFormat="1" ht="14.4" x14ac:dyDescent="0.3">
      <c r="A70" s="53"/>
      <c r="B70" s="53" t="s">
        <v>24</v>
      </c>
      <c r="C70" s="270">
        <v>969338.60000000021</v>
      </c>
      <c r="D70" s="270">
        <v>1433915.85</v>
      </c>
      <c r="E70" s="270">
        <v>95</v>
      </c>
      <c r="F70" s="270">
        <v>44156.32</v>
      </c>
      <c r="G70" s="270">
        <v>0</v>
      </c>
      <c r="H70" s="270">
        <v>20705.909999999996</v>
      </c>
      <c r="I70" s="270">
        <v>669.25</v>
      </c>
      <c r="J70" s="270">
        <v>1530.69</v>
      </c>
      <c r="K70" s="270">
        <v>75739.44</v>
      </c>
      <c r="L70" s="270">
        <v>1267.77</v>
      </c>
      <c r="M70" s="270">
        <v>3382.3199999999997</v>
      </c>
      <c r="N70" s="241">
        <v>205</v>
      </c>
      <c r="O70" s="241">
        <v>11.29</v>
      </c>
      <c r="P70" s="270">
        <v>1860</v>
      </c>
      <c r="Q70" s="270">
        <v>46579.47</v>
      </c>
      <c r="R70" s="270">
        <v>0</v>
      </c>
      <c r="S70" s="270">
        <v>0</v>
      </c>
      <c r="T70" s="270">
        <v>300</v>
      </c>
      <c r="U70" s="270">
        <v>0</v>
      </c>
      <c r="V70" s="270">
        <v>1238.4199999999998</v>
      </c>
      <c r="W70" s="270">
        <v>0</v>
      </c>
      <c r="X70" s="270">
        <v>0</v>
      </c>
      <c r="Y70" s="256">
        <v>2600995.33</v>
      </c>
    </row>
    <row r="71" spans="1:25" s="8" customFormat="1" ht="14.4" x14ac:dyDescent="0.3">
      <c r="A71" s="53"/>
      <c r="B71" s="45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</row>
    <row r="72" spans="1:25" s="8" customFormat="1" ht="14.4" x14ac:dyDescent="0.3">
      <c r="A72" s="56" t="s">
        <v>103</v>
      </c>
      <c r="B72" s="53" t="s">
        <v>13</v>
      </c>
      <c r="C72" s="272">
        <v>508196.91</v>
      </c>
      <c r="D72" s="272">
        <v>656252.43999999994</v>
      </c>
      <c r="E72" s="272">
        <v>45.09</v>
      </c>
      <c r="F72" s="272">
        <v>64427.24</v>
      </c>
      <c r="G72" s="272">
        <v>0</v>
      </c>
      <c r="H72" s="272">
        <v>1957.9299999999998</v>
      </c>
      <c r="I72" s="272">
        <v>596.25</v>
      </c>
      <c r="J72" s="272">
        <v>100</v>
      </c>
      <c r="K72" s="272">
        <v>46263.5</v>
      </c>
      <c r="L72" s="272">
        <v>2895</v>
      </c>
      <c r="M72" s="272">
        <v>6939.41</v>
      </c>
      <c r="N72" s="273">
        <v>732.75</v>
      </c>
      <c r="O72" s="273">
        <v>4777</v>
      </c>
      <c r="P72" s="272">
        <v>3470</v>
      </c>
      <c r="Q72" s="272">
        <v>10367.629999999999</v>
      </c>
      <c r="R72" s="272">
        <v>0</v>
      </c>
      <c r="S72" s="272">
        <v>0</v>
      </c>
      <c r="T72" s="272">
        <v>0</v>
      </c>
      <c r="U72" s="272">
        <v>0</v>
      </c>
      <c r="V72" s="272">
        <v>7884.63</v>
      </c>
      <c r="W72" s="272">
        <v>5000</v>
      </c>
      <c r="X72" s="274">
        <v>0</v>
      </c>
      <c r="Y72" s="256">
        <v>1319905.7799999998</v>
      </c>
    </row>
    <row r="73" spans="1:25" s="8" customFormat="1" ht="14.4" x14ac:dyDescent="0.3">
      <c r="A73" s="53"/>
      <c r="B73" s="53" t="s">
        <v>14</v>
      </c>
      <c r="C73" s="272">
        <v>613801.11</v>
      </c>
      <c r="D73" s="272">
        <v>761504.99</v>
      </c>
      <c r="E73" s="272">
        <v>0</v>
      </c>
      <c r="F73" s="272">
        <v>256</v>
      </c>
      <c r="G73" s="272">
        <v>33.92</v>
      </c>
      <c r="H73" s="272">
        <v>0</v>
      </c>
      <c r="I73" s="272">
        <v>185.75</v>
      </c>
      <c r="J73" s="272">
        <v>500</v>
      </c>
      <c r="K73" s="272">
        <v>42850.5</v>
      </c>
      <c r="L73" s="272">
        <v>520</v>
      </c>
      <c r="M73" s="272">
        <v>2030</v>
      </c>
      <c r="N73" s="273">
        <v>450</v>
      </c>
      <c r="O73" s="273">
        <v>450</v>
      </c>
      <c r="P73" s="272">
        <v>5210</v>
      </c>
      <c r="Q73" s="272">
        <v>27424.49</v>
      </c>
      <c r="R73" s="272">
        <v>0</v>
      </c>
      <c r="S73" s="272">
        <v>0</v>
      </c>
      <c r="T73" s="272">
        <v>0</v>
      </c>
      <c r="U73" s="272">
        <v>0</v>
      </c>
      <c r="V73" s="272">
        <v>6900</v>
      </c>
      <c r="W73" s="272">
        <v>500</v>
      </c>
      <c r="X73" s="274">
        <v>0</v>
      </c>
      <c r="Y73" s="256">
        <v>1462616.76</v>
      </c>
    </row>
    <row r="74" spans="1:25" s="8" customFormat="1" ht="14.4" x14ac:dyDescent="0.3">
      <c r="A74" s="53"/>
      <c r="B74" s="53" t="s">
        <v>15</v>
      </c>
      <c r="C74" s="272">
        <v>1365988.12</v>
      </c>
      <c r="D74" s="272">
        <v>1715557.07</v>
      </c>
      <c r="E74" s="272">
        <v>0</v>
      </c>
      <c r="F74" s="272">
        <v>1122.7</v>
      </c>
      <c r="G74" s="272">
        <v>0</v>
      </c>
      <c r="H74" s="272">
        <v>58663.429999999993</v>
      </c>
      <c r="I74" s="272">
        <v>7198.99</v>
      </c>
      <c r="J74" s="272">
        <v>403.65</v>
      </c>
      <c r="K74" s="272">
        <v>28046</v>
      </c>
      <c r="L74" s="272">
        <v>7291.2999999999993</v>
      </c>
      <c r="M74" s="272">
        <v>963.22</v>
      </c>
      <c r="N74" s="273">
        <v>559.28</v>
      </c>
      <c r="O74" s="273">
        <v>307.7</v>
      </c>
      <c r="P74" s="272">
        <v>10292.700000000001</v>
      </c>
      <c r="Q74" s="272">
        <v>149923.35</v>
      </c>
      <c r="R74" s="272">
        <v>0</v>
      </c>
      <c r="S74" s="272">
        <v>0</v>
      </c>
      <c r="T74" s="272">
        <v>350</v>
      </c>
      <c r="U74" s="272">
        <v>0</v>
      </c>
      <c r="V74" s="272">
        <v>1604</v>
      </c>
      <c r="W74" s="272">
        <v>3320</v>
      </c>
      <c r="X74" s="274">
        <v>0</v>
      </c>
      <c r="Y74" s="256">
        <v>3351591.5100000012</v>
      </c>
    </row>
    <row r="75" spans="1:25" s="8" customFormat="1" ht="14.4" x14ac:dyDescent="0.3">
      <c r="A75" s="53"/>
      <c r="B75" s="53" t="s">
        <v>16</v>
      </c>
      <c r="C75" s="275">
        <v>998637.45</v>
      </c>
      <c r="D75" s="275">
        <v>1638673.9600000002</v>
      </c>
      <c r="E75" s="270">
        <v>0</v>
      </c>
      <c r="F75" s="275">
        <v>1500</v>
      </c>
      <c r="G75" s="275">
        <v>0</v>
      </c>
      <c r="H75" s="275">
        <v>84283.959999999992</v>
      </c>
      <c r="I75" s="275">
        <v>45252.34</v>
      </c>
      <c r="J75" s="275">
        <v>1609.16</v>
      </c>
      <c r="K75" s="275">
        <v>36751.5</v>
      </c>
      <c r="L75" s="275">
        <v>1406</v>
      </c>
      <c r="M75" s="275">
        <v>2560.1</v>
      </c>
      <c r="N75" s="276">
        <v>5</v>
      </c>
      <c r="O75" s="276">
        <v>223.5</v>
      </c>
      <c r="P75" s="275">
        <v>10423</v>
      </c>
      <c r="Q75" s="275">
        <v>183422.85000000003</v>
      </c>
      <c r="R75" s="275">
        <v>0</v>
      </c>
      <c r="S75" s="275">
        <v>0</v>
      </c>
      <c r="T75" s="270">
        <v>0</v>
      </c>
      <c r="U75" s="270">
        <v>0</v>
      </c>
      <c r="V75" s="275">
        <v>20646.93</v>
      </c>
      <c r="W75" s="270">
        <v>0</v>
      </c>
      <c r="X75" s="270">
        <v>0</v>
      </c>
      <c r="Y75" s="256">
        <v>3025395.7500000005</v>
      </c>
    </row>
    <row r="76" spans="1:25" s="8" customFormat="1" ht="14.4" x14ac:dyDescent="0.3">
      <c r="A76" s="53"/>
      <c r="B76" s="53" t="s">
        <v>17</v>
      </c>
      <c r="C76" s="270">
        <v>849429.26</v>
      </c>
      <c r="D76" s="270">
        <v>1065285.4099999999</v>
      </c>
      <c r="E76" s="270">
        <v>0</v>
      </c>
      <c r="F76" s="270">
        <v>19240</v>
      </c>
      <c r="G76" s="270">
        <v>0</v>
      </c>
      <c r="H76" s="270">
        <v>15887.550000000001</v>
      </c>
      <c r="I76" s="270">
        <v>2499.3599999999997</v>
      </c>
      <c r="J76" s="270">
        <v>2292.1799999999998</v>
      </c>
      <c r="K76" s="270">
        <v>82075.490000000005</v>
      </c>
      <c r="L76" s="270">
        <v>1635</v>
      </c>
      <c r="M76" s="270">
        <v>881.94</v>
      </c>
      <c r="N76" s="241">
        <v>45.33</v>
      </c>
      <c r="O76" s="241">
        <v>483186.8</v>
      </c>
      <c r="P76" s="270">
        <v>1440</v>
      </c>
      <c r="Q76" s="270">
        <v>62700.110000000015</v>
      </c>
      <c r="R76" s="270">
        <v>0</v>
      </c>
      <c r="S76" s="270">
        <v>773.16</v>
      </c>
      <c r="T76" s="270">
        <v>0</v>
      </c>
      <c r="U76" s="270">
        <v>0</v>
      </c>
      <c r="V76" s="270">
        <v>2160.9300000000003</v>
      </c>
      <c r="W76" s="270">
        <v>900</v>
      </c>
      <c r="X76" s="270">
        <v>0</v>
      </c>
      <c r="Y76" s="256">
        <v>2590432.52</v>
      </c>
    </row>
    <row r="77" spans="1:25" s="8" customFormat="1" ht="14.4" x14ac:dyDescent="0.3">
      <c r="A77" s="53"/>
      <c r="B77" s="53" t="s">
        <v>18</v>
      </c>
      <c r="C77" s="270">
        <v>1873843.09</v>
      </c>
      <c r="D77" s="270">
        <v>1584959.5499999998</v>
      </c>
      <c r="E77" s="270">
        <v>20</v>
      </c>
      <c r="F77" s="270">
        <v>1750</v>
      </c>
      <c r="G77" s="270">
        <v>0</v>
      </c>
      <c r="H77" s="270">
        <v>4221.1000000000004</v>
      </c>
      <c r="I77" s="270">
        <v>1220</v>
      </c>
      <c r="J77" s="270">
        <v>30</v>
      </c>
      <c r="K77" s="270">
        <v>29026.510000000002</v>
      </c>
      <c r="L77" s="270">
        <v>1205</v>
      </c>
      <c r="M77" s="270">
        <v>2812.83</v>
      </c>
      <c r="N77" s="241">
        <v>556.79</v>
      </c>
      <c r="O77" s="241">
        <v>3744.58</v>
      </c>
      <c r="P77" s="270">
        <v>75196.89</v>
      </c>
      <c r="Q77" s="270">
        <v>67992.450000000012</v>
      </c>
      <c r="R77" s="270">
        <v>0</v>
      </c>
      <c r="S77" s="270">
        <v>0</v>
      </c>
      <c r="T77" s="270">
        <v>0</v>
      </c>
      <c r="U77" s="270">
        <v>0</v>
      </c>
      <c r="V77" s="270">
        <v>4541.0200000000004</v>
      </c>
      <c r="W77" s="270">
        <v>2460</v>
      </c>
      <c r="X77" s="270">
        <v>0</v>
      </c>
      <c r="Y77" s="256">
        <v>3653579.81</v>
      </c>
    </row>
    <row r="78" spans="1:25" s="8" customFormat="1" ht="14.4" x14ac:dyDescent="0.3">
      <c r="A78" s="53"/>
      <c r="B78" s="53" t="s">
        <v>19</v>
      </c>
      <c r="C78" s="270">
        <v>995889.22</v>
      </c>
      <c r="D78" s="270">
        <v>1546807.0899999999</v>
      </c>
      <c r="E78" s="270">
        <v>50</v>
      </c>
      <c r="F78" s="270">
        <v>65864.81</v>
      </c>
      <c r="G78" s="270">
        <v>0</v>
      </c>
      <c r="H78" s="270">
        <v>21369.32</v>
      </c>
      <c r="I78" s="270">
        <v>918.5200000000001</v>
      </c>
      <c r="J78" s="270">
        <v>1020</v>
      </c>
      <c r="K78" s="270">
        <v>42615.8</v>
      </c>
      <c r="L78" s="270">
        <v>455</v>
      </c>
      <c r="M78" s="270">
        <v>2895.51</v>
      </c>
      <c r="N78" s="241">
        <v>687.21</v>
      </c>
      <c r="O78" s="241">
        <v>3951.76</v>
      </c>
      <c r="P78" s="270">
        <v>0</v>
      </c>
      <c r="Q78" s="270">
        <v>156029.90000000002</v>
      </c>
      <c r="R78" s="270">
        <v>0</v>
      </c>
      <c r="S78" s="270">
        <v>0</v>
      </c>
      <c r="T78" s="270">
        <v>0</v>
      </c>
      <c r="U78" s="270">
        <v>0</v>
      </c>
      <c r="V78" s="270">
        <v>4878</v>
      </c>
      <c r="W78" s="270">
        <v>5075.03</v>
      </c>
      <c r="X78" s="270">
        <v>0</v>
      </c>
      <c r="Y78" s="256">
        <v>2848507.1699999985</v>
      </c>
    </row>
    <row r="79" spans="1:25" s="8" customFormat="1" ht="14.4" x14ac:dyDescent="0.3">
      <c r="A79" s="53"/>
      <c r="B79" s="53" t="s">
        <v>20</v>
      </c>
      <c r="C79" s="270">
        <v>967103.86999999988</v>
      </c>
      <c r="D79" s="270">
        <v>1598775.12</v>
      </c>
      <c r="E79" s="270">
        <v>0</v>
      </c>
      <c r="F79" s="270">
        <v>130</v>
      </c>
      <c r="G79" s="270">
        <v>0</v>
      </c>
      <c r="H79" s="270">
        <v>12330.27</v>
      </c>
      <c r="I79" s="270">
        <v>1020.88</v>
      </c>
      <c r="J79" s="270">
        <v>466.78</v>
      </c>
      <c r="K79" s="270">
        <v>53144.5</v>
      </c>
      <c r="L79" s="270">
        <v>2091</v>
      </c>
      <c r="M79" s="270">
        <v>22829.299999999996</v>
      </c>
      <c r="N79" s="241">
        <v>2169.91</v>
      </c>
      <c r="O79" s="241">
        <v>252</v>
      </c>
      <c r="P79" s="270">
        <v>1004.5</v>
      </c>
      <c r="Q79" s="270">
        <v>46465.78</v>
      </c>
      <c r="R79" s="270">
        <v>0</v>
      </c>
      <c r="S79" s="270">
        <v>5850</v>
      </c>
      <c r="T79" s="270">
        <v>100</v>
      </c>
      <c r="U79" s="270">
        <v>0</v>
      </c>
      <c r="V79" s="270">
        <v>133776.59</v>
      </c>
      <c r="W79" s="270">
        <v>1700</v>
      </c>
      <c r="X79" s="270">
        <v>0</v>
      </c>
      <c r="Y79" s="256">
        <v>2849210.4999999995</v>
      </c>
    </row>
    <row r="80" spans="1:25" s="8" customFormat="1" ht="14.4" x14ac:dyDescent="0.3">
      <c r="A80" s="53"/>
      <c r="B80" s="53" t="s">
        <v>21</v>
      </c>
      <c r="C80" s="270">
        <v>2329264.5099999998</v>
      </c>
      <c r="D80" s="270">
        <v>2974275.61</v>
      </c>
      <c r="E80" s="270">
        <v>0</v>
      </c>
      <c r="F80" s="270">
        <v>66029.13</v>
      </c>
      <c r="G80" s="270">
        <v>0</v>
      </c>
      <c r="H80" s="270">
        <v>14707.619999999999</v>
      </c>
      <c r="I80" s="270">
        <v>3095.1</v>
      </c>
      <c r="J80" s="270">
        <v>0</v>
      </c>
      <c r="K80" s="270">
        <v>32579</v>
      </c>
      <c r="L80" s="270">
        <v>2490</v>
      </c>
      <c r="M80" s="270">
        <v>18176.84</v>
      </c>
      <c r="N80" s="241">
        <v>125</v>
      </c>
      <c r="O80" s="241">
        <v>60</v>
      </c>
      <c r="P80" s="270">
        <v>30</v>
      </c>
      <c r="Q80" s="270">
        <v>22000</v>
      </c>
      <c r="R80" s="270">
        <v>0</v>
      </c>
      <c r="S80" s="270">
        <v>0</v>
      </c>
      <c r="T80" s="270">
        <v>0</v>
      </c>
      <c r="U80" s="270">
        <v>0</v>
      </c>
      <c r="V80" s="270">
        <v>3860</v>
      </c>
      <c r="W80" s="270">
        <v>0</v>
      </c>
      <c r="X80" s="270">
        <v>0</v>
      </c>
      <c r="Y80" s="256">
        <v>5466692.8099999987</v>
      </c>
    </row>
    <row r="81" spans="1:25" s="8" customFormat="1" ht="14.4" x14ac:dyDescent="0.3">
      <c r="A81" s="53"/>
      <c r="B81" s="53" t="s">
        <v>22</v>
      </c>
      <c r="C81" s="275">
        <v>1503131.55</v>
      </c>
      <c r="D81" s="275">
        <v>3977318.0999999996</v>
      </c>
      <c r="E81" s="275">
        <v>10</v>
      </c>
      <c r="F81" s="275">
        <v>1390</v>
      </c>
      <c r="G81" s="275">
        <v>0</v>
      </c>
      <c r="H81" s="275">
        <v>109658.91</v>
      </c>
      <c r="I81" s="275">
        <v>40</v>
      </c>
      <c r="J81" s="275">
        <v>1178.72</v>
      </c>
      <c r="K81" s="275">
        <v>90035</v>
      </c>
      <c r="L81" s="275">
        <v>1867.45</v>
      </c>
      <c r="M81" s="275">
        <v>826</v>
      </c>
      <c r="N81" s="276">
        <v>20</v>
      </c>
      <c r="O81" s="276">
        <v>0</v>
      </c>
      <c r="P81" s="275">
        <v>50</v>
      </c>
      <c r="Q81" s="275">
        <v>37193.58</v>
      </c>
      <c r="R81" s="275">
        <v>0</v>
      </c>
      <c r="S81" s="275">
        <v>0</v>
      </c>
      <c r="T81" s="275">
        <v>0</v>
      </c>
      <c r="U81" s="275">
        <v>0</v>
      </c>
      <c r="V81" s="275">
        <v>1000</v>
      </c>
      <c r="W81" s="275">
        <v>0</v>
      </c>
      <c r="X81" s="270">
        <v>0</v>
      </c>
      <c r="Y81" s="256">
        <v>5723719.3099999996</v>
      </c>
    </row>
    <row r="82" spans="1:25" s="8" customFormat="1" ht="14.4" x14ac:dyDescent="0.3">
      <c r="A82" s="53"/>
      <c r="B82" s="53" t="s">
        <v>23</v>
      </c>
      <c r="C82" s="275">
        <v>975760.34</v>
      </c>
      <c r="D82" s="275">
        <v>2276470.5499999998</v>
      </c>
      <c r="E82" s="270">
        <v>0</v>
      </c>
      <c r="F82" s="275">
        <v>1</v>
      </c>
      <c r="G82" s="275">
        <v>0</v>
      </c>
      <c r="H82" s="275">
        <v>7851</v>
      </c>
      <c r="I82" s="275">
        <v>2345</v>
      </c>
      <c r="J82" s="275">
        <v>10</v>
      </c>
      <c r="K82" s="275">
        <v>30443.11</v>
      </c>
      <c r="L82" s="275">
        <v>270</v>
      </c>
      <c r="M82" s="275">
        <v>595</v>
      </c>
      <c r="N82" s="276">
        <v>0</v>
      </c>
      <c r="O82" s="276">
        <v>0</v>
      </c>
      <c r="P82" s="275">
        <v>0</v>
      </c>
      <c r="Q82" s="275">
        <v>36500</v>
      </c>
      <c r="R82" s="275">
        <v>0</v>
      </c>
      <c r="S82" s="275">
        <v>0</v>
      </c>
      <c r="T82" s="275">
        <v>0</v>
      </c>
      <c r="U82" s="275">
        <v>0</v>
      </c>
      <c r="V82" s="275">
        <v>0</v>
      </c>
      <c r="W82" s="275">
        <v>0</v>
      </c>
      <c r="X82" s="270">
        <v>0</v>
      </c>
      <c r="Y82" s="256">
        <v>3330245.9999999995</v>
      </c>
    </row>
    <row r="83" spans="1:25" s="8" customFormat="1" ht="14.4" x14ac:dyDescent="0.3">
      <c r="A83" s="53"/>
      <c r="B83" s="53" t="s">
        <v>24</v>
      </c>
      <c r="C83" s="275">
        <v>1365340.4000000001</v>
      </c>
      <c r="D83" s="275">
        <v>1757319.65</v>
      </c>
      <c r="E83" s="270">
        <v>0</v>
      </c>
      <c r="F83" s="275">
        <v>1500</v>
      </c>
      <c r="G83" s="275">
        <v>0</v>
      </c>
      <c r="H83" s="275">
        <v>2160</v>
      </c>
      <c r="I83" s="275">
        <v>46.84</v>
      </c>
      <c r="J83" s="275">
        <v>81.28</v>
      </c>
      <c r="K83" s="275">
        <v>73135.399999999994</v>
      </c>
      <c r="L83" s="275">
        <v>573.42000000000007</v>
      </c>
      <c r="M83" s="275">
        <v>1746.42</v>
      </c>
      <c r="N83" s="276">
        <v>161</v>
      </c>
      <c r="O83" s="276">
        <v>230</v>
      </c>
      <c r="P83" s="275">
        <v>21</v>
      </c>
      <c r="Q83" s="275">
        <v>29150.859999999997</v>
      </c>
      <c r="R83" s="275">
        <v>0</v>
      </c>
      <c r="S83" s="275">
        <v>0</v>
      </c>
      <c r="T83" s="275">
        <v>0</v>
      </c>
      <c r="U83" s="275">
        <v>0</v>
      </c>
      <c r="V83" s="275">
        <v>0</v>
      </c>
      <c r="W83" s="275">
        <v>0</v>
      </c>
      <c r="X83" s="270">
        <v>0</v>
      </c>
      <c r="Y83" s="256">
        <v>3231466.2699999991</v>
      </c>
    </row>
    <row r="84" spans="1:25" s="8" customFormat="1" ht="14.4" x14ac:dyDescent="0.3">
      <c r="A84" s="53"/>
      <c r="B84" s="53"/>
      <c r="C84" s="275"/>
      <c r="D84" s="275"/>
      <c r="E84" s="270"/>
      <c r="F84" s="275"/>
      <c r="G84" s="275"/>
      <c r="H84" s="275"/>
      <c r="I84" s="275"/>
      <c r="J84" s="275"/>
      <c r="K84" s="275"/>
      <c r="L84" s="275"/>
      <c r="M84" s="275"/>
      <c r="N84" s="276"/>
      <c r="O84" s="276"/>
      <c r="P84" s="275"/>
      <c r="Q84" s="275"/>
      <c r="R84" s="275"/>
      <c r="S84" s="275"/>
      <c r="T84" s="275"/>
      <c r="U84" s="275"/>
      <c r="V84" s="275"/>
      <c r="W84" s="275"/>
      <c r="X84" s="270"/>
      <c r="Y84" s="256"/>
    </row>
    <row r="85" spans="1:25" s="8" customFormat="1" ht="14.4" x14ac:dyDescent="0.3">
      <c r="A85" s="26">
        <v>2020</v>
      </c>
      <c r="B85" s="53" t="s">
        <v>13</v>
      </c>
      <c r="C85" s="255">
        <v>2455028.29</v>
      </c>
      <c r="D85" s="255">
        <v>1086149.08</v>
      </c>
      <c r="E85" s="255">
        <v>50</v>
      </c>
      <c r="F85" s="255">
        <v>100</v>
      </c>
      <c r="G85" s="255">
        <v>0</v>
      </c>
      <c r="H85" s="255">
        <v>1310</v>
      </c>
      <c r="I85" s="255">
        <v>2668.21</v>
      </c>
      <c r="J85" s="255">
        <v>40</v>
      </c>
      <c r="K85" s="255">
        <v>92864</v>
      </c>
      <c r="L85" s="255">
        <v>810</v>
      </c>
      <c r="M85" s="255">
        <v>1443</v>
      </c>
      <c r="N85" s="255">
        <v>120</v>
      </c>
      <c r="O85" s="255">
        <v>420</v>
      </c>
      <c r="P85" s="255">
        <v>0</v>
      </c>
      <c r="Q85" s="255">
        <v>75929.179999999993</v>
      </c>
      <c r="R85" s="255">
        <v>0</v>
      </c>
      <c r="S85" s="255">
        <v>0</v>
      </c>
      <c r="T85" s="255">
        <v>0</v>
      </c>
      <c r="U85" s="255">
        <v>0</v>
      </c>
      <c r="V85" s="255">
        <v>1390</v>
      </c>
      <c r="W85" s="255">
        <v>0</v>
      </c>
      <c r="X85" s="255">
        <v>0</v>
      </c>
      <c r="Y85" s="256">
        <v>3718321.7600000002</v>
      </c>
    </row>
    <row r="86" spans="1:25" s="8" customFormat="1" ht="14.4" x14ac:dyDescent="0.3">
      <c r="A86" s="53"/>
      <c r="B86" s="53" t="s">
        <v>14</v>
      </c>
      <c r="C86" s="257">
        <v>1547029.96</v>
      </c>
      <c r="D86" s="257">
        <v>882043.59</v>
      </c>
      <c r="E86" s="255">
        <v>0</v>
      </c>
      <c r="F86" s="257">
        <v>243.65</v>
      </c>
      <c r="G86" s="257">
        <v>0</v>
      </c>
      <c r="H86" s="257">
        <v>1100</v>
      </c>
      <c r="I86" s="257">
        <v>50.010000000000005</v>
      </c>
      <c r="J86" s="257">
        <v>0</v>
      </c>
      <c r="K86" s="257">
        <v>37695.79</v>
      </c>
      <c r="L86" s="257">
        <v>33.57</v>
      </c>
      <c r="M86" s="257">
        <v>580</v>
      </c>
      <c r="N86" s="257">
        <v>10</v>
      </c>
      <c r="O86" s="257">
        <v>0</v>
      </c>
      <c r="P86" s="257">
        <v>0</v>
      </c>
      <c r="Q86" s="257">
        <v>5828.1</v>
      </c>
      <c r="R86" s="257">
        <v>0</v>
      </c>
      <c r="S86" s="257">
        <v>0</v>
      </c>
      <c r="T86" s="257">
        <v>0</v>
      </c>
      <c r="U86" s="257">
        <v>0</v>
      </c>
      <c r="V86" s="257">
        <v>100.71000000000001</v>
      </c>
      <c r="W86" s="257">
        <v>0</v>
      </c>
      <c r="X86" s="255">
        <v>0</v>
      </c>
      <c r="Y86" s="256">
        <v>2474715.3799999994</v>
      </c>
    </row>
    <row r="87" spans="1:25" s="8" customFormat="1" ht="14.4" x14ac:dyDescent="0.3">
      <c r="A87" s="53"/>
      <c r="B87" s="53" t="s">
        <v>15</v>
      </c>
      <c r="C87" s="257">
        <v>1207232.9099999999</v>
      </c>
      <c r="D87" s="257">
        <v>1428356.81</v>
      </c>
      <c r="E87" s="255">
        <v>68.900000000000006</v>
      </c>
      <c r="F87" s="257">
        <v>52</v>
      </c>
      <c r="G87" s="257">
        <v>0</v>
      </c>
      <c r="H87" s="257">
        <v>82.97</v>
      </c>
      <c r="I87" s="257">
        <v>222.97</v>
      </c>
      <c r="J87" s="257">
        <v>0</v>
      </c>
      <c r="K87" s="257">
        <v>30709.5</v>
      </c>
      <c r="L87" s="257">
        <v>2274.4499999999998</v>
      </c>
      <c r="M87" s="257">
        <v>10213.970000000001</v>
      </c>
      <c r="N87" s="257">
        <v>3094.45</v>
      </c>
      <c r="O87" s="257">
        <v>1798.3599999999997</v>
      </c>
      <c r="P87" s="257">
        <v>0</v>
      </c>
      <c r="Q87" s="257">
        <v>47150</v>
      </c>
      <c r="R87" s="257">
        <v>0</v>
      </c>
      <c r="S87" s="257">
        <v>0</v>
      </c>
      <c r="T87" s="257">
        <v>45.93</v>
      </c>
      <c r="U87" s="257">
        <v>0</v>
      </c>
      <c r="V87" s="257">
        <v>12487.82</v>
      </c>
      <c r="W87" s="257">
        <v>450</v>
      </c>
      <c r="X87" s="255">
        <v>0</v>
      </c>
      <c r="Y87" s="256">
        <v>2744241.0400000005</v>
      </c>
    </row>
    <row r="88" spans="1:25" s="8" customFormat="1" ht="14.4" x14ac:dyDescent="0.3">
      <c r="A88" s="53"/>
      <c r="B88" s="53" t="s">
        <v>16</v>
      </c>
      <c r="C88" s="257">
        <v>231988.12</v>
      </c>
      <c r="D88" s="257">
        <v>196425.99</v>
      </c>
      <c r="E88" s="255">
        <v>0</v>
      </c>
      <c r="F88" s="257">
        <v>92.99</v>
      </c>
      <c r="G88" s="255">
        <v>0</v>
      </c>
      <c r="H88" s="255">
        <v>0</v>
      </c>
      <c r="I88" s="255">
        <v>0</v>
      </c>
      <c r="J88" s="255">
        <v>0</v>
      </c>
      <c r="K88" s="257">
        <v>350</v>
      </c>
      <c r="L88" s="257">
        <v>100</v>
      </c>
      <c r="M88" s="257">
        <v>100</v>
      </c>
      <c r="N88" s="255">
        <v>0</v>
      </c>
      <c r="O88" s="255">
        <v>0</v>
      </c>
      <c r="P88" s="255">
        <v>0</v>
      </c>
      <c r="Q88" s="255">
        <v>0</v>
      </c>
      <c r="R88" s="255">
        <v>0</v>
      </c>
      <c r="S88" s="255">
        <v>0</v>
      </c>
      <c r="T88" s="255">
        <v>0</v>
      </c>
      <c r="U88" s="255">
        <v>0</v>
      </c>
      <c r="V88" s="255">
        <v>0</v>
      </c>
      <c r="W88" s="255">
        <v>0</v>
      </c>
      <c r="X88" s="255">
        <v>0</v>
      </c>
      <c r="Y88" s="256">
        <v>429057.1</v>
      </c>
    </row>
    <row r="89" spans="1:25" s="8" customFormat="1" ht="14.4" x14ac:dyDescent="0.3">
      <c r="A89" s="53"/>
      <c r="B89" s="53" t="s">
        <v>17</v>
      </c>
      <c r="C89" s="257">
        <v>269921</v>
      </c>
      <c r="D89" s="257">
        <v>1455989.98</v>
      </c>
      <c r="E89" s="255">
        <v>0</v>
      </c>
      <c r="F89" s="257">
        <v>24749.16</v>
      </c>
      <c r="G89" s="255">
        <v>0</v>
      </c>
      <c r="H89" s="255">
        <v>0</v>
      </c>
      <c r="I89" s="257">
        <v>440</v>
      </c>
      <c r="J89" s="257">
        <v>70</v>
      </c>
      <c r="K89" s="257">
        <v>3350</v>
      </c>
      <c r="L89" s="257">
        <v>70</v>
      </c>
      <c r="M89" s="257">
        <v>290</v>
      </c>
      <c r="N89" s="257">
        <v>100</v>
      </c>
      <c r="O89" s="255">
        <v>0</v>
      </c>
      <c r="P89" s="255">
        <v>0</v>
      </c>
      <c r="Q89" s="257">
        <v>35060</v>
      </c>
      <c r="R89" s="255">
        <v>0</v>
      </c>
      <c r="S89" s="255">
        <v>0</v>
      </c>
      <c r="T89" s="255">
        <v>0</v>
      </c>
      <c r="U89" s="255">
        <v>0</v>
      </c>
      <c r="V89" s="255">
        <v>0</v>
      </c>
      <c r="W89" s="255">
        <v>0</v>
      </c>
      <c r="X89" s="255">
        <v>0</v>
      </c>
      <c r="Y89" s="256">
        <v>1790040.14</v>
      </c>
    </row>
    <row r="90" spans="1:25" s="8" customFormat="1" ht="14.4" x14ac:dyDescent="0.3">
      <c r="A90" s="53"/>
      <c r="B90" s="53" t="s">
        <v>18</v>
      </c>
      <c r="C90" s="257">
        <v>292096.57</v>
      </c>
      <c r="D90" s="257">
        <v>1107573.44</v>
      </c>
      <c r="E90" s="257">
        <v>266</v>
      </c>
      <c r="F90" s="257">
        <v>234</v>
      </c>
      <c r="G90" s="255">
        <v>0</v>
      </c>
      <c r="H90" s="257">
        <v>1219.19</v>
      </c>
      <c r="I90" s="257">
        <v>10</v>
      </c>
      <c r="J90" s="255">
        <v>0</v>
      </c>
      <c r="K90" s="257">
        <v>29264</v>
      </c>
      <c r="L90" s="257">
        <v>45</v>
      </c>
      <c r="M90" s="257">
        <v>421</v>
      </c>
      <c r="N90" s="257">
        <v>78</v>
      </c>
      <c r="O90" s="257">
        <v>35050</v>
      </c>
      <c r="P90" s="255">
        <v>0</v>
      </c>
      <c r="Q90" s="257">
        <v>35283.15</v>
      </c>
      <c r="R90" s="257">
        <v>4000</v>
      </c>
      <c r="S90" s="255">
        <v>0</v>
      </c>
      <c r="T90" s="255">
        <v>0</v>
      </c>
      <c r="U90" s="255">
        <v>0</v>
      </c>
      <c r="V90" s="255">
        <v>0</v>
      </c>
      <c r="W90" s="255">
        <v>0</v>
      </c>
      <c r="X90" s="255">
        <v>0</v>
      </c>
      <c r="Y90" s="256">
        <v>1505540.3499999999</v>
      </c>
    </row>
    <row r="91" spans="1:25" s="14" customFormat="1" ht="14.4" x14ac:dyDescent="0.3">
      <c r="B91" s="14" t="s">
        <v>19</v>
      </c>
      <c r="C91" s="258">
        <v>462979.38</v>
      </c>
      <c r="D91" s="258">
        <v>2544246.9699999997</v>
      </c>
      <c r="E91" s="258">
        <v>864</v>
      </c>
      <c r="F91" s="258">
        <v>298.5</v>
      </c>
      <c r="G91" s="258">
        <v>30</v>
      </c>
      <c r="H91" s="258">
        <v>19530.7</v>
      </c>
      <c r="I91" s="258">
        <v>2970.73</v>
      </c>
      <c r="J91" s="258">
        <v>300</v>
      </c>
      <c r="K91" s="258">
        <v>41214.770000000004</v>
      </c>
      <c r="L91" s="258">
        <v>2508.27</v>
      </c>
      <c r="M91" s="258">
        <v>22064.94</v>
      </c>
      <c r="N91" s="258">
        <v>389.78</v>
      </c>
      <c r="O91" s="255">
        <v>480</v>
      </c>
      <c r="P91" s="258">
        <v>0</v>
      </c>
      <c r="Q91" s="258">
        <v>122995.72</v>
      </c>
      <c r="R91" s="258">
        <v>0</v>
      </c>
      <c r="S91" s="258">
        <v>0</v>
      </c>
      <c r="T91" s="258">
        <v>0</v>
      </c>
      <c r="U91" s="258">
        <v>0</v>
      </c>
      <c r="V91" s="258">
        <v>0</v>
      </c>
      <c r="W91" s="258">
        <v>0</v>
      </c>
      <c r="X91" s="258"/>
      <c r="Y91" s="258">
        <v>3220873.76</v>
      </c>
    </row>
    <row r="92" spans="1:25" s="14" customFormat="1" ht="14.4" x14ac:dyDescent="0.3">
      <c r="B92" s="14" t="s">
        <v>20</v>
      </c>
      <c r="C92" s="258">
        <v>646964.43000000005</v>
      </c>
      <c r="D92" s="258">
        <v>2174575.3000000003</v>
      </c>
      <c r="E92" s="258">
        <v>1670</v>
      </c>
      <c r="F92" s="258">
        <v>102813.33</v>
      </c>
      <c r="G92" s="258">
        <v>0</v>
      </c>
      <c r="H92" s="258">
        <v>44125.04</v>
      </c>
      <c r="I92" s="258">
        <v>100</v>
      </c>
      <c r="J92" s="258">
        <v>0</v>
      </c>
      <c r="K92" s="258">
        <v>39940</v>
      </c>
      <c r="L92" s="258">
        <v>130</v>
      </c>
      <c r="M92" s="258">
        <v>435</v>
      </c>
      <c r="N92" s="258">
        <v>0</v>
      </c>
      <c r="O92" s="255">
        <v>0</v>
      </c>
      <c r="P92" s="258">
        <v>0</v>
      </c>
      <c r="Q92" s="258">
        <v>53000</v>
      </c>
      <c r="R92" s="258">
        <v>0</v>
      </c>
      <c r="S92" s="258">
        <v>0</v>
      </c>
      <c r="T92" s="258">
        <v>0</v>
      </c>
      <c r="U92" s="258">
        <v>0</v>
      </c>
      <c r="V92" s="258">
        <v>10</v>
      </c>
      <c r="W92" s="258">
        <v>0</v>
      </c>
      <c r="X92" s="258">
        <v>0</v>
      </c>
      <c r="Y92" s="258">
        <v>3063763.1000000006</v>
      </c>
    </row>
    <row r="93" spans="1:25" s="14" customFormat="1" ht="14.4" x14ac:dyDescent="0.3">
      <c r="B93" s="14" t="s">
        <v>21</v>
      </c>
      <c r="C93" s="258">
        <v>491874.90000000008</v>
      </c>
      <c r="D93" s="258">
        <v>1917103.12</v>
      </c>
      <c r="E93" s="258">
        <v>600</v>
      </c>
      <c r="F93" s="258">
        <v>510</v>
      </c>
      <c r="G93" s="258">
        <v>0</v>
      </c>
      <c r="H93" s="258">
        <v>241077.71000000002</v>
      </c>
      <c r="I93" s="258">
        <v>0</v>
      </c>
      <c r="J93" s="258">
        <v>0</v>
      </c>
      <c r="K93" s="258">
        <v>91120</v>
      </c>
      <c r="L93" s="258">
        <v>663</v>
      </c>
      <c r="M93" s="258">
        <v>410</v>
      </c>
      <c r="N93" s="258">
        <v>50</v>
      </c>
      <c r="O93" s="255">
        <v>20</v>
      </c>
      <c r="P93" s="258">
        <v>0</v>
      </c>
      <c r="Q93" s="258">
        <v>32090</v>
      </c>
      <c r="R93" s="258">
        <v>0</v>
      </c>
      <c r="S93" s="258">
        <v>0</v>
      </c>
      <c r="T93" s="258">
        <v>0</v>
      </c>
      <c r="U93" s="258">
        <v>0</v>
      </c>
      <c r="V93" s="258">
        <v>0</v>
      </c>
      <c r="W93" s="258">
        <v>0</v>
      </c>
      <c r="X93" s="258">
        <v>0</v>
      </c>
      <c r="Y93" s="258">
        <v>2775518.73</v>
      </c>
    </row>
    <row r="94" spans="1:25" s="14" customFormat="1" ht="14.4" x14ac:dyDescent="0.3">
      <c r="B94" s="14" t="s">
        <v>22</v>
      </c>
      <c r="C94" s="258">
        <v>942532.27</v>
      </c>
      <c r="D94" s="258">
        <v>3227105.9799999995</v>
      </c>
      <c r="E94" s="258">
        <v>80</v>
      </c>
      <c r="F94" s="258">
        <v>29557.920000000002</v>
      </c>
      <c r="G94" s="258">
        <v>0</v>
      </c>
      <c r="H94" s="258">
        <v>386.47</v>
      </c>
      <c r="I94" s="258">
        <v>40995</v>
      </c>
      <c r="J94" s="258">
        <v>0</v>
      </c>
      <c r="K94" s="258">
        <v>89245</v>
      </c>
      <c r="L94" s="258">
        <v>250</v>
      </c>
      <c r="M94" s="258">
        <v>325</v>
      </c>
      <c r="N94" s="258">
        <v>5</v>
      </c>
      <c r="O94" s="255">
        <v>0</v>
      </c>
      <c r="P94" s="258">
        <v>7045.48</v>
      </c>
      <c r="Q94" s="258">
        <v>38175</v>
      </c>
      <c r="R94" s="258">
        <v>0</v>
      </c>
      <c r="S94" s="258">
        <v>0</v>
      </c>
      <c r="T94" s="258">
        <v>0</v>
      </c>
      <c r="U94" s="258">
        <v>0</v>
      </c>
      <c r="V94" s="258">
        <v>9</v>
      </c>
      <c r="W94" s="258">
        <v>0</v>
      </c>
      <c r="X94" s="258">
        <v>0</v>
      </c>
      <c r="Y94" s="258">
        <v>4375712.12</v>
      </c>
    </row>
    <row r="95" spans="1:25" s="14" customFormat="1" ht="14.4" x14ac:dyDescent="0.3">
      <c r="B95" s="14" t="s">
        <v>23</v>
      </c>
      <c r="C95" s="258">
        <v>2574776.39</v>
      </c>
      <c r="D95" s="258">
        <v>2698543.65</v>
      </c>
      <c r="E95" s="258">
        <v>73</v>
      </c>
      <c r="F95" s="258">
        <v>252263.77000000002</v>
      </c>
      <c r="G95" s="258">
        <v>0</v>
      </c>
      <c r="H95" s="258">
        <v>1095.52</v>
      </c>
      <c r="I95" s="258">
        <v>315</v>
      </c>
      <c r="J95" s="258">
        <v>0</v>
      </c>
      <c r="K95" s="258">
        <v>146820</v>
      </c>
      <c r="L95" s="258">
        <v>160.04</v>
      </c>
      <c r="M95" s="258">
        <v>1181.2</v>
      </c>
      <c r="N95" s="258">
        <v>30</v>
      </c>
      <c r="O95" s="255">
        <v>0</v>
      </c>
      <c r="P95" s="258">
        <v>5106.6000000000004</v>
      </c>
      <c r="Q95" s="258">
        <v>38700</v>
      </c>
      <c r="R95" s="258">
        <v>0</v>
      </c>
      <c r="S95" s="258">
        <v>0</v>
      </c>
      <c r="T95" s="258">
        <v>0</v>
      </c>
      <c r="U95" s="258">
        <v>0</v>
      </c>
      <c r="V95" s="258">
        <v>2229.8000000000002</v>
      </c>
      <c r="W95" s="258">
        <v>0</v>
      </c>
      <c r="X95" s="258">
        <v>0</v>
      </c>
      <c r="Y95" s="258">
        <v>5721294.9699999997</v>
      </c>
    </row>
    <row r="96" spans="1:25" s="14" customFormat="1" ht="14.4" x14ac:dyDescent="0.3">
      <c r="B96" s="14" t="s">
        <v>24</v>
      </c>
      <c r="C96" s="258">
        <v>545909.95000000007</v>
      </c>
      <c r="D96" s="258">
        <v>874086.97000000009</v>
      </c>
      <c r="E96" s="258">
        <v>542</v>
      </c>
      <c r="F96" s="258">
        <v>94874.62000000001</v>
      </c>
      <c r="G96" s="258">
        <v>0</v>
      </c>
      <c r="H96" s="258">
        <v>625</v>
      </c>
      <c r="I96" s="258">
        <v>28463.82</v>
      </c>
      <c r="J96" s="258">
        <v>150</v>
      </c>
      <c r="K96" s="258">
        <v>109510</v>
      </c>
      <c r="L96" s="258">
        <v>1080</v>
      </c>
      <c r="M96" s="258">
        <v>1880</v>
      </c>
      <c r="N96" s="258">
        <v>290</v>
      </c>
      <c r="O96" s="255">
        <v>1820</v>
      </c>
      <c r="P96" s="258">
        <v>2395</v>
      </c>
      <c r="Q96" s="258">
        <v>35720</v>
      </c>
      <c r="R96" s="258">
        <v>0</v>
      </c>
      <c r="S96" s="258">
        <v>0</v>
      </c>
      <c r="T96" s="258">
        <v>0</v>
      </c>
      <c r="U96" s="258">
        <v>0</v>
      </c>
      <c r="V96" s="258">
        <v>7590</v>
      </c>
      <c r="W96" s="258">
        <v>720</v>
      </c>
      <c r="X96" s="258">
        <v>0</v>
      </c>
      <c r="Y96" s="258">
        <v>1705657.3600000003</v>
      </c>
    </row>
    <row r="97" spans="1:25" s="14" customFormat="1" ht="14.4" x14ac:dyDescent="0.3"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5"/>
      <c r="P97" s="258"/>
      <c r="Q97" s="258"/>
      <c r="R97" s="258"/>
      <c r="S97" s="258"/>
      <c r="T97" s="258"/>
      <c r="U97" s="258"/>
      <c r="V97" s="258"/>
      <c r="W97" s="258"/>
      <c r="X97" s="258"/>
      <c r="Y97" s="258"/>
    </row>
    <row r="98" spans="1:25" s="14" customFormat="1" ht="14.4" x14ac:dyDescent="0.3">
      <c r="A98" s="14">
        <v>2021</v>
      </c>
      <c r="B98" s="53" t="s">
        <v>13</v>
      </c>
      <c r="C98" s="259">
        <v>876778.68</v>
      </c>
      <c r="D98" s="259">
        <v>460395.75999999995</v>
      </c>
      <c r="E98" s="259">
        <v>2488</v>
      </c>
      <c r="F98" s="259">
        <v>160</v>
      </c>
      <c r="G98" s="258">
        <v>0</v>
      </c>
      <c r="H98" s="259">
        <v>450</v>
      </c>
      <c r="I98" s="259">
        <v>760</v>
      </c>
      <c r="J98" s="258">
        <v>0</v>
      </c>
      <c r="K98" s="259">
        <v>74890</v>
      </c>
      <c r="L98" s="259">
        <v>1440</v>
      </c>
      <c r="M98" s="259">
        <v>1456</v>
      </c>
      <c r="N98" s="259">
        <v>310</v>
      </c>
      <c r="O98" s="282">
        <v>400</v>
      </c>
      <c r="P98" s="259">
        <v>760</v>
      </c>
      <c r="Q98" s="259">
        <v>46560</v>
      </c>
      <c r="R98" s="258">
        <v>0</v>
      </c>
      <c r="S98" s="258">
        <v>0</v>
      </c>
      <c r="T98" s="258">
        <v>0</v>
      </c>
      <c r="U98" s="258">
        <v>0</v>
      </c>
      <c r="V98" s="259">
        <v>1850</v>
      </c>
      <c r="W98" s="258">
        <v>0</v>
      </c>
      <c r="X98" s="258">
        <v>0</v>
      </c>
      <c r="Y98" s="258">
        <f>SUM(C98:X98)</f>
        <v>1468698.44</v>
      </c>
    </row>
    <row r="99" spans="1:25" s="14" customFormat="1" ht="14.4" x14ac:dyDescent="0.3">
      <c r="B99" s="53" t="s">
        <v>14</v>
      </c>
      <c r="C99" s="258">
        <v>230600.85</v>
      </c>
      <c r="D99" s="258">
        <v>1744407.99</v>
      </c>
      <c r="E99" s="258">
        <v>5</v>
      </c>
      <c r="F99" s="258">
        <v>690</v>
      </c>
      <c r="G99" s="258">
        <v>0</v>
      </c>
      <c r="H99" s="258">
        <v>265</v>
      </c>
      <c r="I99" s="258">
        <v>0</v>
      </c>
      <c r="J99" s="258">
        <v>0</v>
      </c>
      <c r="K99" s="258">
        <v>54265</v>
      </c>
      <c r="L99" s="258">
        <v>5</v>
      </c>
      <c r="M99" s="258">
        <v>540</v>
      </c>
      <c r="N99" s="258">
        <v>60</v>
      </c>
      <c r="O99" s="255">
        <v>6493.38</v>
      </c>
      <c r="P99" s="258">
        <v>0</v>
      </c>
      <c r="Q99" s="258">
        <v>70200</v>
      </c>
      <c r="R99" s="258">
        <v>0</v>
      </c>
      <c r="S99" s="258">
        <v>0</v>
      </c>
      <c r="T99" s="258">
        <v>0</v>
      </c>
      <c r="U99" s="258">
        <v>0</v>
      </c>
      <c r="V99" s="258">
        <v>10</v>
      </c>
      <c r="W99" s="258">
        <v>0</v>
      </c>
      <c r="X99" s="258">
        <v>0</v>
      </c>
      <c r="Y99" s="258">
        <f t="shared" ref="Y99:Y135" si="10">SUM(C99:X99)</f>
        <v>2107542.2199999997</v>
      </c>
    </row>
    <row r="100" spans="1:25" s="14" customFormat="1" ht="14.4" x14ac:dyDescent="0.3">
      <c r="B100" s="53" t="s">
        <v>15</v>
      </c>
      <c r="C100" s="259">
        <v>795249.65</v>
      </c>
      <c r="D100" s="259">
        <v>2411422.4700000002</v>
      </c>
      <c r="E100" s="259">
        <v>1014</v>
      </c>
      <c r="F100" s="259">
        <v>65329.18</v>
      </c>
      <c r="G100" s="258"/>
      <c r="H100" s="259">
        <v>101645.68</v>
      </c>
      <c r="I100" s="259">
        <v>110</v>
      </c>
      <c r="J100" s="258">
        <v>0</v>
      </c>
      <c r="K100" s="259">
        <v>85011.03</v>
      </c>
      <c r="L100" s="259">
        <v>1600</v>
      </c>
      <c r="M100" s="259">
        <v>365</v>
      </c>
      <c r="N100" s="258">
        <v>0</v>
      </c>
      <c r="O100" s="255">
        <v>0</v>
      </c>
      <c r="P100" s="258">
        <v>0</v>
      </c>
      <c r="Q100" s="259">
        <v>17000</v>
      </c>
      <c r="R100" s="258">
        <v>0</v>
      </c>
      <c r="S100" s="258">
        <v>0</v>
      </c>
      <c r="T100" s="258">
        <v>0</v>
      </c>
      <c r="U100" s="258">
        <v>0</v>
      </c>
      <c r="V100" s="259">
        <v>697.92</v>
      </c>
      <c r="W100" s="258">
        <v>0</v>
      </c>
      <c r="X100" s="258">
        <v>0</v>
      </c>
      <c r="Y100" s="258">
        <f t="shared" si="10"/>
        <v>3479444.93</v>
      </c>
    </row>
    <row r="101" spans="1:25" s="14" customFormat="1" ht="14.4" x14ac:dyDescent="0.3">
      <c r="B101" s="53" t="s">
        <v>16</v>
      </c>
      <c r="C101" s="259">
        <v>792984.40000000014</v>
      </c>
      <c r="D101" s="259">
        <v>1942485.8799999997</v>
      </c>
      <c r="E101" s="259">
        <v>190</v>
      </c>
      <c r="F101" s="259">
        <v>11816.66</v>
      </c>
      <c r="G101" s="258"/>
      <c r="H101" s="259">
        <v>150.26999999999998</v>
      </c>
      <c r="I101" s="259">
        <v>84.88</v>
      </c>
      <c r="J101" s="259">
        <v>82.43</v>
      </c>
      <c r="K101" s="259">
        <v>245731.53999999995</v>
      </c>
      <c r="L101" s="259">
        <v>92.71</v>
      </c>
      <c r="M101" s="259">
        <v>1212.2</v>
      </c>
      <c r="N101" s="259">
        <v>149.32</v>
      </c>
      <c r="O101" s="282">
        <v>24.33</v>
      </c>
      <c r="P101" s="259">
        <v>4221.3999999999996</v>
      </c>
      <c r="Q101" s="259">
        <v>74140.680000000008</v>
      </c>
      <c r="R101" s="258">
        <v>0</v>
      </c>
      <c r="S101" s="258">
        <v>0</v>
      </c>
      <c r="T101" s="258">
        <v>0</v>
      </c>
      <c r="U101" s="258">
        <v>0</v>
      </c>
      <c r="V101" s="258">
        <v>0</v>
      </c>
      <c r="W101" s="258">
        <v>0</v>
      </c>
      <c r="X101" s="258">
        <v>0</v>
      </c>
      <c r="Y101" s="258">
        <f t="shared" si="10"/>
        <v>3073366.7</v>
      </c>
    </row>
    <row r="102" spans="1:25" s="14" customFormat="1" ht="14.4" x14ac:dyDescent="0.3">
      <c r="B102" s="53" t="s">
        <v>17</v>
      </c>
      <c r="C102" s="259">
        <v>699106.24</v>
      </c>
      <c r="D102" s="259">
        <v>593691.78</v>
      </c>
      <c r="E102" s="259">
        <v>1591</v>
      </c>
      <c r="F102" s="259">
        <v>690</v>
      </c>
      <c r="G102" s="258"/>
      <c r="H102" s="259">
        <v>120.56</v>
      </c>
      <c r="I102" s="258"/>
      <c r="J102" s="258"/>
      <c r="K102" s="259">
        <v>79088.600000000006</v>
      </c>
      <c r="L102" s="258"/>
      <c r="M102" s="259">
        <v>930</v>
      </c>
      <c r="N102" s="259">
        <v>380</v>
      </c>
      <c r="O102" s="282">
        <v>30</v>
      </c>
      <c r="P102" s="258">
        <v>0</v>
      </c>
      <c r="Q102" s="259">
        <v>70</v>
      </c>
      <c r="R102" s="258">
        <v>0</v>
      </c>
      <c r="S102" s="258">
        <v>0</v>
      </c>
      <c r="T102" s="258">
        <v>0</v>
      </c>
      <c r="U102" s="258">
        <v>0</v>
      </c>
      <c r="V102" s="258">
        <v>0</v>
      </c>
      <c r="W102" s="258">
        <v>0</v>
      </c>
      <c r="X102" s="258">
        <v>0</v>
      </c>
      <c r="Y102" s="258">
        <f t="shared" si="10"/>
        <v>1375698.1800000002</v>
      </c>
    </row>
    <row r="103" spans="1:25" s="14" customFormat="1" ht="14.4" x14ac:dyDescent="0.3">
      <c r="B103" s="53" t="s">
        <v>18</v>
      </c>
      <c r="C103" s="259">
        <v>543811.25</v>
      </c>
      <c r="D103" s="259">
        <v>1719408.81</v>
      </c>
      <c r="E103" s="259">
        <v>280</v>
      </c>
      <c r="F103" s="259">
        <v>440</v>
      </c>
      <c r="G103" s="259">
        <v>0</v>
      </c>
      <c r="H103" s="259">
        <v>1000</v>
      </c>
      <c r="I103" s="259">
        <v>0</v>
      </c>
      <c r="J103" s="259">
        <v>0</v>
      </c>
      <c r="K103" s="259">
        <v>77028.11</v>
      </c>
      <c r="L103" s="259">
        <v>250</v>
      </c>
      <c r="M103" s="259">
        <v>305</v>
      </c>
      <c r="N103" s="259">
        <v>10</v>
      </c>
      <c r="O103" s="282">
        <v>0</v>
      </c>
      <c r="P103" s="259">
        <v>1854</v>
      </c>
      <c r="Q103" s="259">
        <v>46600</v>
      </c>
      <c r="R103" s="259">
        <v>0</v>
      </c>
      <c r="S103" s="259">
        <v>0</v>
      </c>
      <c r="T103" s="259">
        <v>0</v>
      </c>
      <c r="U103" s="259">
        <v>0</v>
      </c>
      <c r="V103" s="259">
        <v>0</v>
      </c>
      <c r="W103" s="259">
        <v>0</v>
      </c>
      <c r="X103" s="258">
        <v>0</v>
      </c>
      <c r="Y103" s="258">
        <f t="shared" si="10"/>
        <v>2390987.17</v>
      </c>
    </row>
    <row r="104" spans="1:25" s="14" customFormat="1" ht="14.4" x14ac:dyDescent="0.3">
      <c r="B104" s="14" t="s">
        <v>19</v>
      </c>
      <c r="C104" s="259">
        <v>134606.75</v>
      </c>
      <c r="D104" s="259">
        <v>1502148.1700000004</v>
      </c>
      <c r="E104" s="259">
        <v>102</v>
      </c>
      <c r="F104" s="259">
        <v>22976</v>
      </c>
      <c r="G104" s="259">
        <v>0</v>
      </c>
      <c r="H104" s="259">
        <v>1015</v>
      </c>
      <c r="I104" s="259">
        <v>3600</v>
      </c>
      <c r="J104" s="258">
        <v>0</v>
      </c>
      <c r="K104" s="259">
        <v>120431</v>
      </c>
      <c r="L104" s="259">
        <v>40</v>
      </c>
      <c r="M104" s="259">
        <v>505</v>
      </c>
      <c r="N104" s="259">
        <v>155</v>
      </c>
      <c r="O104" s="282">
        <v>60</v>
      </c>
      <c r="P104" s="259">
        <v>4000</v>
      </c>
      <c r="Q104" s="259">
        <v>17050</v>
      </c>
      <c r="R104" s="258">
        <v>0</v>
      </c>
      <c r="S104" s="258">
        <v>0</v>
      </c>
      <c r="T104" s="259">
        <v>10</v>
      </c>
      <c r="U104" s="258">
        <v>0</v>
      </c>
      <c r="V104" s="259">
        <v>10346.58</v>
      </c>
      <c r="W104" s="259">
        <v>5</v>
      </c>
      <c r="X104" s="258">
        <v>0</v>
      </c>
      <c r="Y104" s="258">
        <f t="shared" si="10"/>
        <v>1817050.5000000005</v>
      </c>
    </row>
    <row r="105" spans="1:25" s="14" customFormat="1" ht="14.4" x14ac:dyDescent="0.3">
      <c r="B105" s="14" t="s">
        <v>20</v>
      </c>
      <c r="C105" s="259">
        <v>1617860.1300000004</v>
      </c>
      <c r="D105" s="259">
        <v>1968158.09</v>
      </c>
      <c r="E105" s="259">
        <v>390</v>
      </c>
      <c r="F105" s="259">
        <v>481</v>
      </c>
      <c r="G105" s="258">
        <v>0</v>
      </c>
      <c r="H105" s="259">
        <v>580</v>
      </c>
      <c r="I105" s="259">
        <v>50564.909999999996</v>
      </c>
      <c r="J105" s="259">
        <v>300</v>
      </c>
      <c r="K105" s="259">
        <v>88350.47</v>
      </c>
      <c r="L105" s="259">
        <v>3920</v>
      </c>
      <c r="M105" s="259">
        <v>980</v>
      </c>
      <c r="N105" s="259">
        <v>400</v>
      </c>
      <c r="O105" s="282">
        <v>1145</v>
      </c>
      <c r="P105" s="258">
        <v>0</v>
      </c>
      <c r="Q105" s="259">
        <v>51471.89</v>
      </c>
      <c r="R105" s="258">
        <v>0</v>
      </c>
      <c r="S105" s="258">
        <v>0</v>
      </c>
      <c r="T105" s="258">
        <v>0</v>
      </c>
      <c r="U105" s="258">
        <v>0</v>
      </c>
      <c r="V105" s="259">
        <v>700</v>
      </c>
      <c r="W105" s="258">
        <v>0</v>
      </c>
      <c r="X105" s="258">
        <v>0</v>
      </c>
      <c r="Y105" s="258">
        <f t="shared" si="10"/>
        <v>3785301.4900000012</v>
      </c>
    </row>
    <row r="106" spans="1:25" s="14" customFormat="1" ht="14.4" x14ac:dyDescent="0.3">
      <c r="B106" s="14" t="s">
        <v>21</v>
      </c>
      <c r="C106" s="259">
        <v>258179.91</v>
      </c>
      <c r="D106" s="259">
        <v>1134373.4700000002</v>
      </c>
      <c r="E106" s="259">
        <v>110</v>
      </c>
      <c r="F106" s="259">
        <v>156587.49</v>
      </c>
      <c r="G106" s="258">
        <v>0</v>
      </c>
      <c r="H106" s="259">
        <v>424</v>
      </c>
      <c r="I106" s="259">
        <v>90</v>
      </c>
      <c r="J106" s="258">
        <v>0</v>
      </c>
      <c r="K106" s="259">
        <v>139467</v>
      </c>
      <c r="L106" s="259">
        <v>200</v>
      </c>
      <c r="M106" s="259">
        <v>570</v>
      </c>
      <c r="N106" s="258">
        <v>0</v>
      </c>
      <c r="O106" s="255">
        <v>0</v>
      </c>
      <c r="P106" s="259">
        <v>900</v>
      </c>
      <c r="Q106" s="259">
        <v>32000</v>
      </c>
      <c r="R106" s="258">
        <v>0</v>
      </c>
      <c r="S106" s="258">
        <v>0</v>
      </c>
      <c r="T106" s="258">
        <v>0</v>
      </c>
      <c r="U106" s="258">
        <v>0</v>
      </c>
      <c r="V106" s="258">
        <v>0</v>
      </c>
      <c r="W106" s="258">
        <v>0</v>
      </c>
      <c r="X106" s="258">
        <v>0</v>
      </c>
      <c r="Y106" s="258">
        <f t="shared" si="10"/>
        <v>1722901.87</v>
      </c>
    </row>
    <row r="107" spans="1:25" s="14" customFormat="1" ht="14.4" x14ac:dyDescent="0.3">
      <c r="B107" s="14" t="s">
        <v>22</v>
      </c>
      <c r="C107" s="258">
        <v>714386.96</v>
      </c>
      <c r="D107" s="258">
        <v>4465556.3500000006</v>
      </c>
      <c r="E107" s="258">
        <v>320</v>
      </c>
      <c r="F107" s="258">
        <v>480</v>
      </c>
      <c r="G107" s="258">
        <v>0</v>
      </c>
      <c r="H107" s="258">
        <v>475</v>
      </c>
      <c r="I107" s="258">
        <v>50</v>
      </c>
      <c r="J107" s="258">
        <v>0</v>
      </c>
      <c r="K107" s="258">
        <v>189135</v>
      </c>
      <c r="L107" s="258">
        <v>1020</v>
      </c>
      <c r="M107" s="258">
        <v>520</v>
      </c>
      <c r="N107" s="258">
        <v>100</v>
      </c>
      <c r="O107" s="255">
        <v>930</v>
      </c>
      <c r="P107" s="258">
        <v>1040</v>
      </c>
      <c r="Q107" s="258">
        <v>44692.9</v>
      </c>
      <c r="R107" s="258">
        <v>0</v>
      </c>
      <c r="S107" s="258">
        <v>0</v>
      </c>
      <c r="T107" s="258">
        <v>0</v>
      </c>
      <c r="U107" s="258">
        <v>0</v>
      </c>
      <c r="V107" s="258">
        <v>1645</v>
      </c>
      <c r="W107" s="258">
        <v>0</v>
      </c>
      <c r="X107" s="258">
        <v>0</v>
      </c>
      <c r="Y107" s="258">
        <f t="shared" si="10"/>
        <v>5420351.2100000009</v>
      </c>
    </row>
    <row r="108" spans="1:25" s="14" customFormat="1" ht="14.4" x14ac:dyDescent="0.3">
      <c r="B108" s="14" t="s">
        <v>23</v>
      </c>
      <c r="C108" s="258">
        <v>1416363.24</v>
      </c>
      <c r="D108" s="258">
        <v>3716891.7600000002</v>
      </c>
      <c r="E108" s="258">
        <v>315</v>
      </c>
      <c r="F108" s="258">
        <v>171791</v>
      </c>
      <c r="G108" s="258">
        <v>0</v>
      </c>
      <c r="H108" s="258">
        <v>22620.12</v>
      </c>
      <c r="I108" s="258">
        <v>16501.88</v>
      </c>
      <c r="J108" s="258">
        <v>733.82</v>
      </c>
      <c r="K108" s="258">
        <v>125830</v>
      </c>
      <c r="L108" s="258">
        <v>25</v>
      </c>
      <c r="M108" s="258">
        <v>734.45</v>
      </c>
      <c r="N108" s="258">
        <v>0</v>
      </c>
      <c r="O108" s="255">
        <v>0</v>
      </c>
      <c r="P108" s="258">
        <v>300</v>
      </c>
      <c r="Q108" s="258">
        <v>52931.18</v>
      </c>
      <c r="R108" s="258">
        <v>0</v>
      </c>
      <c r="S108" s="258">
        <v>0</v>
      </c>
      <c r="T108" s="258">
        <v>0</v>
      </c>
      <c r="U108" s="258">
        <v>0</v>
      </c>
      <c r="V108" s="258">
        <v>7233.8099999999995</v>
      </c>
      <c r="W108" s="258">
        <v>0</v>
      </c>
      <c r="X108" s="258">
        <v>0</v>
      </c>
      <c r="Y108" s="258">
        <f t="shared" si="10"/>
        <v>5532271.2599999998</v>
      </c>
    </row>
    <row r="109" spans="1:25" s="14" customFormat="1" ht="14.4" x14ac:dyDescent="0.3">
      <c r="B109" s="14" t="s">
        <v>24</v>
      </c>
      <c r="C109" s="258">
        <v>439757.89</v>
      </c>
      <c r="D109" s="258">
        <v>1600066.3</v>
      </c>
      <c r="E109" s="258">
        <v>562.5</v>
      </c>
      <c r="F109" s="258">
        <v>31268</v>
      </c>
      <c r="G109" s="258">
        <v>0</v>
      </c>
      <c r="H109" s="258">
        <v>31838.54</v>
      </c>
      <c r="I109" s="258">
        <v>250</v>
      </c>
      <c r="J109" s="258">
        <v>200</v>
      </c>
      <c r="K109" s="258">
        <v>172905.06</v>
      </c>
      <c r="L109" s="258">
        <v>2223.58</v>
      </c>
      <c r="M109" s="258">
        <v>615</v>
      </c>
      <c r="N109" s="258">
        <v>50</v>
      </c>
      <c r="O109" s="255">
        <v>140</v>
      </c>
      <c r="P109" s="258">
        <v>56119</v>
      </c>
      <c r="Q109" s="258">
        <v>51904.85</v>
      </c>
      <c r="R109" s="258">
        <v>0</v>
      </c>
      <c r="S109" s="258">
        <v>0</v>
      </c>
      <c r="T109" s="258">
        <v>0</v>
      </c>
      <c r="U109" s="258">
        <v>0</v>
      </c>
      <c r="V109" s="258">
        <v>260</v>
      </c>
      <c r="W109" s="258">
        <v>0</v>
      </c>
      <c r="X109" s="258">
        <v>0</v>
      </c>
      <c r="Y109" s="258">
        <f t="shared" si="10"/>
        <v>2388160.7200000002</v>
      </c>
    </row>
    <row r="110" spans="1:25" s="14" customFormat="1" ht="14.4" x14ac:dyDescent="0.3"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5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</row>
    <row r="111" spans="1:25" s="14" customFormat="1" ht="14.4" x14ac:dyDescent="0.3">
      <c r="A111" s="14">
        <v>2022</v>
      </c>
      <c r="B111" s="53" t="s">
        <v>13</v>
      </c>
      <c r="C111" s="258">
        <v>338470.18</v>
      </c>
      <c r="D111" s="258">
        <v>269227.55</v>
      </c>
      <c r="E111" s="258">
        <v>100</v>
      </c>
      <c r="F111" s="258">
        <v>555</v>
      </c>
      <c r="G111" s="258">
        <v>0</v>
      </c>
      <c r="H111" s="258">
        <v>200</v>
      </c>
      <c r="I111" s="258">
        <v>270</v>
      </c>
      <c r="J111" s="258">
        <v>50</v>
      </c>
      <c r="K111" s="258">
        <v>26629.94</v>
      </c>
      <c r="L111" s="258">
        <v>1160</v>
      </c>
      <c r="M111" s="258">
        <v>1940</v>
      </c>
      <c r="N111" s="258">
        <v>190</v>
      </c>
      <c r="O111" s="255">
        <v>800</v>
      </c>
      <c r="P111" s="258">
        <v>40</v>
      </c>
      <c r="Q111" s="258">
        <v>4800</v>
      </c>
      <c r="R111" s="258">
        <v>0</v>
      </c>
      <c r="S111" s="258">
        <v>0</v>
      </c>
      <c r="T111" s="258">
        <v>0</v>
      </c>
      <c r="U111" s="258">
        <v>0</v>
      </c>
      <c r="V111" s="258">
        <v>2180</v>
      </c>
      <c r="W111" s="258">
        <v>0</v>
      </c>
      <c r="X111" s="258">
        <v>0</v>
      </c>
      <c r="Y111" s="258">
        <f t="shared" si="10"/>
        <v>646612.66999999993</v>
      </c>
    </row>
    <row r="112" spans="1:25" s="14" customFormat="1" ht="14.4" x14ac:dyDescent="0.3">
      <c r="B112" s="53" t="s">
        <v>14</v>
      </c>
      <c r="C112" s="260">
        <v>138685.20000000001</v>
      </c>
      <c r="D112" s="260">
        <v>2549187.0500000003</v>
      </c>
      <c r="E112" s="260">
        <v>48.87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  <c r="K112" s="260">
        <v>197767.59999999998</v>
      </c>
      <c r="L112" s="260">
        <v>0</v>
      </c>
      <c r="M112" s="260">
        <v>60</v>
      </c>
      <c r="N112" s="260">
        <v>20</v>
      </c>
      <c r="O112" s="283">
        <v>0</v>
      </c>
      <c r="P112" s="260">
        <v>0</v>
      </c>
      <c r="Q112" s="260">
        <v>0</v>
      </c>
      <c r="R112" s="260">
        <v>0</v>
      </c>
      <c r="S112" s="260">
        <v>0</v>
      </c>
      <c r="T112" s="260">
        <v>0</v>
      </c>
      <c r="U112" s="260">
        <v>0</v>
      </c>
      <c r="V112" s="260">
        <v>0</v>
      </c>
      <c r="W112" s="260">
        <v>0</v>
      </c>
      <c r="X112" s="260">
        <v>0</v>
      </c>
      <c r="Y112" s="258">
        <f t="shared" si="10"/>
        <v>2885768.7200000007</v>
      </c>
    </row>
    <row r="113" spans="1:25" s="14" customFormat="1" ht="14.4" x14ac:dyDescent="0.3">
      <c r="B113" s="53" t="s">
        <v>15</v>
      </c>
      <c r="C113" s="258">
        <v>245261.54000000004</v>
      </c>
      <c r="D113" s="258">
        <v>1356685.7300000002</v>
      </c>
      <c r="E113" s="258">
        <v>86</v>
      </c>
      <c r="F113" s="258">
        <v>530</v>
      </c>
      <c r="G113" s="258">
        <v>0</v>
      </c>
      <c r="H113" s="258">
        <v>1335</v>
      </c>
      <c r="I113" s="258">
        <v>2344</v>
      </c>
      <c r="J113" s="258">
        <v>0</v>
      </c>
      <c r="K113" s="258">
        <v>39824.230000000003</v>
      </c>
      <c r="L113" s="258">
        <v>0</v>
      </c>
      <c r="M113" s="258">
        <v>285</v>
      </c>
      <c r="N113" s="258">
        <v>75</v>
      </c>
      <c r="O113" s="255">
        <v>0</v>
      </c>
      <c r="P113" s="258">
        <v>0</v>
      </c>
      <c r="Q113" s="258">
        <v>64300</v>
      </c>
      <c r="R113" s="258">
        <v>0</v>
      </c>
      <c r="S113" s="258">
        <v>0</v>
      </c>
      <c r="T113" s="258">
        <v>0</v>
      </c>
      <c r="U113" s="258">
        <v>0</v>
      </c>
      <c r="V113" s="258">
        <v>713</v>
      </c>
      <c r="W113" s="258">
        <v>0</v>
      </c>
      <c r="X113" s="258">
        <v>0</v>
      </c>
      <c r="Y113" s="258">
        <f t="shared" si="10"/>
        <v>1711439.5000000002</v>
      </c>
    </row>
    <row r="114" spans="1:25" s="14" customFormat="1" ht="14.4" x14ac:dyDescent="0.3">
      <c r="B114" s="53" t="s">
        <v>16</v>
      </c>
      <c r="C114" s="259">
        <v>784204.39999999991</v>
      </c>
      <c r="D114" s="259">
        <v>996167.99</v>
      </c>
      <c r="E114" s="259">
        <v>130</v>
      </c>
      <c r="F114" s="259">
        <v>12032</v>
      </c>
      <c r="G114" s="259">
        <v>0</v>
      </c>
      <c r="H114" s="259">
        <v>191.26999999999998</v>
      </c>
      <c r="I114" s="259">
        <v>84.88</v>
      </c>
      <c r="J114" s="259">
        <v>82.43</v>
      </c>
      <c r="K114" s="259">
        <v>242011.54</v>
      </c>
      <c r="L114" s="259">
        <v>92.71</v>
      </c>
      <c r="M114" s="259">
        <v>1212.2</v>
      </c>
      <c r="N114" s="259">
        <v>149.32</v>
      </c>
      <c r="O114" s="282">
        <v>24.33</v>
      </c>
      <c r="P114" s="259">
        <v>4221.3999999999996</v>
      </c>
      <c r="Q114" s="259">
        <v>74140.680000000008</v>
      </c>
      <c r="R114" s="259">
        <v>0</v>
      </c>
      <c r="S114" s="259">
        <v>0</v>
      </c>
      <c r="T114" s="259">
        <v>0</v>
      </c>
      <c r="U114" s="259">
        <v>0</v>
      </c>
      <c r="V114" s="259">
        <v>427.59</v>
      </c>
      <c r="W114" s="259">
        <v>0</v>
      </c>
      <c r="X114" s="259">
        <v>0</v>
      </c>
      <c r="Y114" s="258">
        <f t="shared" si="10"/>
        <v>2115172.7399999998</v>
      </c>
    </row>
    <row r="115" spans="1:25" s="14" customFormat="1" ht="14.4" x14ac:dyDescent="0.3">
      <c r="B115" s="53" t="s">
        <v>17</v>
      </c>
      <c r="C115" s="259">
        <v>715989.88</v>
      </c>
      <c r="D115" s="259">
        <v>1777502.48</v>
      </c>
      <c r="E115" s="259">
        <v>1717</v>
      </c>
      <c r="F115" s="259">
        <v>260</v>
      </c>
      <c r="G115" s="259">
        <v>0</v>
      </c>
      <c r="H115" s="259">
        <v>1210</v>
      </c>
      <c r="I115" s="259">
        <v>0</v>
      </c>
      <c r="J115" s="259">
        <v>10</v>
      </c>
      <c r="K115" s="259">
        <v>114008.6</v>
      </c>
      <c r="L115" s="259">
        <v>215</v>
      </c>
      <c r="M115" s="259">
        <v>1080</v>
      </c>
      <c r="N115" s="259">
        <v>70</v>
      </c>
      <c r="O115" s="282">
        <v>60</v>
      </c>
      <c r="P115" s="259">
        <v>0</v>
      </c>
      <c r="Q115" s="259">
        <v>12893.13</v>
      </c>
      <c r="R115" s="259">
        <v>10</v>
      </c>
      <c r="S115" s="259">
        <v>0</v>
      </c>
      <c r="T115" s="259">
        <v>0</v>
      </c>
      <c r="U115" s="259">
        <v>0</v>
      </c>
      <c r="V115" s="259">
        <v>89671</v>
      </c>
      <c r="W115" s="259">
        <v>0</v>
      </c>
      <c r="X115" s="259">
        <v>0</v>
      </c>
      <c r="Y115" s="258">
        <f t="shared" si="10"/>
        <v>2714697.09</v>
      </c>
    </row>
    <row r="116" spans="1:25" s="14" customFormat="1" ht="14.4" x14ac:dyDescent="0.3">
      <c r="B116" s="53" t="s">
        <v>18</v>
      </c>
      <c r="C116" s="259">
        <v>506780.75</v>
      </c>
      <c r="D116" s="259">
        <v>1565195.07</v>
      </c>
      <c r="E116" s="259">
        <v>448.91999999999996</v>
      </c>
      <c r="F116" s="259">
        <v>1927</v>
      </c>
      <c r="G116" s="259">
        <v>85</v>
      </c>
      <c r="H116" s="259">
        <v>1048.71</v>
      </c>
      <c r="I116" s="259">
        <v>0</v>
      </c>
      <c r="J116" s="259">
        <v>0</v>
      </c>
      <c r="K116" s="259">
        <v>154198.26999999999</v>
      </c>
      <c r="L116" s="259">
        <v>5000</v>
      </c>
      <c r="M116" s="259">
        <v>1170</v>
      </c>
      <c r="N116" s="259">
        <v>140</v>
      </c>
      <c r="O116" s="282">
        <v>0</v>
      </c>
      <c r="P116" s="259">
        <v>0</v>
      </c>
      <c r="Q116" s="259">
        <v>10600</v>
      </c>
      <c r="R116" s="259">
        <v>0</v>
      </c>
      <c r="S116" s="259">
        <v>0</v>
      </c>
      <c r="T116" s="259">
        <v>0</v>
      </c>
      <c r="U116" s="259">
        <v>0</v>
      </c>
      <c r="V116" s="259">
        <v>7200</v>
      </c>
      <c r="W116" s="259">
        <v>1400</v>
      </c>
      <c r="X116" s="259">
        <v>0</v>
      </c>
      <c r="Y116" s="258">
        <f t="shared" si="10"/>
        <v>2255193.7199999997</v>
      </c>
    </row>
    <row r="117" spans="1:25" s="14" customFormat="1" ht="14.4" x14ac:dyDescent="0.3">
      <c r="B117" s="14" t="s">
        <v>19</v>
      </c>
      <c r="C117" s="258">
        <v>97978.819999999992</v>
      </c>
      <c r="D117" s="258">
        <v>1685496.0399999998</v>
      </c>
      <c r="E117" s="258">
        <v>95.76</v>
      </c>
      <c r="F117" s="258">
        <v>1159.2800000000002</v>
      </c>
      <c r="G117" s="258">
        <v>0</v>
      </c>
      <c r="H117" s="258">
        <v>2643.6</v>
      </c>
      <c r="I117" s="258">
        <v>90</v>
      </c>
      <c r="J117" s="258">
        <v>90</v>
      </c>
      <c r="K117" s="258">
        <v>122878.6</v>
      </c>
      <c r="L117" s="258">
        <v>485</v>
      </c>
      <c r="M117" s="258">
        <v>1447.5299999999997</v>
      </c>
      <c r="N117" s="258">
        <v>260</v>
      </c>
      <c r="O117" s="255">
        <v>860</v>
      </c>
      <c r="P117" s="258">
        <v>26130</v>
      </c>
      <c r="Q117" s="258">
        <v>0</v>
      </c>
      <c r="R117" s="258">
        <v>0</v>
      </c>
      <c r="S117" s="258">
        <v>0</v>
      </c>
      <c r="T117" s="258">
        <v>0</v>
      </c>
      <c r="U117" s="258">
        <v>0</v>
      </c>
      <c r="V117" s="258">
        <v>2650</v>
      </c>
      <c r="W117" s="258">
        <v>30</v>
      </c>
      <c r="X117" s="259">
        <v>0</v>
      </c>
      <c r="Y117" s="258">
        <f t="shared" si="10"/>
        <v>1942294.6300000001</v>
      </c>
    </row>
    <row r="118" spans="1:25" s="14" customFormat="1" ht="14.4" x14ac:dyDescent="0.3">
      <c r="B118" s="14" t="s">
        <v>20</v>
      </c>
      <c r="C118" s="258">
        <v>588577.84000000008</v>
      </c>
      <c r="D118" s="258">
        <v>1843008.5599999998</v>
      </c>
      <c r="E118" s="258">
        <v>212.2</v>
      </c>
      <c r="F118" s="258">
        <v>520</v>
      </c>
      <c r="G118" s="258">
        <v>0</v>
      </c>
      <c r="H118" s="258">
        <v>20</v>
      </c>
      <c r="I118" s="258">
        <v>150</v>
      </c>
      <c r="J118" s="258">
        <v>0</v>
      </c>
      <c r="K118" s="258">
        <v>177142.69000000012</v>
      </c>
      <c r="L118" s="258">
        <v>800</v>
      </c>
      <c r="M118" s="258">
        <v>398.8</v>
      </c>
      <c r="N118" s="258">
        <v>140</v>
      </c>
      <c r="O118" s="255">
        <v>40</v>
      </c>
      <c r="P118" s="258">
        <v>230</v>
      </c>
      <c r="Q118" s="258">
        <v>30876.04</v>
      </c>
      <c r="R118" s="258">
        <v>0</v>
      </c>
      <c r="S118" s="258">
        <v>0</v>
      </c>
      <c r="T118" s="258">
        <v>0</v>
      </c>
      <c r="U118" s="258">
        <v>0</v>
      </c>
      <c r="V118" s="258">
        <v>180</v>
      </c>
      <c r="W118" s="258">
        <v>150</v>
      </c>
      <c r="X118" s="259">
        <v>0</v>
      </c>
      <c r="Y118" s="258">
        <f t="shared" si="10"/>
        <v>2642446.13</v>
      </c>
    </row>
    <row r="119" spans="1:25" s="14" customFormat="1" ht="14.4" x14ac:dyDescent="0.3">
      <c r="B119" s="14" t="s">
        <v>21</v>
      </c>
      <c r="C119" s="258">
        <v>569756.1</v>
      </c>
      <c r="D119" s="258">
        <v>1724464.5</v>
      </c>
      <c r="E119" s="258">
        <v>48</v>
      </c>
      <c r="F119" s="258">
        <v>25572.41</v>
      </c>
      <c r="G119" s="258">
        <v>0</v>
      </c>
      <c r="H119" s="258">
        <v>33505</v>
      </c>
      <c r="I119" s="258">
        <v>1400</v>
      </c>
      <c r="J119" s="258">
        <v>0</v>
      </c>
      <c r="K119" s="258">
        <v>94207.82</v>
      </c>
      <c r="L119" s="258">
        <v>150</v>
      </c>
      <c r="M119" s="258">
        <v>410.99</v>
      </c>
      <c r="N119" s="258">
        <v>0</v>
      </c>
      <c r="O119" s="255">
        <v>0</v>
      </c>
      <c r="P119" s="258">
        <v>0</v>
      </c>
      <c r="Q119" s="258">
        <v>120000</v>
      </c>
      <c r="R119" s="258">
        <v>0</v>
      </c>
      <c r="S119" s="258">
        <v>0</v>
      </c>
      <c r="T119" s="258">
        <v>0</v>
      </c>
      <c r="U119" s="258">
        <v>0</v>
      </c>
      <c r="V119" s="258">
        <v>500</v>
      </c>
      <c r="W119" s="258">
        <v>0</v>
      </c>
      <c r="X119" s="259">
        <v>0</v>
      </c>
      <c r="Y119" s="258">
        <f t="shared" si="10"/>
        <v>2570014.8200000003</v>
      </c>
    </row>
    <row r="120" spans="1:25" s="14" customFormat="1" ht="14.4" x14ac:dyDescent="0.3">
      <c r="B120" s="14" t="s">
        <v>22</v>
      </c>
      <c r="C120" s="258">
        <v>424997.4800000001</v>
      </c>
      <c r="D120" s="258">
        <v>2523426.1799999997</v>
      </c>
      <c r="E120" s="258">
        <v>193</v>
      </c>
      <c r="F120" s="258">
        <v>481.5</v>
      </c>
      <c r="G120" s="258">
        <v>21.2</v>
      </c>
      <c r="H120" s="258">
        <v>60</v>
      </c>
      <c r="I120" s="258">
        <v>20</v>
      </c>
      <c r="J120" s="258">
        <v>0</v>
      </c>
      <c r="K120" s="258">
        <v>499200.60000000003</v>
      </c>
      <c r="L120" s="258">
        <v>340</v>
      </c>
      <c r="M120" s="258">
        <v>248.11</v>
      </c>
      <c r="N120" s="258">
        <v>62.61</v>
      </c>
      <c r="O120" s="255">
        <v>140</v>
      </c>
      <c r="P120" s="258">
        <v>0</v>
      </c>
      <c r="Q120" s="258">
        <v>45120</v>
      </c>
      <c r="R120" s="258">
        <v>0</v>
      </c>
      <c r="S120" s="258">
        <v>0</v>
      </c>
      <c r="T120" s="258">
        <v>0</v>
      </c>
      <c r="U120" s="258">
        <v>0</v>
      </c>
      <c r="V120" s="258">
        <v>0</v>
      </c>
      <c r="W120" s="258">
        <v>0</v>
      </c>
      <c r="X120" s="258">
        <v>0</v>
      </c>
      <c r="Y120" s="258">
        <f t="shared" si="10"/>
        <v>3494310.6799999997</v>
      </c>
    </row>
    <row r="121" spans="1:25" s="14" customFormat="1" ht="14.4" x14ac:dyDescent="0.3">
      <c r="B121" s="14" t="s">
        <v>23</v>
      </c>
      <c r="C121" s="258">
        <v>655629.99</v>
      </c>
      <c r="D121" s="258">
        <v>1324736.6099999999</v>
      </c>
      <c r="E121" s="258">
        <v>477</v>
      </c>
      <c r="F121" s="258">
        <v>576.5</v>
      </c>
      <c r="G121" s="258">
        <v>0</v>
      </c>
      <c r="H121" s="258">
        <v>1480</v>
      </c>
      <c r="I121" s="258">
        <v>95</v>
      </c>
      <c r="J121" s="258">
        <v>121</v>
      </c>
      <c r="K121" s="258">
        <v>110981.67999999998</v>
      </c>
      <c r="L121" s="258">
        <v>190</v>
      </c>
      <c r="M121" s="258">
        <v>678.6</v>
      </c>
      <c r="N121" s="258">
        <v>85</v>
      </c>
      <c r="O121" s="255">
        <v>157</v>
      </c>
      <c r="P121" s="258">
        <v>0</v>
      </c>
      <c r="Q121" s="258">
        <v>18375</v>
      </c>
      <c r="R121" s="258">
        <v>0</v>
      </c>
      <c r="S121" s="258">
        <v>0</v>
      </c>
      <c r="T121" s="258">
        <v>0</v>
      </c>
      <c r="U121" s="258">
        <v>0</v>
      </c>
      <c r="V121" s="258">
        <v>0</v>
      </c>
      <c r="W121" s="258">
        <v>0</v>
      </c>
      <c r="X121" s="258">
        <v>0</v>
      </c>
      <c r="Y121" s="258">
        <f t="shared" si="10"/>
        <v>2113583.38</v>
      </c>
    </row>
    <row r="122" spans="1:25" s="14" customFormat="1" ht="14.4" x14ac:dyDescent="0.3">
      <c r="B122" s="14" t="s">
        <v>24</v>
      </c>
      <c r="C122" s="258">
        <v>1030954.9000000001</v>
      </c>
      <c r="D122" s="258">
        <v>1436213.5800000003</v>
      </c>
      <c r="E122" s="258">
        <v>80</v>
      </c>
      <c r="F122" s="258">
        <v>27312.65</v>
      </c>
      <c r="G122" s="258">
        <v>0</v>
      </c>
      <c r="H122" s="258">
        <v>230</v>
      </c>
      <c r="I122" s="258">
        <v>408.4</v>
      </c>
      <c r="J122" s="258">
        <v>270</v>
      </c>
      <c r="K122" s="258">
        <v>44656.639999999999</v>
      </c>
      <c r="L122" s="258">
        <v>47239.000000000007</v>
      </c>
      <c r="M122" s="258">
        <v>790</v>
      </c>
      <c r="N122" s="258">
        <v>190</v>
      </c>
      <c r="O122" s="255">
        <v>680</v>
      </c>
      <c r="P122" s="258">
        <v>245</v>
      </c>
      <c r="Q122" s="258">
        <v>20600</v>
      </c>
      <c r="R122" s="258">
        <v>0</v>
      </c>
      <c r="S122" s="258">
        <v>0</v>
      </c>
      <c r="T122" s="258">
        <v>0</v>
      </c>
      <c r="U122" s="258">
        <v>0</v>
      </c>
      <c r="V122" s="258">
        <v>0</v>
      </c>
      <c r="W122" s="258">
        <v>0</v>
      </c>
      <c r="X122" s="258">
        <v>0</v>
      </c>
      <c r="Y122" s="258">
        <f t="shared" si="10"/>
        <v>2609870.1700000004</v>
      </c>
    </row>
    <row r="123" spans="1:25" s="14" customFormat="1" ht="14.4" x14ac:dyDescent="0.3"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5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>
        <f t="shared" si="10"/>
        <v>0</v>
      </c>
    </row>
    <row r="124" spans="1:25" s="14" customFormat="1" ht="14.4" x14ac:dyDescent="0.3">
      <c r="A124" s="14" t="s">
        <v>110</v>
      </c>
      <c r="B124" s="53" t="s">
        <v>13</v>
      </c>
      <c r="C124" s="261">
        <v>670696.16999999993</v>
      </c>
      <c r="D124" s="261">
        <v>416776.61000000004</v>
      </c>
      <c r="E124" s="261">
        <v>105</v>
      </c>
      <c r="F124" s="261">
        <v>2125</v>
      </c>
      <c r="G124" s="258">
        <v>0</v>
      </c>
      <c r="H124" s="258">
        <v>0</v>
      </c>
      <c r="I124" s="261">
        <v>6476.94</v>
      </c>
      <c r="J124" s="258">
        <v>0</v>
      </c>
      <c r="K124" s="261">
        <v>65086.770000000004</v>
      </c>
      <c r="L124" s="258">
        <v>0</v>
      </c>
      <c r="M124" s="261">
        <v>40</v>
      </c>
      <c r="N124" s="258">
        <v>0</v>
      </c>
      <c r="O124" s="284">
        <v>671.54</v>
      </c>
      <c r="P124" s="258">
        <v>0</v>
      </c>
      <c r="Q124" s="261">
        <v>16838.48</v>
      </c>
      <c r="R124" s="258">
        <v>0</v>
      </c>
      <c r="S124" s="258">
        <v>0</v>
      </c>
      <c r="T124" s="258">
        <v>0</v>
      </c>
      <c r="U124" s="258">
        <v>0</v>
      </c>
      <c r="V124" s="258">
        <v>0</v>
      </c>
      <c r="W124" s="258">
        <v>0</v>
      </c>
      <c r="X124" s="258">
        <v>0</v>
      </c>
      <c r="Y124" s="258">
        <f t="shared" si="10"/>
        <v>1178816.51</v>
      </c>
    </row>
    <row r="125" spans="1:25" s="14" customFormat="1" ht="14.4" x14ac:dyDescent="0.3">
      <c r="B125" s="53" t="s">
        <v>14</v>
      </c>
      <c r="C125" s="261">
        <v>735596.18</v>
      </c>
      <c r="D125" s="261">
        <v>733314.02999999991</v>
      </c>
      <c r="E125" s="261">
        <v>40</v>
      </c>
      <c r="F125" s="261">
        <v>45</v>
      </c>
      <c r="G125" s="261">
        <v>0</v>
      </c>
      <c r="H125" s="261">
        <v>0</v>
      </c>
      <c r="I125" s="261">
        <v>610</v>
      </c>
      <c r="J125" s="261">
        <v>0</v>
      </c>
      <c r="K125" s="261">
        <v>44890.25</v>
      </c>
      <c r="L125" s="261">
        <v>299.3</v>
      </c>
      <c r="M125" s="261">
        <v>15722.22</v>
      </c>
      <c r="N125" s="261">
        <v>0</v>
      </c>
      <c r="O125" s="284">
        <v>200</v>
      </c>
      <c r="P125" s="261">
        <v>0</v>
      </c>
      <c r="Q125" s="261">
        <v>13900</v>
      </c>
      <c r="R125" s="261">
        <v>0</v>
      </c>
      <c r="S125" s="261">
        <v>0</v>
      </c>
      <c r="T125" s="261">
        <v>0</v>
      </c>
      <c r="U125" s="261">
        <v>0</v>
      </c>
      <c r="V125" s="261">
        <v>0</v>
      </c>
      <c r="W125" s="261">
        <v>0</v>
      </c>
      <c r="X125" s="261">
        <v>0</v>
      </c>
      <c r="Y125" s="258">
        <f t="shared" si="10"/>
        <v>1544616.98</v>
      </c>
    </row>
    <row r="126" spans="1:25" s="14" customFormat="1" ht="14.4" x14ac:dyDescent="0.3">
      <c r="B126" s="53" t="s">
        <v>15</v>
      </c>
      <c r="C126" s="261">
        <v>8275</v>
      </c>
      <c r="D126" s="261">
        <v>442093.64</v>
      </c>
      <c r="E126" s="261">
        <v>130</v>
      </c>
      <c r="F126" s="261">
        <v>527.91999999999996</v>
      </c>
      <c r="G126" s="261">
        <v>56.14</v>
      </c>
      <c r="H126" s="261">
        <v>168.42000000000002</v>
      </c>
      <c r="I126" s="258">
        <v>0</v>
      </c>
      <c r="J126" s="258">
        <v>0</v>
      </c>
      <c r="K126" s="261">
        <v>5725</v>
      </c>
      <c r="L126" s="258">
        <v>0</v>
      </c>
      <c r="M126" s="258">
        <v>0</v>
      </c>
      <c r="N126" s="258">
        <v>0</v>
      </c>
      <c r="O126" s="284">
        <v>56.14</v>
      </c>
      <c r="P126" s="258">
        <v>0</v>
      </c>
      <c r="Q126" s="258">
        <v>0</v>
      </c>
      <c r="R126" s="258">
        <v>0</v>
      </c>
      <c r="S126" s="258">
        <v>0</v>
      </c>
      <c r="T126" s="258">
        <v>0</v>
      </c>
      <c r="U126" s="258">
        <v>0</v>
      </c>
      <c r="V126" s="258">
        <v>0</v>
      </c>
      <c r="W126" s="258">
        <v>0</v>
      </c>
      <c r="X126" s="258">
        <v>0</v>
      </c>
      <c r="Y126" s="258">
        <f t="shared" si="10"/>
        <v>457032.26</v>
      </c>
    </row>
    <row r="127" spans="1:25" s="14" customFormat="1" ht="14.4" x14ac:dyDescent="0.3">
      <c r="B127" s="53" t="s">
        <v>16</v>
      </c>
      <c r="C127" s="258">
        <v>784204.39999999991</v>
      </c>
      <c r="D127" s="258">
        <v>1302360.5900000001</v>
      </c>
      <c r="E127" s="258">
        <v>190</v>
      </c>
      <c r="F127" s="258">
        <v>12132</v>
      </c>
      <c r="G127" s="258">
        <v>0</v>
      </c>
      <c r="H127" s="258">
        <v>191.26999999999998</v>
      </c>
      <c r="I127" s="258">
        <v>84.88</v>
      </c>
      <c r="J127" s="258">
        <v>82.43</v>
      </c>
      <c r="K127" s="258">
        <v>233771.54</v>
      </c>
      <c r="L127" s="258">
        <v>92.71</v>
      </c>
      <c r="M127" s="258">
        <v>1212.2</v>
      </c>
      <c r="N127" s="258">
        <v>149.32</v>
      </c>
      <c r="O127" s="255">
        <v>24.33</v>
      </c>
      <c r="P127" s="258">
        <v>4221.3999999999996</v>
      </c>
      <c r="Q127" s="258">
        <v>74140.680000000008</v>
      </c>
      <c r="R127" s="258">
        <v>0</v>
      </c>
      <c r="S127" s="258">
        <v>0</v>
      </c>
      <c r="T127" s="258">
        <v>0</v>
      </c>
      <c r="U127" s="258">
        <v>0</v>
      </c>
      <c r="V127" s="258">
        <v>0</v>
      </c>
      <c r="W127" s="258">
        <v>0</v>
      </c>
      <c r="X127" s="258">
        <v>0</v>
      </c>
      <c r="Y127" s="258">
        <f t="shared" si="10"/>
        <v>2412857.7500000005</v>
      </c>
    </row>
    <row r="128" spans="1:25" s="14" customFormat="1" ht="14.4" x14ac:dyDescent="0.3">
      <c r="B128" s="53" t="s">
        <v>17</v>
      </c>
      <c r="C128" s="258">
        <v>705829.88</v>
      </c>
      <c r="D128" s="258">
        <v>751297.08</v>
      </c>
      <c r="E128" s="258">
        <v>391</v>
      </c>
      <c r="F128" s="258">
        <v>335</v>
      </c>
      <c r="G128" s="258">
        <v>0</v>
      </c>
      <c r="H128" s="258">
        <v>1210</v>
      </c>
      <c r="I128" s="258">
        <v>0</v>
      </c>
      <c r="J128" s="258">
        <v>10</v>
      </c>
      <c r="K128" s="258">
        <v>81018.600000000006</v>
      </c>
      <c r="L128" s="258">
        <v>215</v>
      </c>
      <c r="M128" s="258">
        <v>1060</v>
      </c>
      <c r="N128" s="258">
        <v>70</v>
      </c>
      <c r="O128" s="255">
        <v>60</v>
      </c>
      <c r="P128" s="258">
        <v>0</v>
      </c>
      <c r="Q128" s="258">
        <v>12893.13</v>
      </c>
      <c r="R128" s="258">
        <v>0</v>
      </c>
      <c r="S128" s="258">
        <v>0</v>
      </c>
      <c r="T128" s="258">
        <v>0</v>
      </c>
      <c r="U128" s="258">
        <v>0</v>
      </c>
      <c r="V128" s="258">
        <v>0</v>
      </c>
      <c r="W128" s="258">
        <v>0</v>
      </c>
      <c r="X128" s="258">
        <v>0</v>
      </c>
      <c r="Y128" s="258">
        <f t="shared" si="10"/>
        <v>1554389.69</v>
      </c>
    </row>
    <row r="129" spans="1:25" s="14" customFormat="1" ht="14.4" x14ac:dyDescent="0.3">
      <c r="B129" s="53" t="s">
        <v>18</v>
      </c>
      <c r="C129" s="261">
        <v>500140.75</v>
      </c>
      <c r="D129" s="261">
        <v>1295505.57</v>
      </c>
      <c r="E129" s="261">
        <v>348.91999999999996</v>
      </c>
      <c r="F129" s="261">
        <v>1897</v>
      </c>
      <c r="G129" s="261">
        <v>85</v>
      </c>
      <c r="H129" s="261">
        <v>1048.71</v>
      </c>
      <c r="I129" s="261">
        <v>0</v>
      </c>
      <c r="J129" s="261">
        <v>0</v>
      </c>
      <c r="K129" s="261">
        <v>135538.26999999999</v>
      </c>
      <c r="L129" s="261">
        <v>5000</v>
      </c>
      <c r="M129" s="261">
        <v>570</v>
      </c>
      <c r="N129" s="261">
        <v>0</v>
      </c>
      <c r="O129" s="284">
        <v>0</v>
      </c>
      <c r="P129" s="261">
        <v>0</v>
      </c>
      <c r="Q129" s="261">
        <v>10600</v>
      </c>
      <c r="R129" s="261">
        <v>0</v>
      </c>
      <c r="S129" s="261">
        <v>0</v>
      </c>
      <c r="T129" s="261">
        <v>0</v>
      </c>
      <c r="U129" s="261">
        <v>0</v>
      </c>
      <c r="V129" s="261">
        <v>0</v>
      </c>
      <c r="W129" s="261">
        <v>0</v>
      </c>
      <c r="X129" s="261">
        <v>0</v>
      </c>
      <c r="Y129" s="258">
        <f t="shared" si="10"/>
        <v>1950734.22</v>
      </c>
    </row>
    <row r="130" spans="1:25" s="14" customFormat="1" ht="14.4" x14ac:dyDescent="0.3">
      <c r="B130" s="14" t="s">
        <v>19</v>
      </c>
      <c r="C130" s="299">
        <v>51522</v>
      </c>
      <c r="D130" s="299">
        <v>570990.2699999999</v>
      </c>
      <c r="E130" s="299">
        <v>0</v>
      </c>
      <c r="F130" s="299">
        <v>100903.87999999999</v>
      </c>
      <c r="G130" s="299">
        <v>0</v>
      </c>
      <c r="H130" s="299">
        <v>314.71000000000004</v>
      </c>
      <c r="I130" s="299">
        <v>0</v>
      </c>
      <c r="J130" s="299">
        <v>0</v>
      </c>
      <c r="K130" s="299">
        <v>33284.44</v>
      </c>
      <c r="L130" s="299">
        <v>200</v>
      </c>
      <c r="M130" s="299">
        <v>1200</v>
      </c>
      <c r="N130" s="298">
        <v>100</v>
      </c>
      <c r="O130" s="298">
        <v>0</v>
      </c>
      <c r="P130" s="298">
        <v>0</v>
      </c>
      <c r="Q130" s="298">
        <v>157968.15000000002</v>
      </c>
      <c r="R130" s="295">
        <v>0</v>
      </c>
      <c r="S130" s="295">
        <v>0</v>
      </c>
      <c r="T130" s="295">
        <v>0</v>
      </c>
      <c r="U130" s="295">
        <v>0</v>
      </c>
      <c r="V130" s="295">
        <v>0</v>
      </c>
      <c r="W130" s="295">
        <v>0</v>
      </c>
      <c r="X130" s="295">
        <v>0</v>
      </c>
      <c r="Y130" s="258">
        <f t="shared" si="10"/>
        <v>916483.44999999984</v>
      </c>
    </row>
    <row r="131" spans="1:25" s="14" customFormat="1" ht="14.4" x14ac:dyDescent="0.3">
      <c r="B131" s="14" t="s">
        <v>20</v>
      </c>
      <c r="C131" s="258">
        <v>278028.76604749588</v>
      </c>
      <c r="D131" s="258">
        <v>1122534.5895481172</v>
      </c>
      <c r="E131" s="258">
        <v>0</v>
      </c>
      <c r="F131" s="258">
        <v>48441.668195310529</v>
      </c>
      <c r="G131" s="258">
        <v>0</v>
      </c>
      <c r="H131" s="258">
        <v>4525.4207024941234</v>
      </c>
      <c r="I131" s="258">
        <v>7261.1258598480363</v>
      </c>
      <c r="J131" s="258">
        <v>25</v>
      </c>
      <c r="K131" s="258">
        <v>30408.3107113925</v>
      </c>
      <c r="L131" s="258">
        <v>2122.022867194371</v>
      </c>
      <c r="M131" s="258">
        <v>5426.3980581463256</v>
      </c>
      <c r="N131" s="258">
        <v>4128.2321899736144</v>
      </c>
      <c r="O131" s="255">
        <v>20</v>
      </c>
      <c r="P131" s="258">
        <v>3776.4</v>
      </c>
      <c r="Q131" s="258">
        <v>107700.3531818652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258">
        <f t="shared" si="10"/>
        <v>1614398.2873618377</v>
      </c>
    </row>
    <row r="132" spans="1:25" s="85" customFormat="1" ht="14.4" x14ac:dyDescent="0.3">
      <c r="B132" s="85" t="s">
        <v>21</v>
      </c>
      <c r="C132" s="297">
        <v>53718</v>
      </c>
      <c r="D132" s="297">
        <v>836817.48366886354</v>
      </c>
      <c r="E132" s="297">
        <v>0</v>
      </c>
      <c r="F132" s="297">
        <v>60</v>
      </c>
      <c r="G132" s="297">
        <v>0</v>
      </c>
      <c r="H132" s="297">
        <v>1120</v>
      </c>
      <c r="I132" s="297">
        <v>0</v>
      </c>
      <c r="J132" s="297">
        <v>0</v>
      </c>
      <c r="K132" s="297">
        <v>26130</v>
      </c>
      <c r="L132" s="297">
        <v>300</v>
      </c>
      <c r="M132" s="297">
        <v>950</v>
      </c>
      <c r="N132" s="297">
        <v>0</v>
      </c>
      <c r="O132" s="297">
        <v>500</v>
      </c>
      <c r="P132" s="297">
        <v>0</v>
      </c>
      <c r="Q132" s="297">
        <v>33091.17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255">
        <f t="shared" si="10"/>
        <v>952686.65366886358</v>
      </c>
    </row>
    <row r="133" spans="1:25" s="14" customFormat="1" ht="14.4" x14ac:dyDescent="0.3">
      <c r="B133" s="14" t="s">
        <v>22</v>
      </c>
      <c r="C133" s="308">
        <v>177469</v>
      </c>
      <c r="D133" s="310">
        <v>1375829</v>
      </c>
      <c r="E133" s="309">
        <v>145</v>
      </c>
      <c r="F133" s="310">
        <v>13103</v>
      </c>
      <c r="G133" s="309">
        <v>0</v>
      </c>
      <c r="H133" s="310">
        <v>1253</v>
      </c>
      <c r="I133" s="310">
        <v>1741</v>
      </c>
      <c r="J133" s="309">
        <v>111</v>
      </c>
      <c r="K133" s="310">
        <v>4271</v>
      </c>
      <c r="L133" s="309">
        <v>20</v>
      </c>
      <c r="M133" s="309">
        <v>842</v>
      </c>
      <c r="N133" s="309">
        <v>66</v>
      </c>
      <c r="O133" s="309">
        <v>342</v>
      </c>
      <c r="P133" s="309">
        <v>0</v>
      </c>
      <c r="Q133" s="310">
        <v>105203</v>
      </c>
      <c r="R133" s="309">
        <v>0</v>
      </c>
      <c r="S133" s="309">
        <v>0</v>
      </c>
      <c r="T133" s="309">
        <v>0</v>
      </c>
      <c r="U133" s="310">
        <v>18532</v>
      </c>
      <c r="V133" s="309">
        <v>62</v>
      </c>
      <c r="W133" s="315">
        <v>0</v>
      </c>
      <c r="X133" s="315">
        <v>0</v>
      </c>
      <c r="Y133" s="258">
        <f t="shared" si="10"/>
        <v>1698989</v>
      </c>
    </row>
    <row r="134" spans="1:25" s="14" customFormat="1" ht="14.4" x14ac:dyDescent="0.3">
      <c r="B134" s="14" t="s">
        <v>23</v>
      </c>
      <c r="C134" s="312">
        <v>173559</v>
      </c>
      <c r="D134" s="314">
        <v>1446252</v>
      </c>
      <c r="E134" s="313">
        <v>35</v>
      </c>
      <c r="F134" s="314">
        <v>2797</v>
      </c>
      <c r="G134" s="313">
        <v>100</v>
      </c>
      <c r="H134" s="313">
        <v>400</v>
      </c>
      <c r="I134" s="314">
        <v>5240</v>
      </c>
      <c r="J134" s="313">
        <v>210</v>
      </c>
      <c r="K134" s="314">
        <v>410584</v>
      </c>
      <c r="L134" s="313">
        <v>420</v>
      </c>
      <c r="M134" s="314">
        <v>1520</v>
      </c>
      <c r="N134" s="313">
        <v>580</v>
      </c>
      <c r="O134" s="313">
        <v>170</v>
      </c>
      <c r="P134" s="314">
        <v>6550</v>
      </c>
      <c r="Q134" s="314">
        <v>21261</v>
      </c>
      <c r="R134" s="313">
        <v>0</v>
      </c>
      <c r="S134" s="313">
        <v>0</v>
      </c>
      <c r="T134" s="313">
        <v>0</v>
      </c>
      <c r="U134" s="313">
        <v>770</v>
      </c>
      <c r="V134" s="313">
        <v>40</v>
      </c>
      <c r="W134" s="313">
        <v>0</v>
      </c>
      <c r="X134" s="316">
        <v>0</v>
      </c>
      <c r="Y134" s="258">
        <f t="shared" si="10"/>
        <v>2070488</v>
      </c>
    </row>
    <row r="135" spans="1:25" s="14" customFormat="1" ht="14.4" x14ac:dyDescent="0.3">
      <c r="B135" s="14" t="s">
        <v>24</v>
      </c>
      <c r="C135" s="312">
        <v>602823</v>
      </c>
      <c r="D135" s="314">
        <v>728691</v>
      </c>
      <c r="E135" s="313">
        <v>20</v>
      </c>
      <c r="F135" s="314">
        <v>103304</v>
      </c>
      <c r="G135" s="313">
        <v>200</v>
      </c>
      <c r="H135" s="313">
        <v>366</v>
      </c>
      <c r="I135" s="314">
        <v>1821</v>
      </c>
      <c r="J135" s="313">
        <v>216</v>
      </c>
      <c r="K135" s="314">
        <v>16603</v>
      </c>
      <c r="L135" s="313">
        <v>370</v>
      </c>
      <c r="M135" s="314">
        <v>1492</v>
      </c>
      <c r="N135" s="313">
        <v>196</v>
      </c>
      <c r="O135" s="313">
        <v>371</v>
      </c>
      <c r="P135" s="313">
        <v>100</v>
      </c>
      <c r="Q135" s="314">
        <v>18142</v>
      </c>
      <c r="R135" s="313">
        <v>0</v>
      </c>
      <c r="S135" s="313">
        <v>0</v>
      </c>
      <c r="T135" s="313">
        <v>0</v>
      </c>
      <c r="U135" s="314">
        <v>3492</v>
      </c>
      <c r="V135" s="313">
        <v>25</v>
      </c>
      <c r="W135" s="313">
        <v>0</v>
      </c>
      <c r="X135" s="316">
        <v>0</v>
      </c>
      <c r="Y135" s="258">
        <f t="shared" si="10"/>
        <v>1478232</v>
      </c>
    </row>
    <row r="136" spans="1:25" x14ac:dyDescent="0.3">
      <c r="A136" s="86"/>
      <c r="B136" s="73"/>
      <c r="Y136" s="258"/>
    </row>
    <row r="137" spans="1:25" x14ac:dyDescent="0.3">
      <c r="A137" s="72" t="s">
        <v>25</v>
      </c>
      <c r="B137" s="474" t="s">
        <v>26</v>
      </c>
      <c r="C137" s="474"/>
      <c r="D137" s="474"/>
      <c r="E137" s="474"/>
      <c r="F137" s="474"/>
      <c r="G137" s="474"/>
      <c r="Y137" s="258"/>
    </row>
    <row r="138" spans="1:25" ht="14.4" x14ac:dyDescent="0.3">
      <c r="A138" s="27" t="s">
        <v>27</v>
      </c>
      <c r="B138" s="177" t="s">
        <v>29</v>
      </c>
      <c r="Y138" s="258"/>
    </row>
    <row r="139" spans="1:25" x14ac:dyDescent="0.3">
      <c r="A139" s="73"/>
      <c r="B139" s="73"/>
      <c r="Y139" s="258"/>
    </row>
    <row r="140" spans="1:25" x14ac:dyDescent="0.3">
      <c r="A140" s="73"/>
      <c r="B140" s="73"/>
      <c r="Y140" s="258"/>
    </row>
    <row r="141" spans="1:25" x14ac:dyDescent="0.3">
      <c r="A141" s="73"/>
      <c r="B141" s="73"/>
      <c r="Y141" s="258"/>
    </row>
    <row r="142" spans="1:25" x14ac:dyDescent="0.3">
      <c r="A142" s="73"/>
      <c r="B142" s="73"/>
      <c r="Y142" s="258"/>
    </row>
    <row r="143" spans="1:25" x14ac:dyDescent="0.3">
      <c r="A143" s="73"/>
      <c r="B143" s="73"/>
      <c r="Y143" s="258"/>
    </row>
    <row r="144" spans="1:25" x14ac:dyDescent="0.3">
      <c r="A144" s="73"/>
      <c r="B144" s="73"/>
      <c r="Y144" s="258"/>
    </row>
    <row r="145" spans="1:25" x14ac:dyDescent="0.3">
      <c r="A145" s="73"/>
      <c r="B145" s="73"/>
      <c r="Y145" s="258"/>
    </row>
    <row r="146" spans="1:25" x14ac:dyDescent="0.3">
      <c r="A146" s="73"/>
      <c r="B146" s="73"/>
      <c r="Y146" s="258"/>
    </row>
    <row r="147" spans="1:25" x14ac:dyDescent="0.3">
      <c r="A147" s="73"/>
      <c r="B147" s="73"/>
      <c r="Y147" s="258"/>
    </row>
    <row r="148" spans="1:25" x14ac:dyDescent="0.3">
      <c r="A148" s="73"/>
      <c r="B148" s="73"/>
      <c r="Y148" s="258"/>
    </row>
    <row r="149" spans="1:25" x14ac:dyDescent="0.3">
      <c r="A149" s="73"/>
      <c r="B149" s="73"/>
      <c r="Y149" s="258"/>
    </row>
    <row r="150" spans="1:25" x14ac:dyDescent="0.3">
      <c r="A150" s="73"/>
      <c r="B150" s="73"/>
      <c r="Y150" s="258"/>
    </row>
    <row r="151" spans="1:25" x14ac:dyDescent="0.3">
      <c r="A151" s="73"/>
      <c r="B151" s="73"/>
      <c r="Y151" s="258"/>
    </row>
    <row r="152" spans="1:25" x14ac:dyDescent="0.3">
      <c r="A152" s="73"/>
      <c r="B152" s="73"/>
      <c r="Y152" s="258"/>
    </row>
    <row r="153" spans="1:25" x14ac:dyDescent="0.3">
      <c r="A153" s="73"/>
      <c r="B153" s="73"/>
      <c r="Y153" s="258"/>
    </row>
    <row r="154" spans="1:25" x14ac:dyDescent="0.3">
      <c r="A154" s="73"/>
      <c r="B154" s="73"/>
      <c r="Y154" s="258"/>
    </row>
    <row r="155" spans="1:25" x14ac:dyDescent="0.3">
      <c r="A155" s="73"/>
      <c r="B155" s="73"/>
      <c r="Y155" s="258"/>
    </row>
    <row r="156" spans="1:25" x14ac:dyDescent="0.3">
      <c r="A156" s="73"/>
      <c r="B156" s="73"/>
      <c r="Y156" s="258"/>
    </row>
    <row r="157" spans="1:25" x14ac:dyDescent="0.3">
      <c r="A157" s="73"/>
      <c r="B157" s="73"/>
      <c r="Y157" s="258"/>
    </row>
    <row r="158" spans="1:25" x14ac:dyDescent="0.3">
      <c r="A158" s="73"/>
      <c r="B158" s="73"/>
      <c r="Y158" s="258"/>
    </row>
    <row r="159" spans="1:25" x14ac:dyDescent="0.3">
      <c r="A159" s="73"/>
      <c r="B159" s="73"/>
      <c r="Y159" s="258"/>
    </row>
    <row r="160" spans="1:25" x14ac:dyDescent="0.3">
      <c r="A160" s="73"/>
      <c r="B160" s="73"/>
      <c r="Y160" s="258"/>
    </row>
    <row r="161" spans="1:2" x14ac:dyDescent="0.3">
      <c r="A161" s="73"/>
      <c r="B161" s="73"/>
    </row>
    <row r="162" spans="1:2" x14ac:dyDescent="0.3">
      <c r="A162" s="73"/>
      <c r="B162" s="73"/>
    </row>
    <row r="163" spans="1:2" x14ac:dyDescent="0.3">
      <c r="A163" s="73"/>
      <c r="B163" s="73"/>
    </row>
    <row r="164" spans="1:2" x14ac:dyDescent="0.3">
      <c r="A164" s="73"/>
      <c r="B164" s="73"/>
    </row>
    <row r="165" spans="1:2" x14ac:dyDescent="0.3">
      <c r="A165" s="73"/>
      <c r="B165" s="73"/>
    </row>
    <row r="166" spans="1:2" x14ac:dyDescent="0.3">
      <c r="A166" s="73"/>
      <c r="B166" s="73"/>
    </row>
    <row r="167" spans="1:2" x14ac:dyDescent="0.3">
      <c r="A167" s="73"/>
      <c r="B167" s="73"/>
    </row>
    <row r="168" spans="1:2" x14ac:dyDescent="0.3">
      <c r="A168" s="73"/>
      <c r="B168" s="73"/>
    </row>
    <row r="169" spans="1:2" x14ac:dyDescent="0.3">
      <c r="A169" s="73"/>
      <c r="B169" s="73"/>
    </row>
    <row r="170" spans="1:2" x14ac:dyDescent="0.3">
      <c r="A170" s="73"/>
      <c r="B170" s="73"/>
    </row>
    <row r="171" spans="1:2" x14ac:dyDescent="0.3">
      <c r="A171" s="73"/>
      <c r="B171" s="73"/>
    </row>
    <row r="172" spans="1:2" x14ac:dyDescent="0.3">
      <c r="A172" s="73"/>
      <c r="B172" s="73"/>
    </row>
    <row r="173" spans="1:2" x14ac:dyDescent="0.3">
      <c r="A173" s="73"/>
      <c r="B173" s="73"/>
    </row>
    <row r="174" spans="1:2" x14ac:dyDescent="0.3">
      <c r="A174" s="73"/>
      <c r="B174" s="73"/>
    </row>
    <row r="175" spans="1:2" x14ac:dyDescent="0.3">
      <c r="A175" s="73"/>
      <c r="B175" s="73"/>
    </row>
    <row r="176" spans="1:2" x14ac:dyDescent="0.3">
      <c r="A176" s="73"/>
      <c r="B176" s="73"/>
    </row>
    <row r="177" spans="1:2" x14ac:dyDescent="0.3">
      <c r="A177" s="73"/>
      <c r="B177" s="73"/>
    </row>
    <row r="178" spans="1:2" x14ac:dyDescent="0.3">
      <c r="A178" s="73"/>
      <c r="B178" s="73"/>
    </row>
    <row r="179" spans="1:2" x14ac:dyDescent="0.3">
      <c r="A179" s="73"/>
      <c r="B179" s="73"/>
    </row>
    <row r="180" spans="1:2" x14ac:dyDescent="0.3">
      <c r="A180" s="73"/>
      <c r="B180" s="73"/>
    </row>
    <row r="181" spans="1:2" x14ac:dyDescent="0.3">
      <c r="A181" s="73"/>
      <c r="B181" s="73"/>
    </row>
    <row r="182" spans="1:2" x14ac:dyDescent="0.3">
      <c r="A182" s="73"/>
      <c r="B182" s="73"/>
    </row>
    <row r="183" spans="1:2" x14ac:dyDescent="0.3">
      <c r="A183" s="73"/>
      <c r="B183" s="73"/>
    </row>
    <row r="184" spans="1:2" x14ac:dyDescent="0.3">
      <c r="A184" s="73"/>
      <c r="B184" s="73"/>
    </row>
    <row r="185" spans="1:2" x14ac:dyDescent="0.3">
      <c r="A185" s="73"/>
      <c r="B185" s="73"/>
    </row>
    <row r="186" spans="1:2" x14ac:dyDescent="0.3">
      <c r="A186" s="73"/>
      <c r="B186" s="73"/>
    </row>
    <row r="187" spans="1:2" x14ac:dyDescent="0.3">
      <c r="A187" s="73"/>
      <c r="B187" s="73"/>
    </row>
    <row r="188" spans="1:2" x14ac:dyDescent="0.3">
      <c r="A188" s="73"/>
      <c r="B188" s="73"/>
    </row>
    <row r="189" spans="1:2" x14ac:dyDescent="0.3">
      <c r="A189" s="73"/>
      <c r="B189" s="73"/>
    </row>
    <row r="190" spans="1:2" x14ac:dyDescent="0.3">
      <c r="A190" s="73"/>
      <c r="B190" s="73"/>
    </row>
    <row r="191" spans="1:2" x14ac:dyDescent="0.3">
      <c r="A191" s="73"/>
      <c r="B191" s="73"/>
    </row>
    <row r="192" spans="1:2" x14ac:dyDescent="0.3">
      <c r="A192" s="73"/>
      <c r="B192" s="73"/>
    </row>
    <row r="193" spans="1:2" x14ac:dyDescent="0.3">
      <c r="A193" s="73"/>
      <c r="B193" s="73"/>
    </row>
    <row r="194" spans="1:2" x14ac:dyDescent="0.3">
      <c r="A194" s="73"/>
      <c r="B194" s="73"/>
    </row>
    <row r="195" spans="1:2" x14ac:dyDescent="0.3">
      <c r="A195" s="73"/>
      <c r="B195" s="73"/>
    </row>
    <row r="196" spans="1:2" x14ac:dyDescent="0.3">
      <c r="A196" s="73"/>
      <c r="B196" s="73"/>
    </row>
    <row r="197" spans="1:2" x14ac:dyDescent="0.3">
      <c r="A197" s="73"/>
      <c r="B197" s="73"/>
    </row>
  </sheetData>
  <mergeCells count="8">
    <mergeCell ref="C1:Y1"/>
    <mergeCell ref="C2:Y2"/>
    <mergeCell ref="A1:B2"/>
    <mergeCell ref="Y3:Y4"/>
    <mergeCell ref="B137:G137"/>
    <mergeCell ref="A3:B4"/>
    <mergeCell ref="A5:B5"/>
    <mergeCell ref="A6:B6"/>
  </mergeCells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18"/>
  <sheetViews>
    <sheetView zoomScaleNormal="100" workbookViewId="0">
      <pane xSplit="2" ySplit="5" topLeftCell="R11" activePane="bottomRight" state="frozen"/>
      <selection pane="topRight" activeCell="I60" sqref="I60"/>
      <selection pane="bottomLeft" activeCell="I60" sqref="I60"/>
      <selection pane="bottomRight" activeCell="AB17" sqref="AB17"/>
    </sheetView>
  </sheetViews>
  <sheetFormatPr defaultColWidth="9.33203125" defaultRowHeight="13.8" x14ac:dyDescent="0.3"/>
  <cols>
    <col min="1" max="1" width="8.6640625" style="34" customWidth="1"/>
    <col min="2" max="2" width="12.33203125" style="34" customWidth="1"/>
    <col min="3" max="4" width="9.33203125" style="34" customWidth="1"/>
    <col min="5" max="5" width="10.33203125" style="34" customWidth="1"/>
    <col min="6" max="6" width="14.5546875" style="34" customWidth="1"/>
    <col min="7" max="7" width="10.33203125" style="34" customWidth="1"/>
    <col min="8" max="8" width="11" style="34" customWidth="1"/>
    <col min="9" max="9" width="11.33203125" style="34" bestFit="1" customWidth="1"/>
    <col min="10" max="10" width="14.44140625" style="34" customWidth="1"/>
    <col min="11" max="11" width="14.5546875" style="34" bestFit="1" customWidth="1"/>
    <col min="12" max="12" width="13.44140625" style="34" customWidth="1"/>
    <col min="13" max="13" width="8.6640625" style="34" customWidth="1"/>
    <col min="14" max="14" width="12.33203125" style="34" bestFit="1" customWidth="1"/>
    <col min="15" max="15" width="15.33203125" style="34" customWidth="1"/>
    <col min="16" max="16" width="13.6640625" style="34" customWidth="1"/>
    <col min="17" max="17" width="11.33203125" style="34" bestFit="1" customWidth="1"/>
    <col min="18" max="18" width="18.33203125" style="34" customWidth="1"/>
    <col min="19" max="19" width="16.33203125" style="34" customWidth="1"/>
    <col min="20" max="20" width="22.5546875" style="34" customWidth="1"/>
    <col min="21" max="21" width="15.6640625" style="34" customWidth="1"/>
    <col min="22" max="22" width="13.6640625" style="34" customWidth="1"/>
    <col min="23" max="23" width="11.6640625" style="34" customWidth="1"/>
    <col min="24" max="24" width="7.5546875" style="34" bestFit="1" customWidth="1"/>
    <col min="25" max="25" width="10.109375" style="34" bestFit="1" customWidth="1"/>
    <col min="26" max="16384" width="9.33203125" style="34"/>
  </cols>
  <sheetData>
    <row r="1" spans="1:25" s="33" customFormat="1" ht="16.5" customHeight="1" x14ac:dyDescent="0.35">
      <c r="A1" s="479" t="s">
        <v>111</v>
      </c>
      <c r="B1" s="493"/>
      <c r="C1" s="481" t="s">
        <v>112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</row>
    <row r="2" spans="1:25" ht="16.5" customHeight="1" x14ac:dyDescent="0.35">
      <c r="A2" s="493"/>
      <c r="B2" s="493"/>
      <c r="C2" s="483" t="s">
        <v>2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</row>
    <row r="3" spans="1:25" s="10" customFormat="1" ht="15.75" customHeight="1" x14ac:dyDescent="0.3">
      <c r="A3" s="490" t="s">
        <v>32</v>
      </c>
      <c r="B3" s="496"/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37</v>
      </c>
      <c r="H3" s="10" t="s">
        <v>38</v>
      </c>
      <c r="I3" s="10" t="s">
        <v>39</v>
      </c>
      <c r="J3" s="10" t="s">
        <v>40</v>
      </c>
      <c r="K3" s="10" t="s">
        <v>41</v>
      </c>
      <c r="L3" s="10" t="s">
        <v>42</v>
      </c>
      <c r="M3" s="10" t="s">
        <v>43</v>
      </c>
      <c r="N3" s="10" t="s">
        <v>44</v>
      </c>
      <c r="O3" s="10" t="s">
        <v>45</v>
      </c>
      <c r="P3" s="10" t="s">
        <v>46</v>
      </c>
      <c r="Q3" s="10" t="s">
        <v>47</v>
      </c>
      <c r="R3" s="10" t="s">
        <v>48</v>
      </c>
      <c r="S3" s="10" t="s">
        <v>49</v>
      </c>
      <c r="T3" s="10" t="s">
        <v>50</v>
      </c>
      <c r="U3" s="87" t="s">
        <v>51</v>
      </c>
      <c r="V3" s="10" t="s">
        <v>52</v>
      </c>
      <c r="W3" s="10" t="s">
        <v>53</v>
      </c>
      <c r="X3" s="34" t="s">
        <v>54</v>
      </c>
      <c r="Y3" s="485" t="s">
        <v>9</v>
      </c>
    </row>
    <row r="4" spans="1:25" s="40" customFormat="1" ht="52.5" customHeight="1" x14ac:dyDescent="0.3">
      <c r="A4" s="496"/>
      <c r="B4" s="496"/>
      <c r="C4" s="38" t="s">
        <v>55</v>
      </c>
      <c r="D4" s="38" t="s">
        <v>56</v>
      </c>
      <c r="E4" s="38" t="s">
        <v>57</v>
      </c>
      <c r="F4" s="38" t="s">
        <v>58</v>
      </c>
      <c r="G4" s="38" t="s">
        <v>59</v>
      </c>
      <c r="H4" s="38" t="s">
        <v>60</v>
      </c>
      <c r="I4" s="38" t="s">
        <v>61</v>
      </c>
      <c r="J4" s="38" t="s">
        <v>107</v>
      </c>
      <c r="K4" s="38" t="s">
        <v>63</v>
      </c>
      <c r="L4" s="38" t="s">
        <v>64</v>
      </c>
      <c r="M4" s="38" t="s">
        <v>65</v>
      </c>
      <c r="N4" s="38" t="s">
        <v>66</v>
      </c>
      <c r="O4" s="38" t="s">
        <v>67</v>
      </c>
      <c r="P4" s="38" t="s">
        <v>68</v>
      </c>
      <c r="Q4" s="38" t="s">
        <v>69</v>
      </c>
      <c r="R4" s="38" t="s">
        <v>70</v>
      </c>
      <c r="S4" s="38" t="s">
        <v>71</v>
      </c>
      <c r="T4" s="38" t="s">
        <v>72</v>
      </c>
      <c r="U4" s="38" t="s">
        <v>73</v>
      </c>
      <c r="V4" s="38" t="s">
        <v>74</v>
      </c>
      <c r="W4" s="38" t="s">
        <v>75</v>
      </c>
      <c r="X4" s="39" t="s">
        <v>76</v>
      </c>
      <c r="Y4" s="502"/>
    </row>
    <row r="5" spans="1:25" s="41" customFormat="1" ht="29.25" customHeight="1" x14ac:dyDescent="0.3">
      <c r="A5" s="490" t="s">
        <v>108</v>
      </c>
      <c r="B5" s="490"/>
      <c r="C5" s="41" t="s">
        <v>78</v>
      </c>
      <c r="D5" s="41" t="s">
        <v>79</v>
      </c>
      <c r="E5" s="41" t="s">
        <v>80</v>
      </c>
      <c r="F5" s="41" t="s">
        <v>81</v>
      </c>
      <c r="G5" s="41" t="s">
        <v>82</v>
      </c>
      <c r="H5" s="41" t="s">
        <v>83</v>
      </c>
      <c r="I5" s="41" t="s">
        <v>84</v>
      </c>
      <c r="J5" s="41" t="s">
        <v>85</v>
      </c>
      <c r="K5" s="41" t="s">
        <v>86</v>
      </c>
      <c r="L5" s="41" t="s">
        <v>87</v>
      </c>
      <c r="M5" s="41" t="s">
        <v>88</v>
      </c>
      <c r="N5" s="41" t="s">
        <v>89</v>
      </c>
      <c r="O5" s="41" t="s">
        <v>90</v>
      </c>
      <c r="P5" s="41" t="s">
        <v>91</v>
      </c>
      <c r="Q5" s="41" t="s">
        <v>92</v>
      </c>
      <c r="R5" s="41" t="s">
        <v>93</v>
      </c>
      <c r="S5" s="41" t="s">
        <v>94</v>
      </c>
      <c r="T5" s="41" t="s">
        <v>95</v>
      </c>
      <c r="U5" s="41" t="s">
        <v>96</v>
      </c>
      <c r="V5" s="41" t="s">
        <v>97</v>
      </c>
      <c r="W5" s="41" t="s">
        <v>98</v>
      </c>
      <c r="X5" s="41" t="s">
        <v>99</v>
      </c>
    </row>
    <row r="6" spans="1:25" s="41" customFormat="1" ht="21" customHeight="1" x14ac:dyDescent="0.3">
      <c r="A6" s="501" t="s">
        <v>11</v>
      </c>
      <c r="B6" s="501"/>
      <c r="Q6" s="41" t="s">
        <v>100</v>
      </c>
      <c r="X6" s="79"/>
    </row>
    <row r="7" spans="1:25" s="46" customFormat="1" ht="12.45" customHeight="1" x14ac:dyDescent="0.3">
      <c r="A7" s="43">
        <v>2012</v>
      </c>
      <c r="B7" s="15"/>
      <c r="C7" s="44">
        <v>0</v>
      </c>
      <c r="D7" s="44">
        <v>0</v>
      </c>
      <c r="E7" s="44">
        <v>0</v>
      </c>
      <c r="F7" s="44">
        <v>0</v>
      </c>
      <c r="G7" s="44">
        <v>1950</v>
      </c>
      <c r="H7" s="44">
        <v>6851</v>
      </c>
      <c r="I7" s="44">
        <v>228</v>
      </c>
      <c r="J7" s="44">
        <v>0</v>
      </c>
      <c r="K7" s="44">
        <v>607</v>
      </c>
      <c r="L7" s="44">
        <v>928</v>
      </c>
      <c r="M7" s="44">
        <v>2332</v>
      </c>
      <c r="N7" s="44">
        <v>635</v>
      </c>
      <c r="O7" s="44">
        <v>5206</v>
      </c>
      <c r="P7" s="44">
        <v>200</v>
      </c>
      <c r="Q7" s="44">
        <v>129208</v>
      </c>
      <c r="R7" s="44">
        <v>2009870</v>
      </c>
      <c r="S7" s="44">
        <v>760319</v>
      </c>
      <c r="T7" s="44">
        <v>29528</v>
      </c>
      <c r="U7" s="44">
        <v>400</v>
      </c>
      <c r="V7" s="44">
        <v>9091</v>
      </c>
      <c r="W7" s="44">
        <v>904</v>
      </c>
      <c r="X7" s="44">
        <v>274</v>
      </c>
      <c r="Y7" s="44">
        <f>SUM(C7:X7)</f>
        <v>2958531</v>
      </c>
    </row>
    <row r="8" spans="1:25" s="46" customFormat="1" ht="15" customHeight="1" x14ac:dyDescent="0.3">
      <c r="A8" s="43">
        <v>2013</v>
      </c>
      <c r="B8" s="15"/>
      <c r="C8" s="44">
        <v>594.70000000000005</v>
      </c>
      <c r="D8" s="44">
        <v>0</v>
      </c>
      <c r="E8" s="44">
        <v>0</v>
      </c>
      <c r="F8" s="44">
        <v>0</v>
      </c>
      <c r="G8" s="44">
        <v>5387244.9000000004</v>
      </c>
      <c r="H8" s="44">
        <v>7778.3099999999995</v>
      </c>
      <c r="I8" s="44">
        <v>11484.36</v>
      </c>
      <c r="J8" s="44">
        <v>387882.42999999993</v>
      </c>
      <c r="K8" s="44">
        <v>46.81</v>
      </c>
      <c r="L8" s="44">
        <v>243.87</v>
      </c>
      <c r="M8" s="44">
        <v>92496.56</v>
      </c>
      <c r="N8" s="44">
        <v>9511.18</v>
      </c>
      <c r="O8" s="44">
        <v>1578.99</v>
      </c>
      <c r="P8" s="44">
        <v>29.69</v>
      </c>
      <c r="Q8" s="44">
        <v>57533.579999999994</v>
      </c>
      <c r="R8" s="44">
        <v>1579323.8499999999</v>
      </c>
      <c r="S8" s="44">
        <v>200322.94</v>
      </c>
      <c r="T8" s="44">
        <v>250387.64000000004</v>
      </c>
      <c r="U8" s="44">
        <v>589544.24999999988</v>
      </c>
      <c r="V8" s="44">
        <v>6377.9699999999993</v>
      </c>
      <c r="W8" s="44">
        <v>0</v>
      </c>
      <c r="X8" s="44">
        <v>17969.45</v>
      </c>
      <c r="Y8" s="44">
        <f>SUM(C8:X8)</f>
        <v>8600351.4799999986</v>
      </c>
    </row>
    <row r="9" spans="1:25" s="7" customFormat="1" ht="14.4" x14ac:dyDescent="0.3">
      <c r="A9" s="43">
        <v>2014</v>
      </c>
      <c r="B9" s="15"/>
      <c r="C9" s="44">
        <v>0</v>
      </c>
      <c r="D9" s="44">
        <v>0</v>
      </c>
      <c r="E9" s="44">
        <v>0</v>
      </c>
      <c r="F9" s="44">
        <v>79186.89</v>
      </c>
      <c r="G9" s="44">
        <v>5429012.4100000001</v>
      </c>
      <c r="H9" s="44">
        <v>3000</v>
      </c>
      <c r="I9" s="44">
        <v>116087.19</v>
      </c>
      <c r="J9" s="44">
        <v>1537.75</v>
      </c>
      <c r="K9" s="44">
        <v>0</v>
      </c>
      <c r="L9" s="44">
        <v>0</v>
      </c>
      <c r="M9" s="44">
        <v>0</v>
      </c>
      <c r="N9" s="44">
        <v>0</v>
      </c>
      <c r="O9" s="44">
        <v>233.96</v>
      </c>
      <c r="P9" s="44">
        <v>0</v>
      </c>
      <c r="Q9" s="44">
        <v>75197.86</v>
      </c>
      <c r="R9" s="44">
        <v>744988.26</v>
      </c>
      <c r="S9" s="44">
        <v>182325.32</v>
      </c>
      <c r="T9" s="44">
        <v>138132.71</v>
      </c>
      <c r="U9" s="44">
        <v>0</v>
      </c>
      <c r="V9" s="44">
        <v>6306.1399999999994</v>
      </c>
      <c r="W9" s="44">
        <v>0</v>
      </c>
      <c r="X9" s="44">
        <v>0</v>
      </c>
      <c r="Y9" s="44">
        <f>SUM(C9:X9)</f>
        <v>6776008.4900000002</v>
      </c>
    </row>
    <row r="10" spans="1:25" s="7" customFormat="1" ht="14.4" x14ac:dyDescent="0.3">
      <c r="A10" s="43">
        <v>2015</v>
      </c>
      <c r="B10" s="15"/>
      <c r="C10" s="44">
        <f>SUM(C21:C32)</f>
        <v>0</v>
      </c>
      <c r="D10" s="44">
        <f t="shared" ref="D10:X10" si="0">SUM(D21:D32)</f>
        <v>0</v>
      </c>
      <c r="E10" s="44">
        <f t="shared" si="0"/>
        <v>0</v>
      </c>
      <c r="F10" s="44">
        <f t="shared" si="0"/>
        <v>0</v>
      </c>
      <c r="G10" s="44">
        <f t="shared" si="0"/>
        <v>4264643.16</v>
      </c>
      <c r="H10" s="44">
        <f t="shared" si="0"/>
        <v>1163.24</v>
      </c>
      <c r="I10" s="44">
        <f t="shared" si="0"/>
        <v>20826.86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108414.6</v>
      </c>
      <c r="R10" s="44">
        <f t="shared" si="0"/>
        <v>1522655.6400000001</v>
      </c>
      <c r="S10" s="44">
        <f t="shared" si="0"/>
        <v>1477599.04</v>
      </c>
      <c r="T10" s="44">
        <f t="shared" si="0"/>
        <v>1337630.9099999999</v>
      </c>
      <c r="U10" s="44">
        <f t="shared" si="0"/>
        <v>0</v>
      </c>
      <c r="V10" s="44">
        <f t="shared" si="0"/>
        <v>0</v>
      </c>
      <c r="W10" s="44">
        <f t="shared" si="0"/>
        <v>0</v>
      </c>
      <c r="X10" s="44">
        <f t="shared" si="0"/>
        <v>0</v>
      </c>
      <c r="Y10" s="44">
        <f>SUM(C10:X10)</f>
        <v>8732933.4499999993</v>
      </c>
    </row>
    <row r="11" spans="1:25" s="7" customFormat="1" ht="14.4" x14ac:dyDescent="0.3">
      <c r="A11" s="43">
        <v>2016</v>
      </c>
      <c r="B11" s="15"/>
      <c r="C11" s="44">
        <f>SUM(C33:C44)</f>
        <v>0</v>
      </c>
      <c r="D11" s="44">
        <f t="shared" ref="D11:Y11" si="1">SUM(D33:D44)</f>
        <v>0</v>
      </c>
      <c r="E11" s="44">
        <f t="shared" si="1"/>
        <v>0</v>
      </c>
      <c r="F11" s="44">
        <f t="shared" si="1"/>
        <v>0</v>
      </c>
      <c r="G11" s="44">
        <f t="shared" si="1"/>
        <v>3348084.4320000005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0</v>
      </c>
      <c r="O11" s="44">
        <f t="shared" si="1"/>
        <v>0</v>
      </c>
      <c r="P11" s="44">
        <f t="shared" si="1"/>
        <v>0</v>
      </c>
      <c r="Q11" s="44">
        <f t="shared" si="1"/>
        <v>0</v>
      </c>
      <c r="R11" s="44">
        <f t="shared" si="1"/>
        <v>5106934.83</v>
      </c>
      <c r="S11" s="44">
        <f t="shared" si="1"/>
        <v>8447742.8200000003</v>
      </c>
      <c r="T11" s="44">
        <f t="shared" si="1"/>
        <v>226576.61000000002</v>
      </c>
      <c r="U11" s="44">
        <f t="shared" si="1"/>
        <v>0</v>
      </c>
      <c r="V11" s="44">
        <f t="shared" si="1"/>
        <v>10</v>
      </c>
      <c r="W11" s="44">
        <f t="shared" si="1"/>
        <v>0</v>
      </c>
      <c r="X11" s="44">
        <f t="shared" si="1"/>
        <v>0</v>
      </c>
      <c r="Y11" s="44">
        <f t="shared" si="1"/>
        <v>0</v>
      </c>
    </row>
    <row r="12" spans="1:25" s="7" customFormat="1" ht="14.4" x14ac:dyDescent="0.3">
      <c r="A12" s="48">
        <v>2017</v>
      </c>
      <c r="B12" s="48"/>
      <c r="C12" s="44">
        <f>SUM(C46:C57)</f>
        <v>0</v>
      </c>
      <c r="D12" s="44">
        <f t="shared" ref="D12:Y12" si="2">SUM(D46:D57)</f>
        <v>0</v>
      </c>
      <c r="E12" s="44">
        <f t="shared" si="2"/>
        <v>0</v>
      </c>
      <c r="F12" s="44">
        <f t="shared" si="2"/>
        <v>0</v>
      </c>
      <c r="G12" s="44">
        <f t="shared" si="2"/>
        <v>3543144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0</v>
      </c>
      <c r="P12" s="44">
        <f t="shared" si="2"/>
        <v>0</v>
      </c>
      <c r="Q12" s="44">
        <f t="shared" si="2"/>
        <v>0</v>
      </c>
      <c r="R12" s="44">
        <f t="shared" si="2"/>
        <v>3421261.8499999996</v>
      </c>
      <c r="S12" s="44">
        <f t="shared" si="2"/>
        <v>2437301.2800000003</v>
      </c>
      <c r="T12" s="44">
        <f t="shared" si="2"/>
        <v>269923.21999999997</v>
      </c>
      <c r="U12" s="44">
        <f t="shared" si="2"/>
        <v>6600</v>
      </c>
      <c r="V12" s="44">
        <f t="shared" si="2"/>
        <v>0</v>
      </c>
      <c r="W12" s="44">
        <f t="shared" si="2"/>
        <v>0</v>
      </c>
      <c r="X12" s="44">
        <f t="shared" si="2"/>
        <v>0</v>
      </c>
      <c r="Y12" s="44">
        <f t="shared" si="2"/>
        <v>0</v>
      </c>
    </row>
    <row r="13" spans="1:25" s="7" customFormat="1" ht="14.4" x14ac:dyDescent="0.3">
      <c r="A13" s="48">
        <v>2018</v>
      </c>
      <c r="B13" s="48"/>
      <c r="C13" s="44">
        <f>SUM(C59:C70)</f>
        <v>0</v>
      </c>
      <c r="D13" s="44">
        <f t="shared" ref="D13:Y13" si="3">SUM(D59:D70)</f>
        <v>0</v>
      </c>
      <c r="E13" s="44">
        <f t="shared" si="3"/>
        <v>0</v>
      </c>
      <c r="F13" s="44">
        <f t="shared" si="3"/>
        <v>0</v>
      </c>
      <c r="G13" s="44">
        <f t="shared" si="3"/>
        <v>4675276.8499999996</v>
      </c>
      <c r="H13" s="44">
        <f t="shared" si="3"/>
        <v>0</v>
      </c>
      <c r="I13" s="44">
        <f t="shared" si="3"/>
        <v>0</v>
      </c>
      <c r="J13" s="44">
        <f t="shared" si="3"/>
        <v>0</v>
      </c>
      <c r="K13" s="44">
        <f t="shared" si="3"/>
        <v>0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44">
        <f t="shared" si="3"/>
        <v>0</v>
      </c>
      <c r="P13" s="44">
        <f t="shared" si="3"/>
        <v>0</v>
      </c>
      <c r="Q13" s="44">
        <f t="shared" si="3"/>
        <v>500</v>
      </c>
      <c r="R13" s="44">
        <f t="shared" si="3"/>
        <v>1132660.55</v>
      </c>
      <c r="S13" s="44">
        <f t="shared" si="3"/>
        <v>260512.99</v>
      </c>
      <c r="T13" s="44">
        <f t="shared" si="3"/>
        <v>757602.4800000001</v>
      </c>
      <c r="U13" s="44">
        <f t="shared" si="3"/>
        <v>0</v>
      </c>
      <c r="V13" s="44">
        <f t="shared" si="3"/>
        <v>0</v>
      </c>
      <c r="W13" s="44">
        <f t="shared" si="3"/>
        <v>0</v>
      </c>
      <c r="X13" s="44">
        <f t="shared" si="3"/>
        <v>0</v>
      </c>
      <c r="Y13" s="44">
        <f t="shared" si="3"/>
        <v>0</v>
      </c>
    </row>
    <row r="14" spans="1:25" s="7" customFormat="1" ht="14.4" x14ac:dyDescent="0.3">
      <c r="A14" s="48">
        <v>2019</v>
      </c>
      <c r="B14" s="48"/>
      <c r="C14" s="44">
        <f>SUM(C72:C83)</f>
        <v>0</v>
      </c>
      <c r="D14" s="44">
        <f t="shared" ref="D14:Y14" si="4">SUM(D72:D83)</f>
        <v>0</v>
      </c>
      <c r="E14" s="44">
        <f t="shared" si="4"/>
        <v>0</v>
      </c>
      <c r="F14" s="44">
        <f t="shared" si="4"/>
        <v>0</v>
      </c>
      <c r="G14" s="44">
        <f t="shared" si="4"/>
        <v>3794152.32</v>
      </c>
      <c r="H14" s="44">
        <f t="shared" si="4"/>
        <v>0</v>
      </c>
      <c r="I14" s="44">
        <f t="shared" si="4"/>
        <v>0</v>
      </c>
      <c r="J14" s="44">
        <f t="shared" si="4"/>
        <v>0</v>
      </c>
      <c r="K14" s="44">
        <f t="shared" si="4"/>
        <v>0</v>
      </c>
      <c r="L14" s="44">
        <f t="shared" si="4"/>
        <v>0</v>
      </c>
      <c r="M14" s="44">
        <f t="shared" si="4"/>
        <v>0</v>
      </c>
      <c r="N14" s="44">
        <f t="shared" si="4"/>
        <v>0</v>
      </c>
      <c r="O14" s="44">
        <f t="shared" si="4"/>
        <v>0</v>
      </c>
      <c r="P14" s="44">
        <f t="shared" si="4"/>
        <v>0</v>
      </c>
      <c r="Q14" s="44">
        <f t="shared" si="4"/>
        <v>0</v>
      </c>
      <c r="R14" s="44">
        <f t="shared" si="4"/>
        <v>2274372.2600000002</v>
      </c>
      <c r="S14" s="44">
        <f t="shared" si="4"/>
        <v>555386.31000000006</v>
      </c>
      <c r="T14" s="44">
        <f t="shared" si="4"/>
        <v>883527.14</v>
      </c>
      <c r="U14" s="44">
        <f t="shared" si="4"/>
        <v>4983.1099999999997</v>
      </c>
      <c r="V14" s="44">
        <f t="shared" si="4"/>
        <v>2932.68</v>
      </c>
      <c r="W14" s="44">
        <f t="shared" si="4"/>
        <v>0</v>
      </c>
      <c r="X14" s="44">
        <f t="shared" si="4"/>
        <v>0</v>
      </c>
      <c r="Y14" s="44">
        <f t="shared" si="4"/>
        <v>0</v>
      </c>
    </row>
    <row r="15" spans="1:25" s="7" customFormat="1" ht="14.4" x14ac:dyDescent="0.3">
      <c r="A15" s="23">
        <v>2020</v>
      </c>
      <c r="B15" s="9"/>
      <c r="C15" s="44">
        <f>SUM(C85:C96)</f>
        <v>0</v>
      </c>
      <c r="D15" s="44">
        <f t="shared" ref="D15:Y15" si="5">SUM(D85:D96)</f>
        <v>0</v>
      </c>
      <c r="E15" s="44">
        <f t="shared" si="5"/>
        <v>0</v>
      </c>
      <c r="F15" s="44">
        <f t="shared" si="5"/>
        <v>0</v>
      </c>
      <c r="G15" s="44">
        <f t="shared" si="5"/>
        <v>653416.05999999994</v>
      </c>
      <c r="H15" s="44">
        <f t="shared" si="5"/>
        <v>0</v>
      </c>
      <c r="I15" s="44">
        <f t="shared" si="5"/>
        <v>0</v>
      </c>
      <c r="J15" s="44">
        <f t="shared" si="5"/>
        <v>0</v>
      </c>
      <c r="K15" s="44">
        <f t="shared" si="5"/>
        <v>0</v>
      </c>
      <c r="L15" s="44">
        <f t="shared" si="5"/>
        <v>0</v>
      </c>
      <c r="M15" s="44">
        <f t="shared" si="5"/>
        <v>0</v>
      </c>
      <c r="N15" s="44">
        <f t="shared" si="5"/>
        <v>0</v>
      </c>
      <c r="O15" s="44">
        <f t="shared" si="5"/>
        <v>0</v>
      </c>
      <c r="P15" s="44">
        <f t="shared" si="5"/>
        <v>0</v>
      </c>
      <c r="Q15" s="44">
        <f t="shared" si="5"/>
        <v>0</v>
      </c>
      <c r="R15" s="44">
        <f t="shared" si="5"/>
        <v>713965.24000000011</v>
      </c>
      <c r="S15" s="44">
        <f t="shared" si="5"/>
        <v>98923.51</v>
      </c>
      <c r="T15" s="44">
        <f t="shared" si="5"/>
        <v>278173.26</v>
      </c>
      <c r="U15" s="44">
        <f t="shared" si="5"/>
        <v>0</v>
      </c>
      <c r="V15" s="44">
        <f t="shared" si="5"/>
        <v>131870.51999999999</v>
      </c>
      <c r="W15" s="44">
        <f t="shared" si="5"/>
        <v>0</v>
      </c>
      <c r="X15" s="44">
        <f t="shared" si="5"/>
        <v>0</v>
      </c>
      <c r="Y15" s="44">
        <f t="shared" si="5"/>
        <v>0</v>
      </c>
    </row>
    <row r="16" spans="1:25" s="7" customFormat="1" ht="14.4" x14ac:dyDescent="0.3">
      <c r="A16" s="23">
        <v>2021</v>
      </c>
      <c r="B16" s="9"/>
      <c r="C16" s="44">
        <f>SUM(C98:C109)</f>
        <v>0</v>
      </c>
      <c r="D16" s="44">
        <f t="shared" ref="D16:Y16" si="6">SUM(D98:D109)</f>
        <v>0</v>
      </c>
      <c r="E16" s="44">
        <f t="shared" si="6"/>
        <v>0</v>
      </c>
      <c r="F16" s="44">
        <f t="shared" si="6"/>
        <v>0</v>
      </c>
      <c r="G16" s="44">
        <f t="shared" si="6"/>
        <v>264819.84000000003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4">
        <f t="shared" si="6"/>
        <v>0</v>
      </c>
      <c r="Q16" s="44">
        <f t="shared" si="6"/>
        <v>0</v>
      </c>
      <c r="R16" s="44">
        <f t="shared" si="6"/>
        <v>851937.53</v>
      </c>
      <c r="S16" s="44">
        <f t="shared" si="6"/>
        <v>42628.09</v>
      </c>
      <c r="T16" s="44">
        <f t="shared" si="6"/>
        <v>45071.59</v>
      </c>
      <c r="U16" s="44">
        <f t="shared" si="6"/>
        <v>0</v>
      </c>
      <c r="V16" s="44">
        <f t="shared" si="6"/>
        <v>94498.59</v>
      </c>
      <c r="W16" s="44">
        <f t="shared" si="6"/>
        <v>0</v>
      </c>
      <c r="X16" s="44">
        <f t="shared" si="6"/>
        <v>0</v>
      </c>
      <c r="Y16" s="44">
        <f t="shared" si="6"/>
        <v>0</v>
      </c>
    </row>
    <row r="17" spans="1:25" s="7" customFormat="1" ht="14.4" x14ac:dyDescent="0.3">
      <c r="A17" s="23" t="s">
        <v>109</v>
      </c>
      <c r="B17" s="9"/>
      <c r="C17" s="44">
        <f>SUM(C111:C122)</f>
        <v>0</v>
      </c>
      <c r="D17" s="44">
        <f t="shared" ref="D17:X17" si="7">SUM(D111:D122)</f>
        <v>0</v>
      </c>
      <c r="E17" s="44">
        <f t="shared" si="7"/>
        <v>0</v>
      </c>
      <c r="F17" s="44">
        <f t="shared" si="7"/>
        <v>0</v>
      </c>
      <c r="G17" s="44">
        <f t="shared" si="7"/>
        <v>1168717.7800000003</v>
      </c>
      <c r="H17" s="44">
        <f t="shared" si="7"/>
        <v>0</v>
      </c>
      <c r="I17" s="44">
        <f t="shared" si="7"/>
        <v>0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  <c r="P17" s="44">
        <f t="shared" si="7"/>
        <v>0</v>
      </c>
      <c r="Q17" s="44">
        <f t="shared" si="7"/>
        <v>0</v>
      </c>
      <c r="R17" s="44">
        <f t="shared" si="7"/>
        <v>764183.29</v>
      </c>
      <c r="S17" s="44">
        <f t="shared" si="7"/>
        <v>1381333.9500000002</v>
      </c>
      <c r="T17" s="44">
        <f t="shared" si="7"/>
        <v>62760.82</v>
      </c>
      <c r="U17" s="44">
        <f t="shared" si="7"/>
        <v>0</v>
      </c>
      <c r="V17" s="44">
        <f t="shared" si="7"/>
        <v>2531</v>
      </c>
      <c r="W17" s="44">
        <f t="shared" si="7"/>
        <v>95</v>
      </c>
      <c r="X17" s="44">
        <f t="shared" si="7"/>
        <v>0</v>
      </c>
      <c r="Y17" s="44">
        <f>SUM(C17:X17)</f>
        <v>3379621.8400000003</v>
      </c>
    </row>
    <row r="18" spans="1:25" s="7" customFormat="1" ht="14.4" x14ac:dyDescent="0.3">
      <c r="A18" s="23" t="s">
        <v>110</v>
      </c>
      <c r="B18" s="9"/>
      <c r="C18" s="44">
        <f>SUM(C124:C135)</f>
        <v>0</v>
      </c>
      <c r="D18" s="44">
        <f t="shared" ref="D18:Y18" si="8">SUM(D124:D135)</f>
        <v>0</v>
      </c>
      <c r="E18" s="44">
        <f t="shared" si="8"/>
        <v>0</v>
      </c>
      <c r="F18" s="44">
        <f t="shared" si="8"/>
        <v>0</v>
      </c>
      <c r="G18" s="44">
        <f t="shared" si="8"/>
        <v>2856334.7100732923</v>
      </c>
      <c r="H18" s="44">
        <f t="shared" si="8"/>
        <v>0</v>
      </c>
      <c r="I18" s="44">
        <f t="shared" si="8"/>
        <v>0</v>
      </c>
      <c r="J18" s="44">
        <f t="shared" si="8"/>
        <v>0</v>
      </c>
      <c r="K18" s="44">
        <f t="shared" si="8"/>
        <v>0</v>
      </c>
      <c r="L18" s="44">
        <f t="shared" si="8"/>
        <v>0</v>
      </c>
      <c r="M18" s="44">
        <f t="shared" si="8"/>
        <v>0</v>
      </c>
      <c r="N18" s="44">
        <f t="shared" si="8"/>
        <v>0</v>
      </c>
      <c r="O18" s="44">
        <f t="shared" si="8"/>
        <v>0</v>
      </c>
      <c r="P18" s="44">
        <f t="shared" si="8"/>
        <v>0</v>
      </c>
      <c r="Q18" s="44">
        <f t="shared" si="8"/>
        <v>0</v>
      </c>
      <c r="R18" s="44">
        <f t="shared" si="8"/>
        <v>2146967.1681900243</v>
      </c>
      <c r="S18" s="44">
        <f t="shared" si="8"/>
        <v>538610.62665869459</v>
      </c>
      <c r="T18" s="44">
        <f t="shared" si="8"/>
        <v>1074884.1500000001</v>
      </c>
      <c r="U18" s="44">
        <f t="shared" si="8"/>
        <v>130.46027557900908</v>
      </c>
      <c r="V18" s="44">
        <f t="shared" si="8"/>
        <v>8367.6438082673703</v>
      </c>
      <c r="W18" s="44">
        <f t="shared" si="8"/>
        <v>1400</v>
      </c>
      <c r="X18" s="44">
        <f t="shared" si="8"/>
        <v>0</v>
      </c>
      <c r="Y18" s="44">
        <f t="shared" si="8"/>
        <v>6626694.7590058576</v>
      </c>
    </row>
    <row r="19" spans="1:25" s="7" customFormat="1" ht="14.4" x14ac:dyDescent="0.3">
      <c r="A19" s="497"/>
      <c r="B19" s="49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4"/>
    </row>
    <row r="20" spans="1:25" s="8" customFormat="1" ht="14.4" x14ac:dyDescent="0.3">
      <c r="A20" s="499" t="s">
        <v>12</v>
      </c>
      <c r="B20" s="50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45"/>
      <c r="X20" s="45"/>
      <c r="Y20" s="44"/>
    </row>
    <row r="21" spans="1:25" s="8" customFormat="1" ht="14.4" x14ac:dyDescent="0.3">
      <c r="A21" s="9">
        <v>2015</v>
      </c>
      <c r="B21" s="53" t="s">
        <v>13</v>
      </c>
      <c r="C21" s="45">
        <v>0</v>
      </c>
      <c r="D21" s="45">
        <v>0</v>
      </c>
      <c r="E21" s="45">
        <v>0</v>
      </c>
      <c r="F21" s="45">
        <v>0</v>
      </c>
      <c r="G21" s="45">
        <v>232087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849.4799999999999</v>
      </c>
      <c r="R21" s="45">
        <v>28411.68</v>
      </c>
      <c r="S21" s="45">
        <v>3973.61</v>
      </c>
      <c r="T21" s="45">
        <v>20272.149999999998</v>
      </c>
      <c r="U21" s="45">
        <v>0</v>
      </c>
      <c r="V21" s="45">
        <v>0</v>
      </c>
      <c r="W21" s="45">
        <v>0</v>
      </c>
      <c r="X21" s="45">
        <v>0</v>
      </c>
      <c r="Y21" s="44">
        <f t="shared" ref="Y21" si="9">SUM(Y127:Y138)</f>
        <v>4757906.9890058571</v>
      </c>
    </row>
    <row r="22" spans="1:25" s="8" customFormat="1" ht="14.4" x14ac:dyDescent="0.3">
      <c r="A22" s="53"/>
      <c r="B22" s="53" t="s">
        <v>14</v>
      </c>
      <c r="C22" s="45">
        <v>0</v>
      </c>
      <c r="D22" s="45">
        <v>0</v>
      </c>
      <c r="E22" s="45">
        <v>0</v>
      </c>
      <c r="F22" s="45">
        <v>0</v>
      </c>
      <c r="G22" s="45">
        <v>144501.60999999999</v>
      </c>
      <c r="H22" s="45">
        <v>1163.24</v>
      </c>
      <c r="I22" s="45">
        <v>10000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476913.75000000006</v>
      </c>
      <c r="S22" s="45">
        <v>15265.3</v>
      </c>
      <c r="T22" s="45">
        <v>415</v>
      </c>
      <c r="U22" s="45">
        <v>0</v>
      </c>
      <c r="V22" s="45">
        <v>0</v>
      </c>
      <c r="W22" s="45">
        <v>0</v>
      </c>
      <c r="X22" s="45">
        <v>0</v>
      </c>
      <c r="Y22" s="44">
        <f t="shared" ref="Y22" si="10">SUM(Y128:Y139)</f>
        <v>4504592.9790058574</v>
      </c>
    </row>
    <row r="23" spans="1:25" s="8" customFormat="1" ht="14.4" x14ac:dyDescent="0.3">
      <c r="A23" s="53"/>
      <c r="B23" s="53" t="s">
        <v>15</v>
      </c>
      <c r="C23" s="45">
        <v>0</v>
      </c>
      <c r="D23" s="45">
        <v>0</v>
      </c>
      <c r="E23" s="45">
        <v>0</v>
      </c>
      <c r="F23" s="45">
        <v>0</v>
      </c>
      <c r="G23" s="45">
        <v>226598.25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105087.82</v>
      </c>
      <c r="R23" s="45">
        <v>32598.59</v>
      </c>
      <c r="S23" s="45">
        <v>4500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4">
        <f t="shared" ref="Y23" si="11">SUM(Y129:Y140)</f>
        <v>3954837.8390058577</v>
      </c>
    </row>
    <row r="24" spans="1:25" s="8" customFormat="1" ht="14.4" x14ac:dyDescent="0.3">
      <c r="A24" s="53"/>
      <c r="B24" s="53" t="s">
        <v>16</v>
      </c>
      <c r="C24" s="45">
        <v>0</v>
      </c>
      <c r="D24" s="45">
        <v>0</v>
      </c>
      <c r="E24" s="45">
        <v>0</v>
      </c>
      <c r="F24" s="45">
        <v>0</v>
      </c>
      <c r="G24" s="45">
        <v>279099</v>
      </c>
      <c r="H24" s="45">
        <v>0</v>
      </c>
      <c r="I24" s="45">
        <v>4826.8599999999997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2477.3000000000002</v>
      </c>
      <c r="R24" s="45">
        <v>155359.46999999997</v>
      </c>
      <c r="S24" s="45">
        <v>1873.54</v>
      </c>
      <c r="T24" s="45">
        <v>100599.23000000001</v>
      </c>
      <c r="U24" s="45">
        <v>0</v>
      </c>
      <c r="V24" s="45">
        <v>0</v>
      </c>
      <c r="W24" s="45">
        <v>0</v>
      </c>
      <c r="X24" s="45">
        <v>0</v>
      </c>
      <c r="Y24" s="44">
        <f t="shared" ref="Y24" si="12">SUM(Y130:Y141)</f>
        <v>3565685.9890058576</v>
      </c>
    </row>
    <row r="25" spans="1:25" s="8" customFormat="1" ht="14.4" x14ac:dyDescent="0.3">
      <c r="A25" s="53"/>
      <c r="B25" s="53" t="s">
        <v>17</v>
      </c>
      <c r="C25" s="45">
        <v>0</v>
      </c>
      <c r="D25" s="45">
        <v>0</v>
      </c>
      <c r="E25" s="45">
        <v>0</v>
      </c>
      <c r="F25" s="45">
        <v>0</v>
      </c>
      <c r="G25" s="45">
        <v>413972</v>
      </c>
      <c r="H25" s="45">
        <v>0</v>
      </c>
      <c r="I25" s="45">
        <v>5000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76077.430000000008</v>
      </c>
      <c r="S25" s="45">
        <v>3700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4">
        <f t="shared" ref="Y25" si="13">SUM(Y131:Y142)</f>
        <v>3320821.6290058577</v>
      </c>
    </row>
    <row r="26" spans="1:25" s="8" customFormat="1" ht="14.4" x14ac:dyDescent="0.3">
      <c r="A26" s="53"/>
      <c r="B26" s="53" t="s">
        <v>18</v>
      </c>
      <c r="C26" s="45">
        <v>0</v>
      </c>
      <c r="D26" s="45">
        <v>0</v>
      </c>
      <c r="E26" s="45">
        <v>0</v>
      </c>
      <c r="F26" s="45">
        <v>0</v>
      </c>
      <c r="G26" s="45">
        <v>443286</v>
      </c>
      <c r="H26" s="45">
        <v>0</v>
      </c>
      <c r="I26" s="45">
        <v>1000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469449.44000000006</v>
      </c>
      <c r="S26" s="45">
        <v>6109.29</v>
      </c>
      <c r="T26" s="45">
        <v>1602.0500000000002</v>
      </c>
      <c r="U26" s="45">
        <v>0</v>
      </c>
      <c r="V26" s="45">
        <v>0</v>
      </c>
      <c r="W26" s="45">
        <v>0</v>
      </c>
      <c r="X26" s="45">
        <v>0</v>
      </c>
      <c r="Y26" s="44">
        <f t="shared" ref="Y26" si="14">SUM(Y132:Y143)</f>
        <v>2980105.98</v>
      </c>
    </row>
    <row r="27" spans="1:25" s="8" customFormat="1" ht="14.4" x14ac:dyDescent="0.3">
      <c r="A27" s="53"/>
      <c r="B27" s="53" t="s">
        <v>19</v>
      </c>
      <c r="C27" s="45">
        <v>0</v>
      </c>
      <c r="D27" s="45">
        <v>0</v>
      </c>
      <c r="E27" s="45">
        <v>0</v>
      </c>
      <c r="F27" s="45">
        <v>0</v>
      </c>
      <c r="G27" s="45">
        <v>525875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40751</v>
      </c>
      <c r="S27" s="45">
        <v>41931</v>
      </c>
      <c r="T27" s="45">
        <v>14690</v>
      </c>
      <c r="U27" s="45">
        <v>0</v>
      </c>
      <c r="V27" s="45">
        <v>0</v>
      </c>
      <c r="W27" s="45">
        <v>0</v>
      </c>
      <c r="X27" s="45">
        <v>0</v>
      </c>
      <c r="Y27" s="44">
        <f t="shared" ref="Y27" si="15">SUM(Y133:Y144)</f>
        <v>2522749</v>
      </c>
    </row>
    <row r="28" spans="1:25" s="8" customFormat="1" ht="14.4" x14ac:dyDescent="0.3">
      <c r="A28" s="53"/>
      <c r="B28" s="53" t="s">
        <v>20</v>
      </c>
      <c r="C28" s="45">
        <v>0</v>
      </c>
      <c r="D28" s="45">
        <v>0</v>
      </c>
      <c r="E28" s="45">
        <v>0</v>
      </c>
      <c r="F28" s="45">
        <v>0</v>
      </c>
      <c r="G28" s="88">
        <v>435159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43468</v>
      </c>
      <c r="S28" s="45">
        <v>928</v>
      </c>
      <c r="T28" s="88">
        <v>1100</v>
      </c>
      <c r="U28" s="45">
        <v>0</v>
      </c>
      <c r="V28" s="45">
        <v>0</v>
      </c>
      <c r="W28" s="45">
        <v>0</v>
      </c>
      <c r="X28" s="45">
        <v>0</v>
      </c>
      <c r="Y28" s="44">
        <f t="shared" ref="Y28" si="16">SUM(Y134:Y145)</f>
        <v>1686641</v>
      </c>
    </row>
    <row r="29" spans="1:25" s="8" customFormat="1" ht="14.4" x14ac:dyDescent="0.3">
      <c r="A29" s="53"/>
      <c r="B29" s="53" t="s">
        <v>21</v>
      </c>
      <c r="C29" s="45">
        <v>0</v>
      </c>
      <c r="D29" s="45">
        <v>0</v>
      </c>
      <c r="E29" s="45">
        <v>0</v>
      </c>
      <c r="F29" s="45">
        <v>0</v>
      </c>
      <c r="G29" s="45">
        <v>540353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113392.93</v>
      </c>
      <c r="S29" s="45">
        <v>1271.73</v>
      </c>
      <c r="T29" s="45">
        <v>29906.02</v>
      </c>
      <c r="U29" s="45">
        <v>0</v>
      </c>
      <c r="V29" s="45"/>
      <c r="W29" s="45"/>
      <c r="X29" s="45"/>
      <c r="Y29" s="44">
        <f t="shared" ref="Y29" si="17">SUM(Y135:Y146)</f>
        <v>1341687</v>
      </c>
    </row>
    <row r="30" spans="1:25" s="8" customFormat="1" ht="14.4" x14ac:dyDescent="0.3">
      <c r="A30" s="53"/>
      <c r="B30" s="53" t="s">
        <v>22</v>
      </c>
      <c r="C30" s="45">
        <v>0</v>
      </c>
      <c r="D30" s="45">
        <v>0</v>
      </c>
      <c r="E30" s="45">
        <v>0</v>
      </c>
      <c r="F30" s="45">
        <v>0</v>
      </c>
      <c r="G30" s="45">
        <v>283839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39871.72</v>
      </c>
      <c r="S30" s="45">
        <v>3940.48</v>
      </c>
      <c r="T30" s="45">
        <v>1142719</v>
      </c>
      <c r="U30" s="45">
        <v>0</v>
      </c>
      <c r="V30" s="45">
        <v>0</v>
      </c>
      <c r="W30" s="45">
        <v>0</v>
      </c>
      <c r="X30" s="45">
        <v>0</v>
      </c>
      <c r="Y30" s="44">
        <f t="shared" ref="Y30" si="18">SUM(Y136:Y147)</f>
        <v>0</v>
      </c>
    </row>
    <row r="31" spans="1:25" s="8" customFormat="1" ht="14.4" x14ac:dyDescent="0.3">
      <c r="A31" s="53"/>
      <c r="B31" s="53" t="s">
        <v>23</v>
      </c>
      <c r="C31" s="45">
        <v>0</v>
      </c>
      <c r="D31" s="45">
        <v>0</v>
      </c>
      <c r="E31" s="45">
        <v>0</v>
      </c>
      <c r="F31" s="45">
        <v>0</v>
      </c>
      <c r="G31" s="45">
        <v>340795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31587.340000000004</v>
      </c>
      <c r="S31" s="45">
        <v>1393342</v>
      </c>
      <c r="T31" s="45">
        <v>100</v>
      </c>
      <c r="U31" s="45">
        <v>0</v>
      </c>
      <c r="V31" s="45">
        <v>0</v>
      </c>
      <c r="W31" s="45">
        <v>0</v>
      </c>
      <c r="X31" s="45">
        <v>0</v>
      </c>
      <c r="Y31" s="44">
        <f t="shared" ref="Y31" si="19">SUM(Y137:Y148)</f>
        <v>0</v>
      </c>
    </row>
    <row r="32" spans="1:25" s="8" customFormat="1" ht="14.4" x14ac:dyDescent="0.3">
      <c r="A32" s="53"/>
      <c r="B32" s="53" t="s">
        <v>24</v>
      </c>
      <c r="C32" s="45">
        <v>0</v>
      </c>
      <c r="D32" s="45">
        <v>0</v>
      </c>
      <c r="E32" s="45">
        <v>0</v>
      </c>
      <c r="F32" s="45">
        <v>0</v>
      </c>
      <c r="G32" s="45">
        <v>399078.3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14774.289999999999</v>
      </c>
      <c r="S32" s="45">
        <v>764.09</v>
      </c>
      <c r="T32" s="45">
        <v>26227.46</v>
      </c>
      <c r="U32" s="45">
        <v>0</v>
      </c>
      <c r="V32" s="45">
        <v>0</v>
      </c>
      <c r="W32" s="45">
        <v>0</v>
      </c>
      <c r="X32" s="45">
        <v>0</v>
      </c>
      <c r="Y32" s="44">
        <f t="shared" ref="Y32" si="20">SUM(Y138:Y149)</f>
        <v>0</v>
      </c>
    </row>
    <row r="33" spans="1:25" s="8" customFormat="1" ht="14.4" x14ac:dyDescent="0.3">
      <c r="A33" s="56">
        <v>2016</v>
      </c>
      <c r="B33" s="53" t="s">
        <v>13</v>
      </c>
      <c r="C33" s="45">
        <v>0</v>
      </c>
      <c r="D33" s="45">
        <v>0</v>
      </c>
      <c r="E33" s="45">
        <v>0</v>
      </c>
      <c r="F33" s="45">
        <v>0</v>
      </c>
      <c r="G33" s="45">
        <v>306508.81199999998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21635.96</v>
      </c>
      <c r="S33" s="45">
        <v>21083.21</v>
      </c>
      <c r="T33" s="45">
        <v>444.2</v>
      </c>
      <c r="U33" s="45">
        <v>0</v>
      </c>
      <c r="V33" s="45">
        <v>0</v>
      </c>
      <c r="W33" s="45">
        <v>0</v>
      </c>
      <c r="X33" s="45">
        <v>0</v>
      </c>
      <c r="Y33" s="44">
        <f t="shared" ref="Y33" si="21">SUM(Y139:Y150)</f>
        <v>0</v>
      </c>
    </row>
    <row r="34" spans="1:25" s="8" customFormat="1" ht="14.4" x14ac:dyDescent="0.3">
      <c r="A34" s="53"/>
      <c r="B34" s="53" t="s">
        <v>14</v>
      </c>
      <c r="C34" s="45">
        <v>0</v>
      </c>
      <c r="D34" s="45">
        <v>0</v>
      </c>
      <c r="E34" s="45">
        <v>0</v>
      </c>
      <c r="F34" s="45">
        <v>0</v>
      </c>
      <c r="G34" s="45">
        <v>168612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52831.819999999992</v>
      </c>
      <c r="S34" s="45">
        <v>1611375</v>
      </c>
      <c r="T34" s="45">
        <v>101.59</v>
      </c>
      <c r="U34" s="45">
        <v>0</v>
      </c>
      <c r="V34" s="45">
        <v>0</v>
      </c>
      <c r="W34" s="45">
        <v>0</v>
      </c>
      <c r="X34" s="45">
        <v>0</v>
      </c>
      <c r="Y34" s="44">
        <f t="shared" ref="Y34" si="22">SUM(Y140:Y151)</f>
        <v>0</v>
      </c>
    </row>
    <row r="35" spans="1:25" s="8" customFormat="1" ht="14.4" x14ac:dyDescent="0.3">
      <c r="A35" s="53"/>
      <c r="B35" s="53" t="s">
        <v>15</v>
      </c>
      <c r="C35" s="45">
        <v>0</v>
      </c>
      <c r="D35" s="45">
        <v>0</v>
      </c>
      <c r="E35" s="45">
        <v>0</v>
      </c>
      <c r="F35" s="45">
        <v>0</v>
      </c>
      <c r="G35" s="45">
        <v>368049.06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491892.98</v>
      </c>
      <c r="S35" s="45">
        <v>1112937.8</v>
      </c>
      <c r="T35" s="45">
        <v>175</v>
      </c>
      <c r="U35" s="45">
        <v>0</v>
      </c>
      <c r="V35" s="45">
        <v>0</v>
      </c>
      <c r="W35" s="45">
        <v>0</v>
      </c>
      <c r="X35" s="45">
        <v>0</v>
      </c>
      <c r="Y35" s="44">
        <f t="shared" ref="Y35" si="23">SUM(Y141:Y152)</f>
        <v>0</v>
      </c>
    </row>
    <row r="36" spans="1:25" s="8" customFormat="1" ht="14.4" x14ac:dyDescent="0.3">
      <c r="A36" s="53"/>
      <c r="B36" s="53" t="s">
        <v>16</v>
      </c>
      <c r="C36" s="45">
        <v>0</v>
      </c>
      <c r="D36" s="45">
        <v>0</v>
      </c>
      <c r="E36" s="45">
        <v>0</v>
      </c>
      <c r="F36" s="45">
        <v>0</v>
      </c>
      <c r="G36" s="45">
        <v>196966.3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13">
        <v>738058.07</v>
      </c>
      <c r="S36" s="13">
        <v>15097.77</v>
      </c>
      <c r="T36" s="13">
        <v>22140.76</v>
      </c>
      <c r="U36" s="45">
        <v>0</v>
      </c>
      <c r="V36" s="45">
        <v>10</v>
      </c>
      <c r="W36" s="45">
        <v>0</v>
      </c>
      <c r="X36" s="45">
        <v>0</v>
      </c>
      <c r="Y36" s="44">
        <f t="shared" ref="Y36" si="24">SUM(Y142:Y153)</f>
        <v>0</v>
      </c>
    </row>
    <row r="37" spans="1:25" s="8" customFormat="1" ht="14.4" x14ac:dyDescent="0.3">
      <c r="A37" s="53"/>
      <c r="B37" s="53" t="s">
        <v>17</v>
      </c>
      <c r="C37" s="45">
        <v>0</v>
      </c>
      <c r="D37" s="45">
        <v>0</v>
      </c>
      <c r="E37" s="45">
        <v>0</v>
      </c>
      <c r="F37" s="45">
        <v>0</v>
      </c>
      <c r="G37" s="45">
        <v>278385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2694092.5599999996</v>
      </c>
      <c r="S37" s="45">
        <v>5622371.5099999998</v>
      </c>
      <c r="T37" s="45">
        <v>1695.93</v>
      </c>
      <c r="U37" s="45">
        <v>0</v>
      </c>
      <c r="V37" s="45">
        <v>0</v>
      </c>
      <c r="W37" s="45">
        <v>0</v>
      </c>
      <c r="X37" s="45">
        <v>0</v>
      </c>
      <c r="Y37" s="44">
        <f t="shared" ref="Y37" si="25">SUM(Y143:Y154)</f>
        <v>0</v>
      </c>
    </row>
    <row r="38" spans="1:25" s="8" customFormat="1" ht="14.4" x14ac:dyDescent="0.3">
      <c r="A38" s="53"/>
      <c r="B38" s="53" t="s">
        <v>18</v>
      </c>
      <c r="C38" s="45">
        <v>0</v>
      </c>
      <c r="D38" s="45">
        <v>0</v>
      </c>
      <c r="E38" s="45">
        <v>0</v>
      </c>
      <c r="F38" s="45">
        <v>0</v>
      </c>
      <c r="G38" s="45">
        <f>310325+624</f>
        <v>310949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175548.09000000008</v>
      </c>
      <c r="S38" s="45">
        <v>37217.560000000005</v>
      </c>
      <c r="T38" s="45">
        <v>126288.93000000001</v>
      </c>
      <c r="U38" s="45">
        <v>0</v>
      </c>
      <c r="V38" s="45">
        <v>0</v>
      </c>
      <c r="W38" s="45">
        <v>0</v>
      </c>
      <c r="X38" s="45">
        <v>0</v>
      </c>
      <c r="Y38" s="44">
        <f t="shared" ref="Y38" si="26">SUM(Y144:Y155)</f>
        <v>0</v>
      </c>
    </row>
    <row r="39" spans="1:25" s="8" customFormat="1" ht="14.4" x14ac:dyDescent="0.3">
      <c r="A39" s="53"/>
      <c r="B39" s="53" t="s">
        <v>19</v>
      </c>
      <c r="C39" s="45">
        <v>0</v>
      </c>
      <c r="D39" s="45">
        <v>0</v>
      </c>
      <c r="E39" s="45">
        <v>0</v>
      </c>
      <c r="F39" s="45">
        <v>0</v>
      </c>
      <c r="G39" s="45">
        <v>290576.65000000002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87519.43</v>
      </c>
      <c r="S39" s="45"/>
      <c r="T39" s="45">
        <v>10050</v>
      </c>
      <c r="U39" s="45">
        <v>0</v>
      </c>
      <c r="V39" s="45">
        <v>0</v>
      </c>
      <c r="W39" s="45">
        <v>0</v>
      </c>
      <c r="X39" s="45">
        <v>0</v>
      </c>
      <c r="Y39" s="44">
        <f t="shared" ref="Y39" si="27">SUM(Y145:Y156)</f>
        <v>0</v>
      </c>
    </row>
    <row r="40" spans="1:25" s="8" customFormat="1" ht="14.4" x14ac:dyDescent="0.3">
      <c r="A40" s="53"/>
      <c r="B40" s="53" t="s">
        <v>20</v>
      </c>
      <c r="C40" s="45">
        <v>0</v>
      </c>
      <c r="D40" s="45">
        <v>0</v>
      </c>
      <c r="E40" s="45">
        <v>0</v>
      </c>
      <c r="F40" s="45">
        <v>0</v>
      </c>
      <c r="G40" s="45">
        <v>289753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369801</v>
      </c>
      <c r="S40" s="45">
        <v>3727.9600000000792</v>
      </c>
      <c r="T40" s="45">
        <v>22082</v>
      </c>
      <c r="U40" s="45">
        <v>0</v>
      </c>
      <c r="V40" s="45">
        <v>0</v>
      </c>
      <c r="W40" s="45">
        <v>0</v>
      </c>
      <c r="X40" s="45">
        <v>0</v>
      </c>
      <c r="Y40" s="44">
        <f t="shared" ref="Y40" si="28">SUM(Y146:Y157)</f>
        <v>0</v>
      </c>
    </row>
    <row r="41" spans="1:25" s="8" customFormat="1" ht="14.4" x14ac:dyDescent="0.3">
      <c r="A41" s="53"/>
      <c r="B41" s="53" t="s">
        <v>21</v>
      </c>
      <c r="C41" s="45">
        <v>0</v>
      </c>
      <c r="D41" s="45">
        <v>0</v>
      </c>
      <c r="E41" s="45">
        <v>0</v>
      </c>
      <c r="F41" s="45">
        <v>0</v>
      </c>
      <c r="G41" s="45">
        <v>288472.68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33563.19</v>
      </c>
      <c r="S41" s="45">
        <v>4059.47</v>
      </c>
      <c r="T41" s="45">
        <v>33602.69</v>
      </c>
      <c r="U41" s="45">
        <v>0</v>
      </c>
      <c r="V41" s="45">
        <v>0</v>
      </c>
      <c r="W41" s="45">
        <v>0</v>
      </c>
      <c r="X41" s="45">
        <v>0</v>
      </c>
      <c r="Y41" s="44">
        <f t="shared" ref="Y41" si="29">SUM(Y147:Y158)</f>
        <v>0</v>
      </c>
    </row>
    <row r="42" spans="1:25" s="8" customFormat="1" ht="14.4" x14ac:dyDescent="0.3">
      <c r="A42" s="53"/>
      <c r="B42" s="53" t="s">
        <v>22</v>
      </c>
      <c r="C42" s="45">
        <v>0</v>
      </c>
      <c r="D42" s="45">
        <v>0</v>
      </c>
      <c r="E42" s="45">
        <v>0</v>
      </c>
      <c r="F42" s="45">
        <v>0</v>
      </c>
      <c r="G42" s="45">
        <v>278288.93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39392.639999999999</v>
      </c>
      <c r="S42" s="45">
        <v>650</v>
      </c>
      <c r="T42" s="45">
        <v>1202.56</v>
      </c>
      <c r="U42" s="45">
        <v>0</v>
      </c>
      <c r="V42" s="45">
        <v>0</v>
      </c>
      <c r="W42" s="45">
        <v>0</v>
      </c>
      <c r="X42" s="45">
        <v>0</v>
      </c>
      <c r="Y42" s="44">
        <f t="shared" ref="Y42" si="30">SUM(Y148:Y159)</f>
        <v>0</v>
      </c>
    </row>
    <row r="43" spans="1:25" s="8" customFormat="1" ht="14.4" x14ac:dyDescent="0.3">
      <c r="A43" s="53"/>
      <c r="B43" s="53" t="s">
        <v>23</v>
      </c>
      <c r="C43" s="45">
        <v>0</v>
      </c>
      <c r="D43" s="45">
        <v>0</v>
      </c>
      <c r="E43" s="45">
        <v>0</v>
      </c>
      <c r="F43" s="45">
        <v>0</v>
      </c>
      <c r="G43" s="45">
        <v>270497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285171.98000000004</v>
      </c>
      <c r="S43" s="45">
        <v>2437.54</v>
      </c>
      <c r="T43" s="45">
        <v>468.17</v>
      </c>
      <c r="U43" s="45">
        <v>0</v>
      </c>
      <c r="V43" s="45">
        <v>0</v>
      </c>
      <c r="W43" s="45">
        <v>0</v>
      </c>
      <c r="X43" s="45">
        <v>0</v>
      </c>
      <c r="Y43" s="44">
        <f t="shared" ref="Y43" si="31">SUM(Y149:Y160)</f>
        <v>0</v>
      </c>
    </row>
    <row r="44" spans="1:25" s="8" customFormat="1" ht="14.4" x14ac:dyDescent="0.3">
      <c r="A44" s="53"/>
      <c r="B44" s="53" t="s">
        <v>24</v>
      </c>
      <c r="C44" s="45">
        <v>0</v>
      </c>
      <c r="D44" s="45">
        <v>0</v>
      </c>
      <c r="E44" s="45">
        <v>0</v>
      </c>
      <c r="F44" s="45">
        <v>0</v>
      </c>
      <c r="G44" s="45">
        <v>301026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117427.11</v>
      </c>
      <c r="S44" s="45">
        <v>16785</v>
      </c>
      <c r="T44" s="45">
        <v>8324.7799999999988</v>
      </c>
      <c r="U44" s="45">
        <v>0</v>
      </c>
      <c r="V44" s="45">
        <v>0</v>
      </c>
      <c r="W44" s="45">
        <v>0</v>
      </c>
      <c r="X44" s="45">
        <v>0</v>
      </c>
      <c r="Y44" s="44">
        <f t="shared" ref="Y44" si="32">SUM(Y150:Y161)</f>
        <v>0</v>
      </c>
    </row>
    <row r="45" spans="1:25" s="8" customFormat="1" ht="14.4" x14ac:dyDescent="0.3">
      <c r="A45" s="53"/>
      <c r="B45" s="5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4">
        <f t="shared" ref="Y45" si="33">SUM(Y151:Y162)</f>
        <v>0</v>
      </c>
    </row>
    <row r="46" spans="1:25" s="8" customFormat="1" ht="14.4" x14ac:dyDescent="0.3">
      <c r="A46" s="56" t="s">
        <v>101</v>
      </c>
      <c r="B46" s="53" t="s">
        <v>13</v>
      </c>
      <c r="C46" s="81">
        <v>0</v>
      </c>
      <c r="D46" s="81">
        <v>0</v>
      </c>
      <c r="E46" s="81">
        <v>0</v>
      </c>
      <c r="F46" s="81">
        <v>0</v>
      </c>
      <c r="G46" s="81">
        <v>270933.48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45">
        <v>0</v>
      </c>
      <c r="O46" s="45">
        <v>0</v>
      </c>
      <c r="P46" s="81">
        <v>0</v>
      </c>
      <c r="Q46" s="81">
        <v>0</v>
      </c>
      <c r="R46" s="81">
        <v>77057.949999999983</v>
      </c>
      <c r="S46" s="81">
        <v>57632.39</v>
      </c>
      <c r="T46" s="81">
        <v>10049.879999999999</v>
      </c>
      <c r="U46" s="81">
        <v>0</v>
      </c>
      <c r="V46" s="81">
        <v>0</v>
      </c>
      <c r="W46" s="81">
        <v>0</v>
      </c>
      <c r="X46" s="45">
        <v>0</v>
      </c>
      <c r="Y46" s="44">
        <f t="shared" ref="Y46" si="34">SUM(Y152:Y163)</f>
        <v>0</v>
      </c>
    </row>
    <row r="47" spans="1:25" s="8" customFormat="1" ht="14.4" x14ac:dyDescent="0.3">
      <c r="A47" s="53"/>
      <c r="B47" s="53" t="s">
        <v>14</v>
      </c>
      <c r="C47" s="81">
        <v>0</v>
      </c>
      <c r="D47" s="81">
        <v>0</v>
      </c>
      <c r="E47" s="81">
        <v>0</v>
      </c>
      <c r="F47" s="81">
        <v>0</v>
      </c>
      <c r="G47" s="81">
        <v>286651.8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45">
        <v>0</v>
      </c>
      <c r="O47" s="45">
        <v>0</v>
      </c>
      <c r="P47" s="81">
        <v>0</v>
      </c>
      <c r="Q47" s="81">
        <v>0</v>
      </c>
      <c r="R47" s="81">
        <v>1032687.4799999999</v>
      </c>
      <c r="S47" s="81">
        <v>13363.94</v>
      </c>
      <c r="T47" s="81">
        <v>9200.0499999999993</v>
      </c>
      <c r="U47" s="81">
        <v>0</v>
      </c>
      <c r="V47" s="81">
        <v>0</v>
      </c>
      <c r="W47" s="81">
        <v>0</v>
      </c>
      <c r="X47" s="81">
        <v>0</v>
      </c>
      <c r="Y47" s="44">
        <f t="shared" ref="Y47" si="35">SUM(Y153:Y164)</f>
        <v>0</v>
      </c>
    </row>
    <row r="48" spans="1:25" s="8" customFormat="1" ht="14.4" x14ac:dyDescent="0.3">
      <c r="A48" s="53"/>
      <c r="B48" s="53" t="s">
        <v>15</v>
      </c>
      <c r="C48" s="81">
        <v>0</v>
      </c>
      <c r="D48" s="81">
        <v>0</v>
      </c>
      <c r="E48" s="81">
        <v>0</v>
      </c>
      <c r="F48" s="81">
        <v>0</v>
      </c>
      <c r="G48" s="81">
        <v>191676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45">
        <v>0</v>
      </c>
      <c r="O48" s="45">
        <v>0</v>
      </c>
      <c r="P48" s="81">
        <v>0</v>
      </c>
      <c r="Q48" s="81">
        <v>0</v>
      </c>
      <c r="R48" s="81">
        <v>719222.87999999989</v>
      </c>
      <c r="S48" s="81">
        <v>42580.46</v>
      </c>
      <c r="T48" s="81">
        <v>41652.429999999993</v>
      </c>
      <c r="U48" s="81">
        <v>6500</v>
      </c>
      <c r="V48" s="81">
        <v>0</v>
      </c>
      <c r="W48" s="81">
        <v>0</v>
      </c>
      <c r="X48" s="45">
        <v>0</v>
      </c>
      <c r="Y48" s="44">
        <f t="shared" ref="Y48" si="36">SUM(Y154:Y165)</f>
        <v>0</v>
      </c>
    </row>
    <row r="49" spans="1:25" s="8" customFormat="1" ht="14.4" x14ac:dyDescent="0.3">
      <c r="A49" s="53"/>
      <c r="B49" s="53" t="s">
        <v>16</v>
      </c>
      <c r="C49" s="81">
        <v>0</v>
      </c>
      <c r="D49" s="81">
        <v>0</v>
      </c>
      <c r="E49" s="81">
        <v>0</v>
      </c>
      <c r="F49" s="81">
        <v>0</v>
      </c>
      <c r="G49" s="81">
        <v>238665.23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45">
        <v>0</v>
      </c>
      <c r="O49" s="45">
        <v>0</v>
      </c>
      <c r="P49" s="81">
        <v>0</v>
      </c>
      <c r="Q49" s="81">
        <v>0</v>
      </c>
      <c r="R49" s="81">
        <v>47477.640000000007</v>
      </c>
      <c r="S49" s="81">
        <v>2115290.88</v>
      </c>
      <c r="T49" s="81">
        <v>618.72</v>
      </c>
      <c r="U49" s="81">
        <v>0</v>
      </c>
      <c r="V49" s="81">
        <v>0</v>
      </c>
      <c r="W49" s="81">
        <v>0</v>
      </c>
      <c r="X49" s="45"/>
      <c r="Y49" s="44">
        <f t="shared" ref="Y49" si="37">SUM(Y155:Y166)</f>
        <v>0</v>
      </c>
    </row>
    <row r="50" spans="1:25" s="8" customFormat="1" ht="14.4" x14ac:dyDescent="0.3">
      <c r="A50" s="53"/>
      <c r="B50" s="53" t="s">
        <v>17</v>
      </c>
      <c r="C50" s="81">
        <v>0</v>
      </c>
      <c r="D50" s="81">
        <v>0</v>
      </c>
      <c r="E50" s="81">
        <v>0</v>
      </c>
      <c r="F50" s="81">
        <v>0</v>
      </c>
      <c r="G50" s="81">
        <v>330202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45">
        <v>0</v>
      </c>
      <c r="O50" s="45">
        <v>0</v>
      </c>
      <c r="P50" s="81">
        <v>0</v>
      </c>
      <c r="Q50" s="81">
        <v>0</v>
      </c>
      <c r="R50" s="81">
        <v>382132.22000000003</v>
      </c>
      <c r="S50" s="81">
        <v>140</v>
      </c>
      <c r="T50" s="81">
        <v>39.04</v>
      </c>
      <c r="U50" s="81">
        <v>0</v>
      </c>
      <c r="V50" s="81">
        <v>0</v>
      </c>
      <c r="W50" s="81">
        <v>0</v>
      </c>
      <c r="X50" s="45"/>
      <c r="Y50" s="44">
        <f t="shared" ref="Y50" si="38">SUM(Y156:Y167)</f>
        <v>0</v>
      </c>
    </row>
    <row r="51" spans="1:25" s="8" customFormat="1" ht="14.4" x14ac:dyDescent="0.3">
      <c r="A51" s="53"/>
      <c r="B51" s="53" t="s">
        <v>18</v>
      </c>
      <c r="C51" s="81">
        <v>0</v>
      </c>
      <c r="D51" s="81">
        <v>0</v>
      </c>
      <c r="E51" s="81">
        <v>0</v>
      </c>
      <c r="F51" s="81">
        <v>0</v>
      </c>
      <c r="G51" s="81">
        <v>341861.42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45">
        <v>0</v>
      </c>
      <c r="O51" s="45">
        <v>0</v>
      </c>
      <c r="P51" s="81">
        <v>0</v>
      </c>
      <c r="Q51" s="81">
        <v>0</v>
      </c>
      <c r="R51" s="81">
        <v>68009.400000000009</v>
      </c>
      <c r="S51" s="81">
        <v>3325.53</v>
      </c>
      <c r="T51" s="81">
        <v>89991.989999999991</v>
      </c>
      <c r="U51" s="81">
        <v>0</v>
      </c>
      <c r="V51" s="81">
        <v>0</v>
      </c>
      <c r="W51" s="81">
        <v>0</v>
      </c>
      <c r="X51" s="45"/>
      <c r="Y51" s="44">
        <f t="shared" ref="Y51" si="39">SUM(Y157:Y168)</f>
        <v>0</v>
      </c>
    </row>
    <row r="52" spans="1:25" s="8" customFormat="1" ht="14.4" x14ac:dyDescent="0.3">
      <c r="A52" s="53"/>
      <c r="B52" s="53" t="s">
        <v>19</v>
      </c>
      <c r="C52" s="45">
        <v>0</v>
      </c>
      <c r="D52" s="45">
        <v>0</v>
      </c>
      <c r="E52" s="45">
        <v>0</v>
      </c>
      <c r="F52" s="45">
        <v>0</v>
      </c>
      <c r="G52" s="45">
        <v>250003.85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11340</v>
      </c>
      <c r="S52" s="45">
        <v>0</v>
      </c>
      <c r="T52" s="45">
        <v>22</v>
      </c>
      <c r="U52" s="45">
        <v>0</v>
      </c>
      <c r="V52" s="45">
        <v>0</v>
      </c>
      <c r="W52" s="45">
        <v>0</v>
      </c>
      <c r="X52" s="45">
        <v>0</v>
      </c>
      <c r="Y52" s="44">
        <f t="shared" ref="Y52" si="40">SUM(Y158:Y169)</f>
        <v>0</v>
      </c>
    </row>
    <row r="53" spans="1:25" s="8" customFormat="1" ht="14.4" x14ac:dyDescent="0.3">
      <c r="A53" s="53"/>
      <c r="B53" s="53" t="s">
        <v>20</v>
      </c>
      <c r="C53" s="45">
        <v>0</v>
      </c>
      <c r="D53" s="45">
        <v>0</v>
      </c>
      <c r="E53" s="45">
        <v>0</v>
      </c>
      <c r="F53" s="45">
        <v>0</v>
      </c>
      <c r="G53" s="45">
        <v>327569.56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194464.21000000002</v>
      </c>
      <c r="S53" s="45">
        <v>3315</v>
      </c>
      <c r="T53" s="45">
        <v>4114.5199999999995</v>
      </c>
      <c r="U53" s="45">
        <v>0</v>
      </c>
      <c r="V53" s="45">
        <v>0</v>
      </c>
      <c r="W53" s="45">
        <v>0</v>
      </c>
      <c r="X53" s="45">
        <v>0</v>
      </c>
      <c r="Y53" s="44">
        <f t="shared" ref="Y53" si="41">SUM(Y159:Y170)</f>
        <v>0</v>
      </c>
    </row>
    <row r="54" spans="1:25" s="8" customFormat="1" ht="14.4" x14ac:dyDescent="0.3">
      <c r="A54" s="53"/>
      <c r="B54" s="53" t="s">
        <v>21</v>
      </c>
      <c r="C54" s="45">
        <v>0</v>
      </c>
      <c r="D54" s="45">
        <v>0</v>
      </c>
      <c r="E54" s="45">
        <v>0</v>
      </c>
      <c r="F54" s="45">
        <v>0</v>
      </c>
      <c r="G54" s="45">
        <v>351093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198328.6</v>
      </c>
      <c r="S54" s="45">
        <v>94837.22</v>
      </c>
      <c r="T54" s="45">
        <v>79981.670000000013</v>
      </c>
      <c r="U54" s="45">
        <v>0</v>
      </c>
      <c r="V54" s="45">
        <v>0</v>
      </c>
      <c r="W54" s="45">
        <v>0</v>
      </c>
      <c r="X54" s="45">
        <v>0</v>
      </c>
      <c r="Y54" s="44">
        <f t="shared" ref="Y54" si="42">SUM(Y160:Y171)</f>
        <v>0</v>
      </c>
    </row>
    <row r="55" spans="1:25" s="8" customFormat="1" ht="14.4" x14ac:dyDescent="0.3">
      <c r="A55" s="53"/>
      <c r="B55" s="53" t="s">
        <v>22</v>
      </c>
      <c r="C55" s="81">
        <v>0</v>
      </c>
      <c r="D55" s="81">
        <v>0</v>
      </c>
      <c r="E55" s="81">
        <v>0</v>
      </c>
      <c r="F55" s="81">
        <v>0</v>
      </c>
      <c r="G55" s="81">
        <v>275433.65999999997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45">
        <v>0</v>
      </c>
      <c r="O55" s="45">
        <v>0</v>
      </c>
      <c r="P55" s="81">
        <v>0</v>
      </c>
      <c r="Q55" s="81">
        <v>0</v>
      </c>
      <c r="R55" s="81">
        <v>77532.03</v>
      </c>
      <c r="S55" s="81">
        <v>32415.68</v>
      </c>
      <c r="T55" s="81">
        <v>10918.92</v>
      </c>
      <c r="U55" s="81">
        <v>100</v>
      </c>
      <c r="V55" s="81">
        <v>0</v>
      </c>
      <c r="W55" s="81">
        <v>0</v>
      </c>
      <c r="X55" s="45">
        <v>0</v>
      </c>
      <c r="Y55" s="44">
        <f t="shared" ref="Y55" si="43">SUM(Y161:Y172)</f>
        <v>0</v>
      </c>
    </row>
    <row r="56" spans="1:25" s="8" customFormat="1" ht="14.4" x14ac:dyDescent="0.3">
      <c r="A56" s="53"/>
      <c r="B56" s="53" t="s">
        <v>23</v>
      </c>
      <c r="C56" s="81">
        <v>0</v>
      </c>
      <c r="D56" s="81">
        <v>0</v>
      </c>
      <c r="E56" s="81">
        <v>0</v>
      </c>
      <c r="F56" s="81">
        <v>0</v>
      </c>
      <c r="G56" s="81">
        <v>287319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45">
        <v>0</v>
      </c>
      <c r="O56" s="45">
        <v>0</v>
      </c>
      <c r="P56" s="81">
        <v>0</v>
      </c>
      <c r="Q56" s="81">
        <v>0</v>
      </c>
      <c r="R56" s="81">
        <v>417845.85999999993</v>
      </c>
      <c r="S56" s="81">
        <v>1975</v>
      </c>
      <c r="T56" s="81">
        <v>1851</v>
      </c>
      <c r="U56" s="81">
        <v>0</v>
      </c>
      <c r="V56" s="81">
        <v>0</v>
      </c>
      <c r="W56" s="81">
        <v>0</v>
      </c>
      <c r="X56" s="45">
        <v>0</v>
      </c>
      <c r="Y56" s="44">
        <f t="shared" ref="Y56" si="44">SUM(Y162:Y173)</f>
        <v>0</v>
      </c>
    </row>
    <row r="57" spans="1:25" s="8" customFormat="1" ht="14.4" x14ac:dyDescent="0.3">
      <c r="A57" s="53"/>
      <c r="B57" s="53" t="s">
        <v>24</v>
      </c>
      <c r="C57" s="81">
        <v>0</v>
      </c>
      <c r="D57" s="81">
        <v>0</v>
      </c>
      <c r="E57" s="81">
        <v>0</v>
      </c>
      <c r="F57" s="81">
        <v>0</v>
      </c>
      <c r="G57" s="81">
        <v>391735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45">
        <v>0</v>
      </c>
      <c r="O57" s="45">
        <v>0</v>
      </c>
      <c r="P57" s="81">
        <v>0</v>
      </c>
      <c r="Q57" s="81">
        <v>0</v>
      </c>
      <c r="R57" s="81">
        <v>195163.58</v>
      </c>
      <c r="S57" s="81">
        <v>72425.179999999993</v>
      </c>
      <c r="T57" s="81">
        <v>21483</v>
      </c>
      <c r="U57" s="81">
        <v>0</v>
      </c>
      <c r="V57" s="81">
        <v>0</v>
      </c>
      <c r="W57" s="81">
        <v>0</v>
      </c>
      <c r="X57" s="45">
        <v>0</v>
      </c>
      <c r="Y57" s="44">
        <f t="shared" ref="Y57" si="45">SUM(Y163:Y174)</f>
        <v>0</v>
      </c>
    </row>
    <row r="58" spans="1:25" s="8" customFormat="1" ht="14.4" x14ac:dyDescent="0.3">
      <c r="A58" s="53"/>
      <c r="B58" s="45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45"/>
      <c r="O58" s="45"/>
      <c r="P58" s="81"/>
      <c r="Q58" s="81"/>
      <c r="R58" s="81"/>
      <c r="S58" s="81"/>
      <c r="T58" s="81"/>
      <c r="U58" s="81"/>
      <c r="V58" s="81"/>
      <c r="W58" s="81"/>
      <c r="X58" s="45"/>
      <c r="Y58" s="44">
        <f t="shared" ref="Y58" si="46">SUM(Y164:Y175)</f>
        <v>0</v>
      </c>
    </row>
    <row r="59" spans="1:25" s="8" customFormat="1" ht="14.4" x14ac:dyDescent="0.3">
      <c r="A59" s="56" t="s">
        <v>102</v>
      </c>
      <c r="B59" s="53" t="s">
        <v>13</v>
      </c>
      <c r="C59" s="81">
        <v>0</v>
      </c>
      <c r="D59" s="81">
        <v>0</v>
      </c>
      <c r="E59" s="81">
        <v>0</v>
      </c>
      <c r="F59" s="81">
        <v>0</v>
      </c>
      <c r="G59" s="81">
        <v>758117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45">
        <v>0</v>
      </c>
      <c r="O59" s="45">
        <v>0</v>
      </c>
      <c r="P59" s="81">
        <v>0</v>
      </c>
      <c r="Q59" s="81">
        <v>500</v>
      </c>
      <c r="R59" s="81">
        <v>34075.469999999994</v>
      </c>
      <c r="S59" s="81">
        <v>125653.96</v>
      </c>
      <c r="T59" s="81">
        <v>10025.07</v>
      </c>
      <c r="U59" s="81">
        <v>0</v>
      </c>
      <c r="V59" s="81">
        <v>0</v>
      </c>
      <c r="W59" s="81">
        <v>0</v>
      </c>
      <c r="X59" s="81">
        <v>0</v>
      </c>
      <c r="Y59" s="44">
        <f t="shared" ref="Y59" si="47">SUM(Y165:Y176)</f>
        <v>0</v>
      </c>
    </row>
    <row r="60" spans="1:25" s="8" customFormat="1" ht="14.4" x14ac:dyDescent="0.3">
      <c r="A60" s="53"/>
      <c r="B60" s="53" t="s">
        <v>14</v>
      </c>
      <c r="C60" s="81">
        <v>0</v>
      </c>
      <c r="D60" s="81">
        <v>0</v>
      </c>
      <c r="E60" s="81">
        <v>0</v>
      </c>
      <c r="F60" s="81">
        <v>0</v>
      </c>
      <c r="G60" s="81">
        <v>413841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45">
        <v>0</v>
      </c>
      <c r="O60" s="45">
        <v>0</v>
      </c>
      <c r="P60" s="81">
        <v>0</v>
      </c>
      <c r="Q60" s="81">
        <v>0</v>
      </c>
      <c r="R60" s="81">
        <v>27923.83</v>
      </c>
      <c r="S60" s="81">
        <v>120</v>
      </c>
      <c r="T60" s="81">
        <v>9480.8900000000012</v>
      </c>
      <c r="U60" s="81">
        <v>0</v>
      </c>
      <c r="V60" s="81">
        <v>0</v>
      </c>
      <c r="W60" s="81">
        <v>0</v>
      </c>
      <c r="X60" s="81">
        <v>0</v>
      </c>
      <c r="Y60" s="44">
        <f t="shared" ref="Y60" si="48">SUM(Y166:Y177)</f>
        <v>0</v>
      </c>
    </row>
    <row r="61" spans="1:25" s="8" customFormat="1" ht="14.4" x14ac:dyDescent="0.3">
      <c r="A61" s="53"/>
      <c r="B61" s="53" t="s">
        <v>15</v>
      </c>
      <c r="C61" s="81">
        <v>0</v>
      </c>
      <c r="D61" s="81">
        <v>0</v>
      </c>
      <c r="E61" s="81">
        <v>0</v>
      </c>
      <c r="F61" s="81">
        <v>0</v>
      </c>
      <c r="G61" s="81">
        <v>354344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45">
        <v>0</v>
      </c>
      <c r="O61" s="45">
        <v>0</v>
      </c>
      <c r="P61" s="81">
        <v>0</v>
      </c>
      <c r="Q61" s="81">
        <v>0</v>
      </c>
      <c r="R61" s="81">
        <v>132117.41999999998</v>
      </c>
      <c r="S61" s="81">
        <v>566.04</v>
      </c>
      <c r="T61" s="81">
        <v>641553.97000000009</v>
      </c>
      <c r="U61" s="81">
        <v>0</v>
      </c>
      <c r="V61" s="81">
        <v>0</v>
      </c>
      <c r="W61" s="81">
        <v>0</v>
      </c>
      <c r="X61" s="81">
        <v>0</v>
      </c>
      <c r="Y61" s="44">
        <f t="shared" ref="Y61" si="49">SUM(Y167:Y178)</f>
        <v>0</v>
      </c>
    </row>
    <row r="62" spans="1:25" s="8" customFormat="1" ht="14.4" x14ac:dyDescent="0.3">
      <c r="A62" s="53"/>
      <c r="B62" s="53" t="s">
        <v>16</v>
      </c>
      <c r="C62" s="81">
        <v>0</v>
      </c>
      <c r="D62" s="81">
        <v>0</v>
      </c>
      <c r="E62" s="81">
        <v>0</v>
      </c>
      <c r="F62" s="81">
        <v>0</v>
      </c>
      <c r="G62" s="81">
        <v>225652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45">
        <v>0</v>
      </c>
      <c r="O62" s="45">
        <v>0</v>
      </c>
      <c r="P62" s="81">
        <v>0</v>
      </c>
      <c r="Q62" s="81">
        <v>0</v>
      </c>
      <c r="R62" s="81">
        <v>5235.7800000000007</v>
      </c>
      <c r="S62" s="81">
        <v>70</v>
      </c>
      <c r="T62" s="81">
        <v>2946.52</v>
      </c>
      <c r="U62" s="81">
        <v>0</v>
      </c>
      <c r="V62" s="81">
        <v>0</v>
      </c>
      <c r="W62" s="81">
        <v>0</v>
      </c>
      <c r="X62" s="81">
        <v>0</v>
      </c>
      <c r="Y62" s="44">
        <f t="shared" ref="Y62" si="50">SUM(Y168:Y179)</f>
        <v>0</v>
      </c>
    </row>
    <row r="63" spans="1:25" s="8" customFormat="1" ht="14.4" x14ac:dyDescent="0.3">
      <c r="A63" s="53"/>
      <c r="B63" s="53" t="s">
        <v>17</v>
      </c>
      <c r="C63" s="81">
        <v>0</v>
      </c>
      <c r="D63" s="81">
        <v>0</v>
      </c>
      <c r="E63" s="81">
        <v>0</v>
      </c>
      <c r="F63" s="81">
        <v>0</v>
      </c>
      <c r="G63" s="81">
        <v>414229.26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45">
        <v>0</v>
      </c>
      <c r="O63" s="45">
        <v>0</v>
      </c>
      <c r="P63" s="81">
        <v>0</v>
      </c>
      <c r="Q63" s="81">
        <v>0</v>
      </c>
      <c r="R63" s="81">
        <v>105846.48</v>
      </c>
      <c r="S63" s="81">
        <v>15124.95</v>
      </c>
      <c r="T63" s="81">
        <v>400</v>
      </c>
      <c r="U63" s="81">
        <v>0</v>
      </c>
      <c r="V63" s="81">
        <v>0</v>
      </c>
      <c r="W63" s="81">
        <v>0</v>
      </c>
      <c r="X63" s="81">
        <v>0</v>
      </c>
      <c r="Y63" s="44">
        <f t="shared" ref="Y63" si="51">SUM(Y169:Y180)</f>
        <v>0</v>
      </c>
    </row>
    <row r="64" spans="1:25" s="8" customFormat="1" ht="14.4" x14ac:dyDescent="0.3">
      <c r="A64" s="53"/>
      <c r="B64" s="53" t="s">
        <v>18</v>
      </c>
      <c r="C64" s="81">
        <v>0</v>
      </c>
      <c r="D64" s="81">
        <v>0</v>
      </c>
      <c r="E64" s="81">
        <v>0</v>
      </c>
      <c r="F64" s="81">
        <v>0</v>
      </c>
      <c r="G64" s="81">
        <v>398539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45">
        <v>0</v>
      </c>
      <c r="O64" s="45">
        <v>0</v>
      </c>
      <c r="P64" s="81">
        <v>0</v>
      </c>
      <c r="Q64" s="81">
        <v>0</v>
      </c>
      <c r="R64" s="81">
        <v>41142.18</v>
      </c>
      <c r="S64" s="81">
        <v>22750</v>
      </c>
      <c r="T64" s="81">
        <v>1578.53</v>
      </c>
      <c r="U64" s="81">
        <v>0</v>
      </c>
      <c r="V64" s="81">
        <v>0</v>
      </c>
      <c r="W64" s="81">
        <v>0</v>
      </c>
      <c r="X64" s="81">
        <v>0</v>
      </c>
      <c r="Y64" s="44">
        <f t="shared" ref="Y64" si="52">SUM(Y170:Y181)</f>
        <v>0</v>
      </c>
    </row>
    <row r="65" spans="1:25" s="8" customFormat="1" ht="14.4" x14ac:dyDescent="0.3">
      <c r="A65" s="53"/>
      <c r="B65" s="53" t="s">
        <v>19</v>
      </c>
      <c r="C65" s="81">
        <v>0</v>
      </c>
      <c r="D65" s="81">
        <v>0</v>
      </c>
      <c r="E65" s="81">
        <v>0</v>
      </c>
      <c r="F65" s="81">
        <v>0</v>
      </c>
      <c r="G65" s="81">
        <v>333556.94999999995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45">
        <v>0</v>
      </c>
      <c r="O65" s="45">
        <v>0</v>
      </c>
      <c r="P65" s="81">
        <v>0</v>
      </c>
      <c r="Q65" s="81">
        <v>0</v>
      </c>
      <c r="R65" s="81">
        <v>9468.119999999999</v>
      </c>
      <c r="S65" s="81">
        <v>11563.680000000002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44">
        <f t="shared" ref="Y65" si="53">SUM(Y171:Y182)</f>
        <v>0</v>
      </c>
    </row>
    <row r="66" spans="1:25" s="8" customFormat="1" ht="14.4" x14ac:dyDescent="0.3">
      <c r="A66" s="53"/>
      <c r="B66" s="53" t="s">
        <v>20</v>
      </c>
      <c r="C66" s="81">
        <v>0</v>
      </c>
      <c r="D66" s="81">
        <v>0</v>
      </c>
      <c r="E66" s="81">
        <v>0</v>
      </c>
      <c r="F66" s="81">
        <v>0</v>
      </c>
      <c r="G66" s="81">
        <v>364925.42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45">
        <v>0</v>
      </c>
      <c r="O66" s="45">
        <v>0</v>
      </c>
      <c r="P66" s="81">
        <v>0</v>
      </c>
      <c r="Q66" s="81">
        <v>0</v>
      </c>
      <c r="R66" s="81">
        <v>49760.859999999993</v>
      </c>
      <c r="S66" s="81">
        <v>12382.32</v>
      </c>
      <c r="T66" s="81">
        <v>55048.39</v>
      </c>
      <c r="U66" s="81">
        <v>0</v>
      </c>
      <c r="V66" s="81">
        <v>0</v>
      </c>
      <c r="W66" s="81">
        <v>0</v>
      </c>
      <c r="X66" s="81">
        <v>0</v>
      </c>
      <c r="Y66" s="44">
        <f t="shared" ref="Y66" si="54">SUM(Y172:Y183)</f>
        <v>0</v>
      </c>
    </row>
    <row r="67" spans="1:25" s="8" customFormat="1" ht="14.4" x14ac:dyDescent="0.3">
      <c r="A67" s="53"/>
      <c r="B67" s="53" t="s">
        <v>21</v>
      </c>
      <c r="C67" s="81">
        <v>0</v>
      </c>
      <c r="D67" s="81">
        <v>0</v>
      </c>
      <c r="E67" s="81">
        <v>0</v>
      </c>
      <c r="F67" s="81">
        <v>0</v>
      </c>
      <c r="G67" s="81">
        <v>358668.1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45">
        <v>0</v>
      </c>
      <c r="O67" s="45">
        <v>0</v>
      </c>
      <c r="P67" s="81">
        <v>0</v>
      </c>
      <c r="Q67" s="81">
        <v>0</v>
      </c>
      <c r="R67" s="81">
        <v>36299.199999999997</v>
      </c>
      <c r="S67" s="81">
        <v>0</v>
      </c>
      <c r="T67" s="81">
        <v>861.04</v>
      </c>
      <c r="U67" s="81">
        <v>0</v>
      </c>
      <c r="V67" s="81">
        <v>0</v>
      </c>
      <c r="W67" s="81">
        <v>0</v>
      </c>
      <c r="X67" s="81">
        <v>0</v>
      </c>
      <c r="Y67" s="44">
        <f t="shared" ref="Y67" si="55">SUM(Y173:Y184)</f>
        <v>0</v>
      </c>
    </row>
    <row r="68" spans="1:25" s="8" customFormat="1" ht="14.4" x14ac:dyDescent="0.3">
      <c r="A68" s="53"/>
      <c r="B68" s="53" t="s">
        <v>22</v>
      </c>
      <c r="C68" s="81">
        <v>0</v>
      </c>
      <c r="D68" s="81">
        <v>0</v>
      </c>
      <c r="E68" s="81">
        <v>0</v>
      </c>
      <c r="F68" s="81">
        <v>0</v>
      </c>
      <c r="G68" s="81">
        <v>293892.75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45">
        <v>0</v>
      </c>
      <c r="O68" s="45">
        <v>0</v>
      </c>
      <c r="P68" s="81">
        <v>0</v>
      </c>
      <c r="Q68" s="81">
        <v>0</v>
      </c>
      <c r="R68" s="81">
        <v>29336.989999999998</v>
      </c>
      <c r="S68" s="81">
        <v>11190.650000000001</v>
      </c>
      <c r="T68" s="81">
        <v>30169.24</v>
      </c>
      <c r="U68" s="81">
        <v>0</v>
      </c>
      <c r="V68" s="81">
        <v>0</v>
      </c>
      <c r="W68" s="81">
        <v>0</v>
      </c>
      <c r="X68" s="81">
        <v>0</v>
      </c>
      <c r="Y68" s="44">
        <f t="shared" ref="Y68" si="56">SUM(Y174:Y185)</f>
        <v>0</v>
      </c>
    </row>
    <row r="69" spans="1:25" s="8" customFormat="1" ht="14.4" x14ac:dyDescent="0.3">
      <c r="A69" s="53"/>
      <c r="B69" s="53" t="s">
        <v>23</v>
      </c>
      <c r="C69" s="81">
        <v>0</v>
      </c>
      <c r="D69" s="81">
        <v>0</v>
      </c>
      <c r="E69" s="81">
        <v>0</v>
      </c>
      <c r="F69" s="81">
        <v>0</v>
      </c>
      <c r="G69" s="81">
        <v>270771.57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45">
        <v>0</v>
      </c>
      <c r="O69" s="45">
        <v>0</v>
      </c>
      <c r="P69" s="81">
        <v>0</v>
      </c>
      <c r="Q69" s="81">
        <v>0</v>
      </c>
      <c r="R69" s="81">
        <v>17663.41</v>
      </c>
      <c r="S69" s="81">
        <v>50</v>
      </c>
      <c r="T69" s="81">
        <v>200</v>
      </c>
      <c r="U69" s="81">
        <v>0</v>
      </c>
      <c r="V69" s="81">
        <v>0</v>
      </c>
      <c r="W69" s="81">
        <v>0</v>
      </c>
      <c r="X69" s="81">
        <v>0</v>
      </c>
      <c r="Y69" s="44">
        <f t="shared" ref="Y69" si="57">SUM(Y175:Y186)</f>
        <v>0</v>
      </c>
    </row>
    <row r="70" spans="1:25" s="8" customFormat="1" ht="14.4" x14ac:dyDescent="0.3">
      <c r="A70" s="53"/>
      <c r="B70" s="53" t="s">
        <v>24</v>
      </c>
      <c r="C70" s="81">
        <v>0</v>
      </c>
      <c r="D70" s="81">
        <v>0</v>
      </c>
      <c r="E70" s="81">
        <v>0</v>
      </c>
      <c r="F70" s="81">
        <v>0</v>
      </c>
      <c r="G70" s="81">
        <v>488739.8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45">
        <v>0</v>
      </c>
      <c r="O70" s="45">
        <v>0</v>
      </c>
      <c r="P70" s="81">
        <v>0</v>
      </c>
      <c r="Q70" s="81">
        <v>0</v>
      </c>
      <c r="R70" s="81">
        <v>643790.81000000017</v>
      </c>
      <c r="S70" s="81">
        <v>61041.39</v>
      </c>
      <c r="T70" s="81">
        <v>5338.83</v>
      </c>
      <c r="U70" s="81">
        <v>0</v>
      </c>
      <c r="V70" s="81">
        <v>0</v>
      </c>
      <c r="W70" s="81">
        <v>0</v>
      </c>
      <c r="X70" s="81"/>
      <c r="Y70" s="44">
        <f t="shared" ref="Y70" si="58">SUM(Y176:Y187)</f>
        <v>0</v>
      </c>
    </row>
    <row r="71" spans="1:25" s="8" customFormat="1" ht="14.4" x14ac:dyDescent="0.3">
      <c r="A71" s="53"/>
      <c r="B71" s="45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45"/>
      <c r="O71" s="45"/>
      <c r="P71" s="81"/>
      <c r="Q71" s="81"/>
      <c r="R71" s="81"/>
      <c r="S71" s="81"/>
      <c r="T71" s="81"/>
      <c r="U71" s="81"/>
      <c r="V71" s="81"/>
      <c r="W71" s="81"/>
      <c r="X71" s="81"/>
      <c r="Y71" s="44">
        <f t="shared" ref="Y71" si="59">SUM(Y177:Y188)</f>
        <v>0</v>
      </c>
    </row>
    <row r="72" spans="1:25" s="8" customFormat="1" ht="14.4" x14ac:dyDescent="0.3">
      <c r="A72" s="56" t="s">
        <v>103</v>
      </c>
      <c r="B72" s="53" t="s">
        <v>13</v>
      </c>
      <c r="C72" s="81">
        <v>0</v>
      </c>
      <c r="D72" s="81">
        <v>0</v>
      </c>
      <c r="E72" s="81">
        <v>0</v>
      </c>
      <c r="F72" s="81">
        <v>0</v>
      </c>
      <c r="G72" s="83">
        <v>143243.91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45">
        <v>0</v>
      </c>
      <c r="O72" s="45">
        <v>0</v>
      </c>
      <c r="P72" s="81">
        <v>0</v>
      </c>
      <c r="Q72" s="81">
        <v>0</v>
      </c>
      <c r="R72" s="83">
        <v>60126.55</v>
      </c>
      <c r="S72" s="83">
        <v>23680</v>
      </c>
      <c r="T72" s="83">
        <v>822.3</v>
      </c>
      <c r="U72" s="81">
        <v>0</v>
      </c>
      <c r="V72" s="81">
        <v>0</v>
      </c>
      <c r="W72" s="81">
        <v>0</v>
      </c>
      <c r="X72" s="81">
        <v>0</v>
      </c>
      <c r="Y72" s="44">
        <f t="shared" ref="Y72" si="60">SUM(Y178:Y189)</f>
        <v>0</v>
      </c>
    </row>
    <row r="73" spans="1:25" s="8" customFormat="1" ht="14.4" x14ac:dyDescent="0.3">
      <c r="A73" s="53"/>
      <c r="B73" s="53" t="s">
        <v>14</v>
      </c>
      <c r="C73" s="81">
        <v>0</v>
      </c>
      <c r="D73" s="81">
        <v>0</v>
      </c>
      <c r="E73" s="81">
        <v>0</v>
      </c>
      <c r="F73" s="81">
        <v>0</v>
      </c>
      <c r="G73" s="81">
        <v>129385.06999999999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45">
        <v>0</v>
      </c>
      <c r="O73" s="45">
        <v>0</v>
      </c>
      <c r="P73" s="81">
        <v>0</v>
      </c>
      <c r="Q73" s="81">
        <v>0</v>
      </c>
      <c r="R73" s="81">
        <v>50117.140000000007</v>
      </c>
      <c r="S73" s="81">
        <v>1061.3499999999999</v>
      </c>
      <c r="T73" s="81">
        <v>3392.13</v>
      </c>
      <c r="U73" s="81">
        <v>0</v>
      </c>
      <c r="V73" s="81">
        <v>0</v>
      </c>
      <c r="W73" s="81">
        <v>0</v>
      </c>
      <c r="X73" s="81">
        <v>0</v>
      </c>
      <c r="Y73" s="44">
        <f t="shared" ref="Y73" si="61">SUM(Y179:Y190)</f>
        <v>0</v>
      </c>
    </row>
    <row r="74" spans="1:25" s="8" customFormat="1" ht="14.4" x14ac:dyDescent="0.3">
      <c r="A74" s="53"/>
      <c r="B74" s="53" t="s">
        <v>15</v>
      </c>
      <c r="C74" s="81">
        <v>0</v>
      </c>
      <c r="D74" s="81">
        <v>0</v>
      </c>
      <c r="E74" s="81">
        <v>0</v>
      </c>
      <c r="F74" s="81">
        <v>0</v>
      </c>
      <c r="G74" s="81">
        <v>174505.09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45">
        <v>0</v>
      </c>
      <c r="O74" s="45">
        <v>0</v>
      </c>
      <c r="P74" s="81">
        <v>0</v>
      </c>
      <c r="Q74" s="81">
        <v>0</v>
      </c>
      <c r="R74" s="81">
        <v>238770.35</v>
      </c>
      <c r="S74" s="81">
        <v>33491.99</v>
      </c>
      <c r="T74" s="81">
        <v>27617.16</v>
      </c>
      <c r="U74" s="81">
        <v>0</v>
      </c>
      <c r="V74" s="81">
        <v>0</v>
      </c>
      <c r="W74" s="81">
        <v>0</v>
      </c>
      <c r="X74" s="81">
        <v>0</v>
      </c>
      <c r="Y74" s="44">
        <f t="shared" ref="Y74" si="62">SUM(Y180:Y191)</f>
        <v>0</v>
      </c>
    </row>
    <row r="75" spans="1:25" s="8" customFormat="1" ht="14.4" x14ac:dyDescent="0.3">
      <c r="A75" s="53"/>
      <c r="B75" s="53" t="s">
        <v>16</v>
      </c>
      <c r="C75" s="81">
        <v>0</v>
      </c>
      <c r="D75" s="81">
        <v>0</v>
      </c>
      <c r="E75" s="81">
        <v>0</v>
      </c>
      <c r="F75" s="81">
        <v>0</v>
      </c>
      <c r="G75" s="83">
        <v>243827.67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45">
        <v>0</v>
      </c>
      <c r="O75" s="45">
        <v>0</v>
      </c>
      <c r="P75" s="81">
        <v>0</v>
      </c>
      <c r="Q75" s="81">
        <v>0</v>
      </c>
      <c r="R75" s="83">
        <v>885308.16000000015</v>
      </c>
      <c r="S75" s="83">
        <v>2277.2799999999997</v>
      </c>
      <c r="T75" s="83">
        <v>23622.77</v>
      </c>
      <c r="U75" s="81">
        <v>0</v>
      </c>
      <c r="V75" s="81">
        <v>0</v>
      </c>
      <c r="W75" s="81">
        <v>0</v>
      </c>
      <c r="X75" s="81">
        <v>0</v>
      </c>
      <c r="Y75" s="44">
        <f t="shared" ref="Y75" si="63">SUM(Y181:Y192)</f>
        <v>0</v>
      </c>
    </row>
    <row r="76" spans="1:25" s="8" customFormat="1" ht="14.4" x14ac:dyDescent="0.3">
      <c r="A76" s="53"/>
      <c r="B76" s="53" t="s">
        <v>17</v>
      </c>
      <c r="C76" s="81">
        <v>0</v>
      </c>
      <c r="D76" s="81">
        <v>0</v>
      </c>
      <c r="E76" s="81">
        <v>0</v>
      </c>
      <c r="F76" s="81">
        <v>0</v>
      </c>
      <c r="G76" s="81">
        <v>412235.14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45">
        <v>0</v>
      </c>
      <c r="O76" s="45">
        <v>0</v>
      </c>
      <c r="P76" s="81">
        <v>0</v>
      </c>
      <c r="Q76" s="81">
        <v>0</v>
      </c>
      <c r="R76" s="81">
        <v>134706.08999999997</v>
      </c>
      <c r="S76" s="81">
        <v>7932.91</v>
      </c>
      <c r="T76" s="81">
        <v>6037.34</v>
      </c>
      <c r="U76" s="81">
        <v>0</v>
      </c>
      <c r="V76" s="81">
        <v>0</v>
      </c>
      <c r="W76" s="81">
        <v>0</v>
      </c>
      <c r="X76" s="81">
        <v>0</v>
      </c>
      <c r="Y76" s="44">
        <f t="shared" ref="Y76" si="64">SUM(Y182:Y193)</f>
        <v>0</v>
      </c>
    </row>
    <row r="77" spans="1:25" s="8" customFormat="1" ht="14.4" x14ac:dyDescent="0.3">
      <c r="A77" s="53"/>
      <c r="B77" s="53" t="s">
        <v>18</v>
      </c>
      <c r="C77" s="81">
        <v>0</v>
      </c>
      <c r="D77" s="81">
        <v>0</v>
      </c>
      <c r="E77" s="81">
        <v>0</v>
      </c>
      <c r="F77" s="81">
        <v>0</v>
      </c>
      <c r="G77" s="83">
        <v>435088.95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45">
        <v>0</v>
      </c>
      <c r="O77" s="45">
        <v>0</v>
      </c>
      <c r="P77" s="81">
        <v>0</v>
      </c>
      <c r="Q77" s="81">
        <v>0</v>
      </c>
      <c r="R77" s="83">
        <v>275431.76999999996</v>
      </c>
      <c r="S77" s="83">
        <v>105080.2</v>
      </c>
      <c r="T77" s="83">
        <v>34772.709999999992</v>
      </c>
      <c r="U77" s="81">
        <v>0</v>
      </c>
      <c r="V77" s="81">
        <v>0</v>
      </c>
      <c r="W77" s="81">
        <v>0</v>
      </c>
      <c r="X77" s="81">
        <v>0</v>
      </c>
      <c r="Y77" s="44">
        <f t="shared" ref="Y77" si="65">SUM(Y183:Y194)</f>
        <v>0</v>
      </c>
    </row>
    <row r="78" spans="1:25" s="8" customFormat="1" ht="14.4" x14ac:dyDescent="0.3">
      <c r="A78" s="53"/>
      <c r="B78" s="53" t="s">
        <v>19</v>
      </c>
      <c r="C78" s="81">
        <v>0</v>
      </c>
      <c r="D78" s="81">
        <v>0</v>
      </c>
      <c r="E78" s="81">
        <v>0</v>
      </c>
      <c r="F78" s="81">
        <v>0</v>
      </c>
      <c r="G78" s="81">
        <v>309908.82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45">
        <v>0</v>
      </c>
      <c r="O78" s="45">
        <v>0</v>
      </c>
      <c r="P78" s="81">
        <v>0</v>
      </c>
      <c r="Q78" s="81">
        <v>0</v>
      </c>
      <c r="R78" s="81">
        <v>136029.37</v>
      </c>
      <c r="S78" s="81">
        <v>105300.75</v>
      </c>
      <c r="T78" s="81">
        <v>4974.7599999999993</v>
      </c>
      <c r="U78" s="81">
        <v>40</v>
      </c>
      <c r="V78" s="81">
        <v>0</v>
      </c>
      <c r="W78" s="81">
        <v>0</v>
      </c>
      <c r="X78" s="81">
        <v>0</v>
      </c>
      <c r="Y78" s="44">
        <f t="shared" ref="Y78" si="66">SUM(Y184:Y195)</f>
        <v>0</v>
      </c>
    </row>
    <row r="79" spans="1:25" s="8" customFormat="1" ht="14.4" x14ac:dyDescent="0.3">
      <c r="A79" s="53"/>
      <c r="B79" s="53" t="s">
        <v>20</v>
      </c>
      <c r="C79" s="81">
        <v>0</v>
      </c>
      <c r="D79" s="81">
        <v>0</v>
      </c>
      <c r="E79" s="81">
        <v>0</v>
      </c>
      <c r="F79" s="81">
        <v>0</v>
      </c>
      <c r="G79" s="81">
        <v>502696.57999999996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45">
        <v>0</v>
      </c>
      <c r="O79" s="45">
        <v>0</v>
      </c>
      <c r="P79" s="81">
        <v>0</v>
      </c>
      <c r="Q79" s="81">
        <v>0</v>
      </c>
      <c r="R79" s="81">
        <v>204422.77000000002</v>
      </c>
      <c r="S79" s="81">
        <v>151823.41</v>
      </c>
      <c r="T79" s="81">
        <v>23401.579999999998</v>
      </c>
      <c r="U79" s="81">
        <v>100</v>
      </c>
      <c r="V79" s="81">
        <v>0</v>
      </c>
      <c r="W79" s="81">
        <v>0</v>
      </c>
      <c r="X79" s="81">
        <v>0</v>
      </c>
      <c r="Y79" s="44">
        <f t="shared" ref="Y79" si="67">SUM(Y185:Y196)</f>
        <v>0</v>
      </c>
    </row>
    <row r="80" spans="1:25" s="8" customFormat="1" ht="14.4" x14ac:dyDescent="0.3">
      <c r="A80" s="53"/>
      <c r="B80" s="53" t="s">
        <v>21</v>
      </c>
      <c r="C80" s="81">
        <v>0</v>
      </c>
      <c r="D80" s="81">
        <v>0</v>
      </c>
      <c r="E80" s="81">
        <v>0</v>
      </c>
      <c r="F80" s="81">
        <v>0</v>
      </c>
      <c r="G80" s="81">
        <v>411252.79000000004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45">
        <v>0</v>
      </c>
      <c r="O80" s="45">
        <v>0</v>
      </c>
      <c r="P80" s="81">
        <v>0</v>
      </c>
      <c r="Q80" s="81">
        <v>0</v>
      </c>
      <c r="R80" s="81">
        <v>30846.310000000005</v>
      </c>
      <c r="S80" s="81">
        <v>72559.48</v>
      </c>
      <c r="T80" s="81">
        <v>4571.8100000000004</v>
      </c>
      <c r="U80" s="81">
        <v>0</v>
      </c>
      <c r="V80" s="81">
        <v>0</v>
      </c>
      <c r="W80" s="81">
        <v>0</v>
      </c>
      <c r="X80" s="81">
        <v>0</v>
      </c>
      <c r="Y80" s="44">
        <f t="shared" ref="Y80" si="68">SUM(Y186:Y197)</f>
        <v>0</v>
      </c>
    </row>
    <row r="81" spans="1:25" s="8" customFormat="1" ht="14.4" x14ac:dyDescent="0.3">
      <c r="A81" s="53"/>
      <c r="B81" s="53" t="s">
        <v>22</v>
      </c>
      <c r="C81" s="83">
        <v>0</v>
      </c>
      <c r="D81" s="83">
        <v>0</v>
      </c>
      <c r="E81" s="81">
        <v>0</v>
      </c>
      <c r="F81" s="83">
        <v>0</v>
      </c>
      <c r="G81" s="81">
        <v>399053.78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61">
        <v>0</v>
      </c>
      <c r="O81" s="61">
        <v>0</v>
      </c>
      <c r="P81" s="83">
        <v>0</v>
      </c>
      <c r="Q81" s="83">
        <v>0</v>
      </c>
      <c r="R81" s="81">
        <v>136387.34</v>
      </c>
      <c r="S81" s="81">
        <v>35099.769999999997</v>
      </c>
      <c r="T81" s="81">
        <v>727467.15</v>
      </c>
      <c r="U81" s="83">
        <v>0</v>
      </c>
      <c r="V81" s="83">
        <v>0</v>
      </c>
      <c r="W81" s="83">
        <v>0</v>
      </c>
      <c r="X81" s="81">
        <v>0</v>
      </c>
      <c r="Y81" s="44">
        <f t="shared" ref="Y81" si="69">SUM(Y187:Y198)</f>
        <v>0</v>
      </c>
    </row>
    <row r="82" spans="1:25" s="8" customFormat="1" ht="14.4" x14ac:dyDescent="0.3">
      <c r="A82" s="53"/>
      <c r="B82" s="53" t="s">
        <v>23</v>
      </c>
      <c r="C82" s="83">
        <v>0</v>
      </c>
      <c r="D82" s="83">
        <v>0</v>
      </c>
      <c r="E82" s="81">
        <v>0</v>
      </c>
      <c r="F82" s="83">
        <v>0</v>
      </c>
      <c r="G82" s="81">
        <v>304151.02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61">
        <v>0</v>
      </c>
      <c r="O82" s="61">
        <v>0</v>
      </c>
      <c r="P82" s="83">
        <v>0</v>
      </c>
      <c r="Q82" s="83">
        <v>0</v>
      </c>
      <c r="R82" s="81">
        <v>34190.43</v>
      </c>
      <c r="S82" s="83">
        <v>0</v>
      </c>
      <c r="T82" s="83">
        <v>0</v>
      </c>
      <c r="U82" s="83">
        <v>0</v>
      </c>
      <c r="V82" s="81">
        <v>100</v>
      </c>
      <c r="W82" s="83">
        <v>0</v>
      </c>
      <c r="X82" s="81">
        <v>0</v>
      </c>
      <c r="Y82" s="44">
        <f t="shared" ref="Y82" si="70">SUM(Y188:Y199)</f>
        <v>0</v>
      </c>
    </row>
    <row r="83" spans="1:25" s="8" customFormat="1" ht="14.4" x14ac:dyDescent="0.3">
      <c r="A83" s="53"/>
      <c r="B83" s="53" t="s">
        <v>24</v>
      </c>
      <c r="C83" s="83">
        <v>0</v>
      </c>
      <c r="D83" s="83">
        <v>0</v>
      </c>
      <c r="E83" s="81">
        <v>0</v>
      </c>
      <c r="F83" s="83">
        <v>0</v>
      </c>
      <c r="G83" s="81">
        <v>328803.5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61">
        <v>0</v>
      </c>
      <c r="O83" s="61">
        <v>0</v>
      </c>
      <c r="P83" s="83">
        <v>0</v>
      </c>
      <c r="Q83" s="83">
        <v>0</v>
      </c>
      <c r="R83" s="81">
        <v>88035.98000000001</v>
      </c>
      <c r="S83" s="81">
        <v>17079.169999999998</v>
      </c>
      <c r="T83" s="81">
        <v>26847.43</v>
      </c>
      <c r="U83" s="81">
        <v>4843.1099999999997</v>
      </c>
      <c r="V83" s="81">
        <v>2832.68</v>
      </c>
      <c r="W83" s="83">
        <v>0</v>
      </c>
      <c r="X83" s="81">
        <v>0</v>
      </c>
      <c r="Y83" s="44">
        <f t="shared" ref="Y83" si="71">SUM(Y189:Y200)</f>
        <v>0</v>
      </c>
    </row>
    <row r="84" spans="1:25" s="8" customFormat="1" ht="14.4" x14ac:dyDescent="0.3">
      <c r="A84" s="53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Y84" s="44">
        <f t="shared" ref="Y84" si="72">SUM(Y190:Y201)</f>
        <v>0</v>
      </c>
    </row>
    <row r="85" spans="1:25" s="8" customFormat="1" ht="14.4" x14ac:dyDescent="0.3">
      <c r="A85" s="26">
        <v>2020</v>
      </c>
      <c r="B85" s="53" t="s">
        <v>13</v>
      </c>
      <c r="C85" s="4">
        <v>0</v>
      </c>
      <c r="D85" s="4">
        <v>0</v>
      </c>
      <c r="E85" s="4">
        <v>0</v>
      </c>
      <c r="F85" s="4">
        <v>0</v>
      </c>
      <c r="G85" s="320">
        <v>290812.93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6">
        <v>4030</v>
      </c>
      <c r="S85" s="6">
        <v>3225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4">
        <f t="shared" ref="Y85" si="73">SUM(Y191:Y202)</f>
        <v>0</v>
      </c>
    </row>
    <row r="86" spans="1:25" s="8" customFormat="1" ht="14.4" x14ac:dyDescent="0.3">
      <c r="A86" s="53"/>
      <c r="B86" s="53" t="s">
        <v>14</v>
      </c>
      <c r="C86" s="8">
        <v>0</v>
      </c>
      <c r="D86" s="8">
        <v>0</v>
      </c>
      <c r="E86" s="8">
        <v>0</v>
      </c>
      <c r="F86" s="8">
        <v>0</v>
      </c>
      <c r="G86" s="45">
        <v>172855.96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4">
        <v>11417.71</v>
      </c>
      <c r="S86" s="4">
        <v>57624.979999999996</v>
      </c>
      <c r="T86" s="4">
        <v>0</v>
      </c>
      <c r="U86" s="4">
        <v>0</v>
      </c>
      <c r="V86" s="4">
        <v>0</v>
      </c>
      <c r="W86" s="4">
        <v>0</v>
      </c>
      <c r="X86" s="8">
        <v>0</v>
      </c>
      <c r="Y86" s="44">
        <f t="shared" ref="Y86" si="74">SUM(Y192:Y203)</f>
        <v>0</v>
      </c>
    </row>
    <row r="87" spans="1:25" s="8" customFormat="1" ht="14.4" x14ac:dyDescent="0.3">
      <c r="A87" s="53"/>
      <c r="B87" s="53" t="s">
        <v>15</v>
      </c>
      <c r="C87" s="8">
        <v>0</v>
      </c>
      <c r="D87" s="8">
        <v>0</v>
      </c>
      <c r="E87" s="8">
        <v>0</v>
      </c>
      <c r="F87" s="8">
        <v>0</v>
      </c>
      <c r="G87" s="45">
        <v>122924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4">
        <v>29871.7</v>
      </c>
      <c r="S87" s="4">
        <v>7600</v>
      </c>
      <c r="T87" s="4">
        <v>955.53</v>
      </c>
      <c r="U87" s="4">
        <v>0</v>
      </c>
      <c r="V87" s="4">
        <v>0</v>
      </c>
      <c r="W87" s="4">
        <v>0</v>
      </c>
      <c r="X87" s="8">
        <v>0</v>
      </c>
      <c r="Y87" s="44">
        <f t="shared" ref="Y87" si="75">SUM(Y193:Y204)</f>
        <v>0</v>
      </c>
    </row>
    <row r="88" spans="1:25" s="8" customFormat="1" ht="14.4" x14ac:dyDescent="0.3">
      <c r="A88" s="53"/>
      <c r="B88" s="53" t="s">
        <v>16</v>
      </c>
      <c r="C88" s="4">
        <v>0</v>
      </c>
      <c r="D88" s="4">
        <v>0</v>
      </c>
      <c r="E88" s="4">
        <v>0</v>
      </c>
      <c r="F88" s="4">
        <v>0</v>
      </c>
      <c r="G88" s="320">
        <v>35152.080000000002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5">
        <v>100</v>
      </c>
      <c r="S88" s="5">
        <v>10000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4">
        <f t="shared" ref="Y88" si="76">SUM(Y194:Y205)</f>
        <v>0</v>
      </c>
    </row>
    <row r="89" spans="1:25" s="8" customFormat="1" ht="14.4" x14ac:dyDescent="0.3">
      <c r="A89" s="53"/>
      <c r="B89" s="53" t="s">
        <v>17</v>
      </c>
      <c r="C89" s="4">
        <v>0</v>
      </c>
      <c r="D89" s="4">
        <v>0</v>
      </c>
      <c r="E89" s="4">
        <v>0</v>
      </c>
      <c r="F89" s="4">
        <v>0</v>
      </c>
      <c r="G89" s="320">
        <v>7630.7599999999993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5">
        <v>8350</v>
      </c>
      <c r="S89" s="5">
        <v>10380</v>
      </c>
      <c r="T89" s="4">
        <v>0</v>
      </c>
      <c r="U89" s="4">
        <v>0</v>
      </c>
      <c r="V89" s="5">
        <v>11020</v>
      </c>
      <c r="W89" s="4">
        <v>0</v>
      </c>
      <c r="X89" s="4">
        <v>0</v>
      </c>
      <c r="Y89" s="44">
        <f t="shared" ref="Y89" si="77">SUM(Y195:Y206)</f>
        <v>0</v>
      </c>
    </row>
    <row r="90" spans="1:25" s="8" customFormat="1" ht="14.4" x14ac:dyDescent="0.3">
      <c r="A90" s="53"/>
      <c r="B90" s="53" t="s">
        <v>18</v>
      </c>
      <c r="C90" s="4">
        <v>0</v>
      </c>
      <c r="D90" s="4">
        <v>0</v>
      </c>
      <c r="E90" s="4">
        <v>0</v>
      </c>
      <c r="F90" s="4">
        <v>0</v>
      </c>
      <c r="G90" s="320">
        <v>2638.08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5">
        <v>55684.7</v>
      </c>
      <c r="S90" s="5">
        <v>2000</v>
      </c>
      <c r="T90" s="5">
        <v>9522.06</v>
      </c>
      <c r="U90" s="4">
        <v>0</v>
      </c>
      <c r="V90" s="5">
        <v>743.43</v>
      </c>
      <c r="W90" s="4">
        <v>0</v>
      </c>
      <c r="X90" s="4">
        <v>0</v>
      </c>
      <c r="Y90" s="44">
        <f t="shared" ref="Y90" si="78">SUM(Y196:Y207)</f>
        <v>0</v>
      </c>
    </row>
    <row r="91" spans="1:25" s="14" customFormat="1" ht="14.4" x14ac:dyDescent="0.3">
      <c r="B91" s="14" t="s">
        <v>19</v>
      </c>
      <c r="C91" s="15">
        <v>0</v>
      </c>
      <c r="D91" s="15">
        <v>0</v>
      </c>
      <c r="E91" s="15">
        <v>0</v>
      </c>
      <c r="F91" s="15">
        <v>0</v>
      </c>
      <c r="G91" s="12">
        <v>930.84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67">
        <v>0</v>
      </c>
      <c r="P91" s="15">
        <v>0</v>
      </c>
      <c r="Q91" s="15">
        <v>0</v>
      </c>
      <c r="R91" s="15">
        <v>396398.14</v>
      </c>
      <c r="S91" s="15">
        <v>213.53</v>
      </c>
      <c r="T91" s="15">
        <v>4666.08</v>
      </c>
      <c r="U91" s="15">
        <v>0</v>
      </c>
      <c r="V91" s="15">
        <v>120087.09</v>
      </c>
      <c r="W91" s="15">
        <v>0</v>
      </c>
      <c r="X91" s="15"/>
      <c r="Y91" s="44">
        <f t="shared" ref="Y91" si="79">SUM(Y197:Y208)</f>
        <v>0</v>
      </c>
    </row>
    <row r="92" spans="1:25" s="14" customFormat="1" ht="14.4" x14ac:dyDescent="0.3">
      <c r="B92" s="14" t="s">
        <v>20</v>
      </c>
      <c r="C92" s="15">
        <v>0</v>
      </c>
      <c r="D92" s="15">
        <v>0</v>
      </c>
      <c r="E92" s="15">
        <v>0</v>
      </c>
      <c r="F92" s="15">
        <v>0</v>
      </c>
      <c r="G92" s="12">
        <v>3466.81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67">
        <v>0</v>
      </c>
      <c r="P92" s="15">
        <v>0</v>
      </c>
      <c r="Q92" s="15">
        <v>0</v>
      </c>
      <c r="R92" s="15">
        <v>1000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/>
      <c r="Y92" s="44">
        <f t="shared" ref="Y92" si="80">SUM(Y198:Y209)</f>
        <v>0</v>
      </c>
    </row>
    <row r="93" spans="1:25" s="14" customFormat="1" ht="14.4" x14ac:dyDescent="0.3">
      <c r="B93" s="14" t="s">
        <v>21</v>
      </c>
      <c r="C93" s="15">
        <v>0</v>
      </c>
      <c r="D93" s="15">
        <v>0</v>
      </c>
      <c r="E93" s="15">
        <v>0</v>
      </c>
      <c r="F93" s="15">
        <v>0</v>
      </c>
      <c r="G93" s="12">
        <v>13134.599999999999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67">
        <v>0</v>
      </c>
      <c r="P93" s="15">
        <v>0</v>
      </c>
      <c r="Q93" s="15">
        <v>0</v>
      </c>
      <c r="R93" s="15">
        <v>59953.31</v>
      </c>
      <c r="S93" s="15">
        <v>0</v>
      </c>
      <c r="T93" s="15">
        <v>200</v>
      </c>
      <c r="U93" s="15">
        <v>0</v>
      </c>
      <c r="V93" s="15">
        <v>20</v>
      </c>
      <c r="W93" s="15">
        <v>0</v>
      </c>
      <c r="X93" s="15"/>
      <c r="Y93" s="44">
        <f t="shared" ref="Y93" si="81">SUM(Y199:Y210)</f>
        <v>0</v>
      </c>
    </row>
    <row r="94" spans="1:25" s="14" customFormat="1" ht="14.4" x14ac:dyDescent="0.3">
      <c r="B94" s="14" t="s">
        <v>22</v>
      </c>
      <c r="C94" s="15">
        <v>0</v>
      </c>
      <c r="D94" s="15">
        <v>0</v>
      </c>
      <c r="E94" s="15">
        <v>0</v>
      </c>
      <c r="F94" s="15">
        <v>0</v>
      </c>
      <c r="G94" s="12">
        <v>1600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67">
        <v>0</v>
      </c>
      <c r="P94" s="15">
        <v>0</v>
      </c>
      <c r="Q94" s="15">
        <v>0</v>
      </c>
      <c r="R94" s="15">
        <v>22400.28</v>
      </c>
      <c r="S94" s="15">
        <v>200</v>
      </c>
      <c r="T94" s="15">
        <v>25</v>
      </c>
      <c r="U94" s="15">
        <v>0</v>
      </c>
      <c r="V94" s="15">
        <v>0</v>
      </c>
      <c r="W94" s="15">
        <v>0</v>
      </c>
      <c r="X94" s="15">
        <v>0</v>
      </c>
      <c r="Y94" s="44">
        <f t="shared" ref="Y94" si="82">SUM(Y200:Y211)</f>
        <v>0</v>
      </c>
    </row>
    <row r="95" spans="1:25" s="14" customFormat="1" ht="14.4" x14ac:dyDescent="0.3">
      <c r="B95" s="14" t="s">
        <v>23</v>
      </c>
      <c r="C95" s="15">
        <v>0</v>
      </c>
      <c r="D95" s="15">
        <v>0</v>
      </c>
      <c r="E95" s="15">
        <v>0</v>
      </c>
      <c r="F95" s="15">
        <v>0</v>
      </c>
      <c r="G95" s="12">
        <v>1100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67">
        <v>0</v>
      </c>
      <c r="P95" s="15">
        <v>0</v>
      </c>
      <c r="Q95" s="15">
        <v>0</v>
      </c>
      <c r="R95" s="15">
        <v>10850</v>
      </c>
      <c r="S95" s="15">
        <v>4450</v>
      </c>
      <c r="T95" s="15">
        <v>262704.59000000003</v>
      </c>
      <c r="U95" s="15">
        <v>0</v>
      </c>
      <c r="V95" s="15">
        <v>0</v>
      </c>
      <c r="W95" s="15">
        <v>0</v>
      </c>
      <c r="X95" s="15">
        <v>0</v>
      </c>
      <c r="Y95" s="44">
        <f t="shared" ref="Y95" si="83">SUM(Y201:Y212)</f>
        <v>0</v>
      </c>
    </row>
    <row r="96" spans="1:25" s="14" customFormat="1" ht="14.4" x14ac:dyDescent="0.3">
      <c r="B96" s="14" t="s">
        <v>24</v>
      </c>
      <c r="C96" s="15">
        <v>0</v>
      </c>
      <c r="D96" s="15">
        <v>0</v>
      </c>
      <c r="E96" s="15">
        <v>0</v>
      </c>
      <c r="F96" s="15">
        <v>0</v>
      </c>
      <c r="G96" s="12">
        <v>1170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67">
        <v>0</v>
      </c>
      <c r="P96" s="15">
        <v>0</v>
      </c>
      <c r="Q96" s="15">
        <v>0</v>
      </c>
      <c r="R96" s="15">
        <v>113909.4</v>
      </c>
      <c r="S96" s="15">
        <v>3230</v>
      </c>
      <c r="T96" s="15">
        <v>100</v>
      </c>
      <c r="U96" s="15">
        <v>0</v>
      </c>
      <c r="V96" s="15">
        <v>0</v>
      </c>
      <c r="W96" s="15">
        <v>0</v>
      </c>
      <c r="X96" s="15">
        <v>0</v>
      </c>
      <c r="Y96" s="44">
        <f t="shared" ref="Y96" si="84">SUM(Y202:Y213)</f>
        <v>0</v>
      </c>
    </row>
    <row r="97" spans="1:25" s="14" customFormat="1" ht="14.4" x14ac:dyDescent="0.3">
      <c r="C97" s="15"/>
      <c r="D97" s="15"/>
      <c r="E97" s="15"/>
      <c r="F97" s="15"/>
      <c r="G97" s="12"/>
      <c r="H97" s="15"/>
      <c r="I97" s="15"/>
      <c r="J97" s="15"/>
      <c r="K97" s="15"/>
      <c r="L97" s="15"/>
      <c r="M97" s="15"/>
      <c r="N97" s="15"/>
      <c r="O97" s="67"/>
      <c r="P97" s="15"/>
      <c r="Q97" s="15"/>
      <c r="R97" s="15"/>
      <c r="S97" s="15"/>
      <c r="T97" s="15"/>
      <c r="U97" s="15"/>
      <c r="V97" s="15"/>
      <c r="W97" s="15"/>
      <c r="X97" s="15"/>
      <c r="Y97" s="44">
        <f t="shared" ref="Y97" si="85">SUM(Y203:Y214)</f>
        <v>0</v>
      </c>
    </row>
    <row r="98" spans="1:25" s="14" customFormat="1" ht="14.4" x14ac:dyDescent="0.3">
      <c r="A98" s="319">
        <v>2021</v>
      </c>
      <c r="B98" s="53" t="s">
        <v>13</v>
      </c>
      <c r="C98" s="15">
        <v>0</v>
      </c>
      <c r="D98" s="15">
        <v>0</v>
      </c>
      <c r="E98" s="15">
        <v>0</v>
      </c>
      <c r="F98" s="15">
        <v>0</v>
      </c>
      <c r="G98" s="321">
        <v>8468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67">
        <v>0</v>
      </c>
      <c r="P98" s="15">
        <v>0</v>
      </c>
      <c r="Q98" s="15">
        <v>0</v>
      </c>
      <c r="R98" s="181">
        <v>800</v>
      </c>
      <c r="S98" s="181">
        <v>230</v>
      </c>
      <c r="T98" s="181">
        <v>300</v>
      </c>
      <c r="U98" s="15">
        <v>0</v>
      </c>
      <c r="V98" s="15">
        <v>0</v>
      </c>
      <c r="W98" s="15">
        <v>0</v>
      </c>
      <c r="X98" s="15">
        <v>0</v>
      </c>
      <c r="Y98" s="44">
        <f t="shared" ref="Y98" si="86">SUM(Y204:Y215)</f>
        <v>0</v>
      </c>
    </row>
    <row r="99" spans="1:25" s="14" customFormat="1" ht="14.4" x14ac:dyDescent="0.3">
      <c r="B99" s="53" t="s">
        <v>14</v>
      </c>
      <c r="C99" s="15">
        <v>0</v>
      </c>
      <c r="D99" s="15">
        <v>0</v>
      </c>
      <c r="E99" s="15">
        <v>0</v>
      </c>
      <c r="F99" s="15">
        <v>0</v>
      </c>
      <c r="G99" s="321">
        <v>14795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67">
        <v>0</v>
      </c>
      <c r="P99" s="15">
        <v>0</v>
      </c>
      <c r="Q99" s="15">
        <v>0</v>
      </c>
      <c r="R99" s="181">
        <v>12030</v>
      </c>
      <c r="S99" s="181">
        <v>1972.06</v>
      </c>
      <c r="T99" s="181">
        <v>500</v>
      </c>
      <c r="U99" s="15">
        <v>0</v>
      </c>
      <c r="V99" s="15">
        <v>0</v>
      </c>
      <c r="W99" s="15">
        <v>0</v>
      </c>
      <c r="X99" s="15">
        <v>0</v>
      </c>
      <c r="Y99" s="44">
        <f t="shared" ref="Y99" si="87">SUM(Y205:Y216)</f>
        <v>0</v>
      </c>
    </row>
    <row r="100" spans="1:25" s="14" customFormat="1" ht="14.4" x14ac:dyDescent="0.3">
      <c r="B100" s="53" t="s">
        <v>15</v>
      </c>
      <c r="C100" s="15">
        <v>0</v>
      </c>
      <c r="D100" s="15">
        <v>0</v>
      </c>
      <c r="E100" s="15">
        <v>0</v>
      </c>
      <c r="F100" s="15">
        <v>0</v>
      </c>
      <c r="G100" s="321">
        <v>54474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67">
        <v>0</v>
      </c>
      <c r="P100" s="15">
        <v>0</v>
      </c>
      <c r="Q100" s="15">
        <v>0</v>
      </c>
      <c r="R100" s="181">
        <v>194631.74</v>
      </c>
      <c r="S100" s="181">
        <v>800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44">
        <f t="shared" ref="Y100" si="88">SUM(Y206:Y217)</f>
        <v>0</v>
      </c>
    </row>
    <row r="101" spans="1:25" s="14" customFormat="1" ht="14.4" x14ac:dyDescent="0.3">
      <c r="B101" s="53" t="s">
        <v>16</v>
      </c>
      <c r="C101" s="15">
        <v>0</v>
      </c>
      <c r="D101" s="15">
        <v>0</v>
      </c>
      <c r="E101" s="15">
        <v>0</v>
      </c>
      <c r="F101" s="15">
        <v>0</v>
      </c>
      <c r="G101" s="321">
        <v>23154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67">
        <v>0</v>
      </c>
      <c r="P101" s="15">
        <v>0</v>
      </c>
      <c r="Q101" s="15">
        <v>0</v>
      </c>
      <c r="R101" s="182">
        <v>3070.27</v>
      </c>
      <c r="S101" s="182">
        <v>550.67999999999995</v>
      </c>
      <c r="T101" s="182">
        <v>70.819999999999993</v>
      </c>
      <c r="U101" s="182">
        <v>0</v>
      </c>
      <c r="V101" s="182">
        <v>427.59</v>
      </c>
      <c r="W101" s="15">
        <v>0</v>
      </c>
      <c r="X101" s="15">
        <v>0</v>
      </c>
      <c r="Y101" s="44">
        <f t="shared" ref="Y101" si="89">SUM(Y207:Y218)</f>
        <v>0</v>
      </c>
    </row>
    <row r="102" spans="1:25" s="14" customFormat="1" ht="14.4" x14ac:dyDescent="0.3">
      <c r="B102" s="53" t="s">
        <v>17</v>
      </c>
      <c r="C102" s="15">
        <v>0</v>
      </c>
      <c r="D102" s="15">
        <v>0</v>
      </c>
      <c r="E102" s="15">
        <v>0</v>
      </c>
      <c r="F102" s="15">
        <v>0</v>
      </c>
      <c r="G102" s="321">
        <v>19201.41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67">
        <v>0</v>
      </c>
      <c r="P102" s="15">
        <v>0</v>
      </c>
      <c r="Q102" s="15">
        <v>0</v>
      </c>
      <c r="R102" s="182">
        <v>245985.17</v>
      </c>
      <c r="S102" s="182">
        <v>100</v>
      </c>
      <c r="T102" s="15">
        <v>0</v>
      </c>
      <c r="U102" s="15">
        <v>0</v>
      </c>
      <c r="V102" s="182">
        <v>93871</v>
      </c>
      <c r="W102" s="15">
        <v>0</v>
      </c>
      <c r="X102" s="15">
        <v>0</v>
      </c>
      <c r="Y102" s="44">
        <f t="shared" ref="Y102" si="90">SUM(Y208:Y219)</f>
        <v>0</v>
      </c>
    </row>
    <row r="103" spans="1:25" s="14" customFormat="1" ht="14.4" x14ac:dyDescent="0.3">
      <c r="B103" s="53" t="s">
        <v>18</v>
      </c>
      <c r="C103" s="14">
        <v>0</v>
      </c>
      <c r="D103" s="14">
        <v>0</v>
      </c>
      <c r="E103" s="14">
        <v>0</v>
      </c>
      <c r="F103" s="14">
        <v>0</v>
      </c>
      <c r="G103" s="321">
        <v>34145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85">
        <v>0</v>
      </c>
      <c r="P103" s="14">
        <v>0</v>
      </c>
      <c r="Q103" s="14">
        <v>0</v>
      </c>
      <c r="R103" s="181">
        <v>11696.880000000001</v>
      </c>
      <c r="S103" s="181">
        <v>3238.13</v>
      </c>
      <c r="T103" s="14">
        <v>0</v>
      </c>
      <c r="U103" s="14">
        <v>0</v>
      </c>
      <c r="V103" s="181">
        <v>200</v>
      </c>
      <c r="W103" s="15">
        <v>0</v>
      </c>
      <c r="X103" s="15">
        <v>0</v>
      </c>
      <c r="Y103" s="44">
        <f t="shared" ref="Y103" si="91">SUM(Y209:Y220)</f>
        <v>0</v>
      </c>
    </row>
    <row r="104" spans="1:25" s="14" customFormat="1" ht="14.4" x14ac:dyDescent="0.3">
      <c r="B104" s="14" t="s">
        <v>19</v>
      </c>
      <c r="C104" s="15">
        <v>0</v>
      </c>
      <c r="D104" s="15">
        <v>0</v>
      </c>
      <c r="E104" s="15">
        <v>0</v>
      </c>
      <c r="F104" s="15">
        <v>0</v>
      </c>
      <c r="G104" s="321">
        <v>16048.51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67">
        <v>0</v>
      </c>
      <c r="P104" s="15">
        <v>0</v>
      </c>
      <c r="Q104" s="15">
        <v>0</v>
      </c>
      <c r="R104" s="182">
        <v>2430</v>
      </c>
      <c r="S104" s="182">
        <v>155</v>
      </c>
      <c r="T104" s="182">
        <v>2110</v>
      </c>
      <c r="U104" s="182">
        <v>0</v>
      </c>
      <c r="V104" s="182">
        <v>0</v>
      </c>
      <c r="W104" s="182">
        <v>0</v>
      </c>
      <c r="X104" s="15">
        <v>0</v>
      </c>
      <c r="Y104" s="44">
        <f t="shared" ref="Y104" si="92">SUM(Y210:Y221)</f>
        <v>0</v>
      </c>
    </row>
    <row r="105" spans="1:25" s="14" customFormat="1" ht="14.4" x14ac:dyDescent="0.3">
      <c r="B105" s="14" t="s">
        <v>20</v>
      </c>
      <c r="C105" s="15">
        <v>0</v>
      </c>
      <c r="D105" s="15">
        <v>0</v>
      </c>
      <c r="E105" s="15">
        <v>0</v>
      </c>
      <c r="F105" s="15">
        <v>0</v>
      </c>
      <c r="G105" s="321">
        <v>2260.2399999999998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67">
        <v>0</v>
      </c>
      <c r="P105" s="15">
        <v>0</v>
      </c>
      <c r="Q105" s="15">
        <v>0</v>
      </c>
      <c r="R105" s="182">
        <v>29391.88</v>
      </c>
      <c r="S105" s="182">
        <v>1155.8499999999999</v>
      </c>
      <c r="T105" s="182">
        <v>130</v>
      </c>
      <c r="U105" s="182">
        <v>0</v>
      </c>
      <c r="V105" s="182">
        <v>0</v>
      </c>
      <c r="W105" s="182">
        <v>0</v>
      </c>
      <c r="X105" s="15">
        <v>0</v>
      </c>
      <c r="Y105" s="44">
        <f t="shared" ref="Y105" si="93">SUM(Y211:Y222)</f>
        <v>0</v>
      </c>
    </row>
    <row r="106" spans="1:25" s="14" customFormat="1" ht="14.4" x14ac:dyDescent="0.3">
      <c r="B106" s="14" t="s">
        <v>21</v>
      </c>
      <c r="C106" s="15">
        <v>0</v>
      </c>
      <c r="D106" s="15">
        <v>0</v>
      </c>
      <c r="E106" s="15">
        <v>0</v>
      </c>
      <c r="F106" s="15">
        <v>0</v>
      </c>
      <c r="G106" s="321">
        <v>28917.600000000002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67">
        <v>0</v>
      </c>
      <c r="P106" s="15">
        <v>0</v>
      </c>
      <c r="Q106" s="15">
        <v>0</v>
      </c>
      <c r="R106" s="182">
        <v>10286.709999999999</v>
      </c>
      <c r="S106" s="15">
        <v>0</v>
      </c>
      <c r="T106" s="182">
        <v>4900</v>
      </c>
      <c r="U106" s="15">
        <v>0</v>
      </c>
      <c r="V106" s="182">
        <v>0</v>
      </c>
      <c r="W106" s="15">
        <v>0</v>
      </c>
      <c r="X106" s="15"/>
      <c r="Y106" s="44">
        <f t="shared" ref="Y106" si="94">SUM(Y212:Y223)</f>
        <v>0</v>
      </c>
    </row>
    <row r="107" spans="1:25" s="14" customFormat="1" ht="14.4" x14ac:dyDescent="0.3">
      <c r="B107" s="14" t="s">
        <v>22</v>
      </c>
      <c r="C107" s="15">
        <v>0</v>
      </c>
      <c r="D107" s="15">
        <v>0</v>
      </c>
      <c r="E107" s="15">
        <v>0</v>
      </c>
      <c r="F107" s="15">
        <v>0</v>
      </c>
      <c r="G107" s="12">
        <v>32072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67">
        <v>0</v>
      </c>
      <c r="P107" s="15">
        <v>0</v>
      </c>
      <c r="Q107" s="15">
        <v>0</v>
      </c>
      <c r="R107" s="15">
        <v>400</v>
      </c>
      <c r="S107" s="15">
        <v>1025.6799999999998</v>
      </c>
      <c r="T107" s="15">
        <v>200</v>
      </c>
      <c r="U107" s="15">
        <v>0</v>
      </c>
      <c r="V107" s="15">
        <v>0</v>
      </c>
      <c r="W107" s="15">
        <v>0</v>
      </c>
      <c r="X107" s="15">
        <v>0</v>
      </c>
      <c r="Y107" s="44">
        <f t="shared" ref="Y107" si="95">SUM(Y213:Y224)</f>
        <v>0</v>
      </c>
    </row>
    <row r="108" spans="1:25" s="14" customFormat="1" ht="14.4" x14ac:dyDescent="0.3">
      <c r="B108" s="14" t="s">
        <v>23</v>
      </c>
      <c r="C108" s="15">
        <v>0</v>
      </c>
      <c r="D108" s="15">
        <v>0</v>
      </c>
      <c r="E108" s="15">
        <v>0</v>
      </c>
      <c r="F108" s="15">
        <v>0</v>
      </c>
      <c r="G108" s="12">
        <v>19730.28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7">
        <v>0</v>
      </c>
      <c r="P108" s="15">
        <v>0</v>
      </c>
      <c r="Q108" s="15">
        <v>0</v>
      </c>
      <c r="R108" s="15">
        <v>340714.88000000006</v>
      </c>
      <c r="S108" s="15">
        <v>33050.689999999995</v>
      </c>
      <c r="T108" s="15">
        <v>36860.769999999997</v>
      </c>
      <c r="U108" s="15">
        <v>0</v>
      </c>
      <c r="V108" s="15">
        <v>0</v>
      </c>
      <c r="W108" s="15">
        <v>0</v>
      </c>
      <c r="X108" s="15">
        <v>0</v>
      </c>
      <c r="Y108" s="44">
        <f t="shared" ref="Y108" si="96">SUM(Y214:Y225)</f>
        <v>0</v>
      </c>
    </row>
    <row r="109" spans="1:25" s="14" customFormat="1" ht="14.4" x14ac:dyDescent="0.3">
      <c r="B109" s="14" t="s">
        <v>24</v>
      </c>
      <c r="C109" s="15">
        <v>0</v>
      </c>
      <c r="D109" s="15">
        <v>0</v>
      </c>
      <c r="E109" s="15">
        <v>0</v>
      </c>
      <c r="F109" s="15">
        <v>0</v>
      </c>
      <c r="G109" s="12">
        <v>11553.800000000001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7">
        <v>0</v>
      </c>
      <c r="P109" s="15">
        <v>0</v>
      </c>
      <c r="Q109" s="15">
        <v>0</v>
      </c>
      <c r="R109" s="15">
        <v>500</v>
      </c>
      <c r="S109" s="15">
        <v>350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44">
        <f t="shared" ref="Y109" si="97">SUM(Y215:Y226)</f>
        <v>0</v>
      </c>
    </row>
    <row r="110" spans="1:25" s="14" customFormat="1" ht="14.4" x14ac:dyDescent="0.3">
      <c r="C110" s="15"/>
      <c r="D110" s="15"/>
      <c r="E110" s="15"/>
      <c r="F110" s="15"/>
      <c r="G110" s="12"/>
      <c r="H110" s="15"/>
      <c r="I110" s="15"/>
      <c r="J110" s="15"/>
      <c r="K110" s="15"/>
      <c r="L110" s="15"/>
      <c r="M110" s="15"/>
      <c r="N110" s="15"/>
      <c r="O110" s="67"/>
      <c r="P110" s="15"/>
      <c r="Q110" s="15"/>
      <c r="R110" s="15"/>
      <c r="S110" s="15"/>
      <c r="T110" s="15"/>
      <c r="U110" s="15"/>
      <c r="V110" s="15"/>
      <c r="W110" s="15"/>
      <c r="X110" s="15"/>
      <c r="Y110" s="44">
        <f t="shared" ref="Y110" si="98">SUM(Y216:Y227)</f>
        <v>0</v>
      </c>
    </row>
    <row r="111" spans="1:25" s="14" customFormat="1" ht="14.4" x14ac:dyDescent="0.3">
      <c r="A111" s="319" t="s">
        <v>109</v>
      </c>
      <c r="B111" s="53" t="s">
        <v>13</v>
      </c>
      <c r="C111" s="14">
        <v>0</v>
      </c>
      <c r="D111" s="14">
        <v>0</v>
      </c>
      <c r="E111" s="14">
        <v>0</v>
      </c>
      <c r="F111" s="14">
        <v>0</v>
      </c>
      <c r="G111" s="321">
        <v>51273.560000000005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85">
        <v>0</v>
      </c>
      <c r="P111" s="14">
        <v>0</v>
      </c>
      <c r="Q111" s="14">
        <v>0</v>
      </c>
      <c r="R111" s="181">
        <v>1030</v>
      </c>
      <c r="S111" s="181">
        <v>600</v>
      </c>
      <c r="T111" s="181">
        <v>50</v>
      </c>
      <c r="U111" s="182">
        <v>0</v>
      </c>
      <c r="V111" s="182">
        <v>0</v>
      </c>
      <c r="W111" s="182">
        <v>0</v>
      </c>
      <c r="X111" s="182">
        <v>0</v>
      </c>
      <c r="Y111" s="44">
        <f t="shared" ref="Y111" si="99">SUM(Y217:Y228)</f>
        <v>0</v>
      </c>
    </row>
    <row r="112" spans="1:25" s="14" customFormat="1" ht="14.4" x14ac:dyDescent="0.3">
      <c r="B112" s="53" t="s">
        <v>14</v>
      </c>
      <c r="C112" s="14">
        <v>0</v>
      </c>
      <c r="D112" s="14">
        <v>0</v>
      </c>
      <c r="E112" s="14">
        <v>0</v>
      </c>
      <c r="F112" s="14">
        <v>0</v>
      </c>
      <c r="G112" s="321">
        <v>36931.300000000003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85">
        <v>0</v>
      </c>
      <c r="P112" s="14">
        <v>0</v>
      </c>
      <c r="Q112" s="14">
        <v>0</v>
      </c>
      <c r="R112" s="181">
        <v>2000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44">
        <f t="shared" ref="Y112" si="100">SUM(Y218:Y229)</f>
        <v>0</v>
      </c>
    </row>
    <row r="113" spans="1:25" s="14" customFormat="1" ht="14.4" x14ac:dyDescent="0.3">
      <c r="B113" s="53" t="s">
        <v>15</v>
      </c>
      <c r="C113" s="14">
        <v>0</v>
      </c>
      <c r="D113" s="14">
        <v>0</v>
      </c>
      <c r="E113" s="14">
        <v>0</v>
      </c>
      <c r="F113" s="14">
        <v>0</v>
      </c>
      <c r="G113" s="321">
        <v>51174.43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85">
        <v>0</v>
      </c>
      <c r="P113" s="14">
        <v>0</v>
      </c>
      <c r="Q113" s="14">
        <v>0</v>
      </c>
      <c r="R113" s="181">
        <v>8229.02</v>
      </c>
      <c r="S113" s="181">
        <v>20000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44">
        <f t="shared" ref="Y113" si="101">SUM(Y219:Y230)</f>
        <v>0</v>
      </c>
    </row>
    <row r="114" spans="1:25" s="14" customFormat="1" ht="14.4" x14ac:dyDescent="0.3">
      <c r="B114" s="53" t="s">
        <v>16</v>
      </c>
      <c r="C114" s="182">
        <v>0</v>
      </c>
      <c r="D114" s="182">
        <v>0</v>
      </c>
      <c r="E114" s="182">
        <v>0</v>
      </c>
      <c r="F114" s="182">
        <v>0</v>
      </c>
      <c r="G114" s="321">
        <v>54794.62999999999</v>
      </c>
      <c r="H114" s="15">
        <v>0</v>
      </c>
      <c r="I114" s="15">
        <v>0</v>
      </c>
      <c r="J114" s="15">
        <v>0</v>
      </c>
      <c r="K114" s="182">
        <v>0</v>
      </c>
      <c r="L114" s="182">
        <v>0</v>
      </c>
      <c r="M114" s="182">
        <v>0</v>
      </c>
      <c r="N114" s="182">
        <v>0</v>
      </c>
      <c r="O114" s="218">
        <v>0</v>
      </c>
      <c r="P114" s="182">
        <v>0</v>
      </c>
      <c r="Q114" s="182">
        <v>0</v>
      </c>
      <c r="R114" s="181">
        <v>2370.27</v>
      </c>
      <c r="S114" s="181">
        <v>550.67999999999995</v>
      </c>
      <c r="T114" s="181">
        <v>70.819999999999993</v>
      </c>
      <c r="U114" s="182">
        <v>0</v>
      </c>
      <c r="V114" s="182">
        <v>0</v>
      </c>
      <c r="W114" s="182">
        <v>0</v>
      </c>
      <c r="X114" s="182">
        <v>0</v>
      </c>
      <c r="Y114" s="44">
        <f t="shared" ref="Y114" si="102">SUM(Y220:Y231)</f>
        <v>0</v>
      </c>
    </row>
    <row r="115" spans="1:25" s="14" customFormat="1" ht="14.4" x14ac:dyDescent="0.3">
      <c r="B115" s="53" t="s">
        <v>17</v>
      </c>
      <c r="C115" s="182">
        <v>0</v>
      </c>
      <c r="D115" s="182">
        <v>0</v>
      </c>
      <c r="E115" s="182">
        <v>0</v>
      </c>
      <c r="F115" s="182">
        <v>0</v>
      </c>
      <c r="G115" s="12">
        <v>79312.399999999994</v>
      </c>
      <c r="H115" s="15">
        <v>0</v>
      </c>
      <c r="I115" s="15">
        <v>0</v>
      </c>
      <c r="J115" s="182">
        <v>0</v>
      </c>
      <c r="K115" s="182">
        <v>0</v>
      </c>
      <c r="L115" s="182">
        <v>0</v>
      </c>
      <c r="M115" s="182">
        <v>0</v>
      </c>
      <c r="N115" s="182">
        <v>0</v>
      </c>
      <c r="O115" s="218">
        <v>0</v>
      </c>
      <c r="P115" s="182">
        <v>0</v>
      </c>
      <c r="Q115" s="182">
        <v>0</v>
      </c>
      <c r="R115" s="233">
        <v>237182.04</v>
      </c>
      <c r="S115" s="233">
        <v>200</v>
      </c>
      <c r="T115" s="15">
        <v>0</v>
      </c>
      <c r="U115" s="182">
        <v>0</v>
      </c>
      <c r="V115" s="182">
        <v>0</v>
      </c>
      <c r="W115" s="182">
        <v>0</v>
      </c>
      <c r="X115" s="182">
        <v>0</v>
      </c>
      <c r="Y115" s="44">
        <f t="shared" ref="Y115" si="103">SUM(Y221:Y232)</f>
        <v>0</v>
      </c>
    </row>
    <row r="116" spans="1:25" s="14" customFormat="1" ht="14.4" x14ac:dyDescent="0.3">
      <c r="B116" s="53" t="s">
        <v>18</v>
      </c>
      <c r="C116" s="182">
        <v>0</v>
      </c>
      <c r="D116" s="182">
        <v>0</v>
      </c>
      <c r="E116" s="182">
        <v>0</v>
      </c>
      <c r="F116" s="182">
        <v>0</v>
      </c>
      <c r="G116" s="12">
        <v>11558.029999999999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7">
        <v>0</v>
      </c>
      <c r="P116" s="15">
        <v>0</v>
      </c>
      <c r="Q116" s="15">
        <v>0</v>
      </c>
      <c r="R116" s="233">
        <v>11939.2</v>
      </c>
      <c r="S116" s="233">
        <v>4000</v>
      </c>
      <c r="T116" s="233">
        <v>600</v>
      </c>
      <c r="U116" s="182">
        <v>0</v>
      </c>
      <c r="V116" s="182">
        <v>0</v>
      </c>
      <c r="W116" s="182">
        <v>0</v>
      </c>
      <c r="X116" s="182">
        <v>0</v>
      </c>
      <c r="Y116" s="44">
        <f t="shared" ref="Y116" si="104">SUM(Y222:Y233)</f>
        <v>0</v>
      </c>
    </row>
    <row r="117" spans="1:25" s="14" customFormat="1" ht="14.4" x14ac:dyDescent="0.3">
      <c r="B117" s="14" t="s">
        <v>19</v>
      </c>
      <c r="C117" s="15">
        <v>0</v>
      </c>
      <c r="D117" s="15">
        <v>0</v>
      </c>
      <c r="E117" s="15">
        <v>0</v>
      </c>
      <c r="F117" s="15">
        <v>0</v>
      </c>
      <c r="G117" s="322">
        <v>30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7">
        <v>0</v>
      </c>
      <c r="P117" s="15">
        <v>0</v>
      </c>
      <c r="Q117" s="15">
        <v>0</v>
      </c>
      <c r="R117" s="15">
        <v>17552.939999999999</v>
      </c>
      <c r="S117" s="15">
        <v>476.47</v>
      </c>
      <c r="T117" s="15">
        <v>60</v>
      </c>
      <c r="U117" s="15">
        <v>0</v>
      </c>
      <c r="V117" s="15">
        <v>0</v>
      </c>
      <c r="W117" s="15">
        <v>0</v>
      </c>
      <c r="X117" s="182">
        <v>0</v>
      </c>
      <c r="Y117" s="44">
        <f t="shared" ref="Y117" si="105">SUM(Y223:Y234)</f>
        <v>0</v>
      </c>
    </row>
    <row r="118" spans="1:25" s="14" customFormat="1" ht="14.4" x14ac:dyDescent="0.3">
      <c r="B118" s="14" t="s">
        <v>20</v>
      </c>
      <c r="C118" s="15">
        <v>0</v>
      </c>
      <c r="D118" s="15">
        <v>0</v>
      </c>
      <c r="E118" s="15">
        <v>0</v>
      </c>
      <c r="F118" s="15">
        <v>0</v>
      </c>
      <c r="G118" s="322">
        <v>30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7">
        <v>0</v>
      </c>
      <c r="P118" s="15">
        <v>0</v>
      </c>
      <c r="Q118" s="15">
        <v>0</v>
      </c>
      <c r="R118" s="15">
        <v>11896.279999999999</v>
      </c>
      <c r="S118" s="15">
        <v>30000</v>
      </c>
      <c r="T118" s="15">
        <v>0</v>
      </c>
      <c r="U118" s="15">
        <v>0</v>
      </c>
      <c r="V118" s="15">
        <v>0</v>
      </c>
      <c r="W118" s="15">
        <v>0</v>
      </c>
      <c r="X118" s="182">
        <v>0</v>
      </c>
      <c r="Y118" s="44">
        <f t="shared" ref="Y118" si="106">SUM(Y224:Y235)</f>
        <v>0</v>
      </c>
    </row>
    <row r="119" spans="1:25" s="14" customFormat="1" ht="14.4" x14ac:dyDescent="0.3">
      <c r="B119" s="14" t="s">
        <v>21</v>
      </c>
      <c r="C119" s="15">
        <v>0</v>
      </c>
      <c r="D119" s="15">
        <v>0</v>
      </c>
      <c r="E119" s="15">
        <v>0</v>
      </c>
      <c r="F119" s="15">
        <v>0</v>
      </c>
      <c r="G119" s="322">
        <v>71.099999999999994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7">
        <v>0</v>
      </c>
      <c r="P119" s="15">
        <v>0</v>
      </c>
      <c r="Q119" s="15">
        <v>0</v>
      </c>
      <c r="R119" s="15">
        <v>413685.91000000003</v>
      </c>
      <c r="S119" s="15">
        <v>612000</v>
      </c>
      <c r="T119" s="15">
        <v>61730</v>
      </c>
      <c r="U119" s="15">
        <v>0</v>
      </c>
      <c r="V119" s="15">
        <v>0</v>
      </c>
      <c r="W119" s="15">
        <v>0</v>
      </c>
      <c r="X119" s="182">
        <v>0</v>
      </c>
      <c r="Y119" s="44">
        <f t="shared" ref="Y119" si="107">SUM(Y225:Y236)</f>
        <v>0</v>
      </c>
    </row>
    <row r="120" spans="1:25" s="14" customFormat="1" ht="14.4" x14ac:dyDescent="0.3">
      <c r="B120" s="14" t="s">
        <v>22</v>
      </c>
      <c r="C120" s="15">
        <v>0</v>
      </c>
      <c r="D120" s="15">
        <v>0</v>
      </c>
      <c r="E120" s="15">
        <v>0</v>
      </c>
      <c r="F120" s="15">
        <v>0</v>
      </c>
      <c r="G120" s="12">
        <v>234658.67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7">
        <v>0</v>
      </c>
      <c r="P120" s="15">
        <v>0</v>
      </c>
      <c r="Q120" s="15">
        <v>0</v>
      </c>
      <c r="R120" s="15">
        <v>4865.2000000000007</v>
      </c>
      <c r="S120" s="15">
        <v>357824.43</v>
      </c>
      <c r="T120" s="15">
        <v>0</v>
      </c>
      <c r="U120" s="15">
        <v>0</v>
      </c>
      <c r="V120" s="15">
        <v>20</v>
      </c>
      <c r="W120" s="15">
        <v>0</v>
      </c>
      <c r="X120" s="15">
        <v>0</v>
      </c>
      <c r="Y120" s="44">
        <f t="shared" ref="Y120" si="108">SUM(Y226:Y237)</f>
        <v>0</v>
      </c>
    </row>
    <row r="121" spans="1:25" s="14" customFormat="1" ht="14.4" x14ac:dyDescent="0.3">
      <c r="B121" s="14" t="s">
        <v>23</v>
      </c>
      <c r="C121" s="15">
        <v>0</v>
      </c>
      <c r="D121" s="15">
        <v>0</v>
      </c>
      <c r="E121" s="15">
        <v>0</v>
      </c>
      <c r="F121" s="15">
        <v>0</v>
      </c>
      <c r="G121" s="12">
        <v>274992.21000000002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67">
        <v>0</v>
      </c>
      <c r="P121" s="15">
        <v>0</v>
      </c>
      <c r="Q121" s="15">
        <v>0</v>
      </c>
      <c r="R121" s="15">
        <v>1054</v>
      </c>
      <c r="S121" s="15">
        <v>5350</v>
      </c>
      <c r="T121" s="15">
        <v>30</v>
      </c>
      <c r="U121" s="15">
        <v>0</v>
      </c>
      <c r="V121" s="15">
        <v>751</v>
      </c>
      <c r="W121" s="15">
        <v>45</v>
      </c>
      <c r="X121" s="15">
        <v>0</v>
      </c>
      <c r="Y121" s="44">
        <f t="shared" ref="Y121" si="109">SUM(Y227:Y238)</f>
        <v>0</v>
      </c>
    </row>
    <row r="122" spans="1:25" s="14" customFormat="1" ht="14.4" x14ac:dyDescent="0.3">
      <c r="B122" s="14" t="s">
        <v>24</v>
      </c>
      <c r="C122" s="15">
        <v>0</v>
      </c>
      <c r="D122" s="15">
        <v>0</v>
      </c>
      <c r="E122" s="15">
        <v>0</v>
      </c>
      <c r="F122" s="15">
        <v>0</v>
      </c>
      <c r="G122" s="12">
        <v>373891.45000000007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7">
        <v>0</v>
      </c>
      <c r="P122" s="15">
        <v>0</v>
      </c>
      <c r="Q122" s="15">
        <v>0</v>
      </c>
      <c r="R122" s="15">
        <v>52378.43</v>
      </c>
      <c r="S122" s="15">
        <v>350332.37</v>
      </c>
      <c r="T122" s="15">
        <v>220</v>
      </c>
      <c r="U122" s="15">
        <v>0</v>
      </c>
      <c r="V122" s="15">
        <v>1760</v>
      </c>
      <c r="W122" s="15">
        <v>50</v>
      </c>
      <c r="X122" s="15">
        <v>0</v>
      </c>
      <c r="Y122" s="44">
        <f t="shared" ref="Y122" si="110">SUM(Y228:Y239)</f>
        <v>0</v>
      </c>
    </row>
    <row r="123" spans="1:25" s="14" customFormat="1" ht="14.4" x14ac:dyDescent="0.3">
      <c r="C123" s="15"/>
      <c r="D123" s="15"/>
      <c r="E123" s="15"/>
      <c r="F123" s="15"/>
      <c r="G123" s="12"/>
      <c r="H123" s="15"/>
      <c r="I123" s="15"/>
      <c r="J123" s="15"/>
      <c r="K123" s="15"/>
      <c r="L123" s="15"/>
      <c r="M123" s="15"/>
      <c r="N123" s="15"/>
      <c r="O123" s="67"/>
      <c r="P123" s="15"/>
      <c r="Q123" s="15"/>
      <c r="R123" s="15"/>
      <c r="S123" s="15"/>
      <c r="T123" s="15"/>
      <c r="U123" s="15"/>
      <c r="V123" s="15"/>
      <c r="W123" s="15"/>
      <c r="X123" s="15"/>
      <c r="Y123" s="44">
        <f t="shared" ref="Y123" si="111">SUM(Y229:Y240)</f>
        <v>0</v>
      </c>
    </row>
    <row r="124" spans="1:25" s="14" customFormat="1" ht="14.4" x14ac:dyDescent="0.3">
      <c r="A124" s="14" t="s">
        <v>110</v>
      </c>
      <c r="B124" s="53" t="s">
        <v>13</v>
      </c>
      <c r="C124" s="15">
        <v>0</v>
      </c>
      <c r="D124" s="15">
        <v>0</v>
      </c>
      <c r="E124" s="15">
        <v>0</v>
      </c>
      <c r="F124" s="15">
        <v>0</v>
      </c>
      <c r="G124" s="294">
        <v>209534.03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7">
        <v>0</v>
      </c>
      <c r="P124" s="15">
        <v>0</v>
      </c>
      <c r="Q124" s="15">
        <v>0</v>
      </c>
      <c r="R124" s="240">
        <v>71054.01999999999</v>
      </c>
      <c r="S124" s="240">
        <v>116751.73000000001</v>
      </c>
      <c r="T124" s="240">
        <v>4689.33</v>
      </c>
      <c r="U124" s="15">
        <v>0</v>
      </c>
      <c r="V124" s="15">
        <v>0</v>
      </c>
      <c r="W124" s="15">
        <v>0</v>
      </c>
      <c r="X124" s="15">
        <v>0</v>
      </c>
      <c r="Y124" s="44">
        <f>SUM(C124:X124)</f>
        <v>402029.11000000004</v>
      </c>
    </row>
    <row r="125" spans="1:25" s="14" customFormat="1" ht="14.4" x14ac:dyDescent="0.3">
      <c r="B125" s="53" t="s">
        <v>14</v>
      </c>
      <c r="C125" s="15">
        <v>0</v>
      </c>
      <c r="D125" s="15">
        <v>0</v>
      </c>
      <c r="E125" s="15">
        <v>0</v>
      </c>
      <c r="F125" s="15">
        <v>0</v>
      </c>
      <c r="G125" s="294">
        <v>200595.55000000002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7">
        <v>0</v>
      </c>
      <c r="P125" s="15">
        <v>0</v>
      </c>
      <c r="Q125" s="15">
        <v>0</v>
      </c>
      <c r="R125" s="240">
        <v>10650</v>
      </c>
      <c r="S125" s="240">
        <v>3000</v>
      </c>
      <c r="T125" s="240">
        <v>1063800</v>
      </c>
      <c r="U125" s="15">
        <v>0</v>
      </c>
      <c r="V125" s="240">
        <v>120</v>
      </c>
      <c r="W125" s="15">
        <v>0</v>
      </c>
      <c r="X125" s="15">
        <v>0</v>
      </c>
      <c r="Y125" s="44">
        <f t="shared" ref="Y125:Y134" si="112">SUM(C125:X125)</f>
        <v>1278165.55</v>
      </c>
    </row>
    <row r="126" spans="1:25" s="14" customFormat="1" ht="14.4" x14ac:dyDescent="0.3">
      <c r="B126" s="53" t="s">
        <v>15</v>
      </c>
      <c r="C126" s="15">
        <v>0</v>
      </c>
      <c r="D126" s="15">
        <v>0</v>
      </c>
      <c r="E126" s="15">
        <v>0</v>
      </c>
      <c r="F126" s="15">
        <v>0</v>
      </c>
      <c r="G126" s="294">
        <v>187695.05000000002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7">
        <v>0</v>
      </c>
      <c r="P126" s="15">
        <v>0</v>
      </c>
      <c r="Q126" s="15">
        <v>0</v>
      </c>
      <c r="R126" s="240">
        <v>841.92</v>
      </c>
      <c r="S126" s="15">
        <v>0</v>
      </c>
      <c r="T126" s="15">
        <v>0</v>
      </c>
      <c r="U126" s="15">
        <v>0</v>
      </c>
      <c r="V126" s="240">
        <v>56.14</v>
      </c>
      <c r="W126" s="15">
        <v>0</v>
      </c>
      <c r="X126" s="15">
        <v>0</v>
      </c>
      <c r="Y126" s="44">
        <f t="shared" si="112"/>
        <v>188593.11000000004</v>
      </c>
    </row>
    <row r="127" spans="1:25" s="14" customFormat="1" ht="14.4" x14ac:dyDescent="0.3">
      <c r="B127" s="53" t="s">
        <v>16</v>
      </c>
      <c r="C127" s="15">
        <v>0</v>
      </c>
      <c r="D127" s="15">
        <v>0</v>
      </c>
      <c r="E127" s="15">
        <v>0</v>
      </c>
      <c r="F127" s="15">
        <v>0</v>
      </c>
      <c r="G127" s="294">
        <v>249894.65000000002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67">
        <v>0</v>
      </c>
      <c r="P127" s="15">
        <v>0</v>
      </c>
      <c r="Q127" s="15">
        <v>0</v>
      </c>
      <c r="R127" s="240">
        <v>2370.27</v>
      </c>
      <c r="S127" s="240">
        <v>550.67999999999995</v>
      </c>
      <c r="T127" s="240">
        <v>70.819999999999993</v>
      </c>
      <c r="U127" s="15">
        <v>0</v>
      </c>
      <c r="V127" s="240">
        <v>427.59</v>
      </c>
      <c r="W127" s="15">
        <v>0</v>
      </c>
      <c r="X127" s="15">
        <v>0</v>
      </c>
      <c r="Y127" s="44">
        <f t="shared" si="112"/>
        <v>253314.01</v>
      </c>
    </row>
    <row r="128" spans="1:25" s="14" customFormat="1" ht="14.4" x14ac:dyDescent="0.3">
      <c r="B128" s="53" t="s">
        <v>17</v>
      </c>
      <c r="C128" s="15">
        <v>0</v>
      </c>
      <c r="D128" s="15">
        <v>0</v>
      </c>
      <c r="E128" s="15">
        <v>0</v>
      </c>
      <c r="F128" s="15">
        <v>0</v>
      </c>
      <c r="G128" s="294">
        <v>312373.09999999998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7">
        <v>0</v>
      </c>
      <c r="P128" s="15">
        <v>0</v>
      </c>
      <c r="Q128" s="15">
        <v>0</v>
      </c>
      <c r="R128" s="240">
        <v>237182.04</v>
      </c>
      <c r="S128" s="240">
        <v>200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44">
        <f t="shared" si="112"/>
        <v>549755.14</v>
      </c>
    </row>
    <row r="129" spans="1:25" s="14" customFormat="1" ht="14.4" x14ac:dyDescent="0.3">
      <c r="B129" s="53" t="s">
        <v>18</v>
      </c>
      <c r="C129" s="15">
        <v>0</v>
      </c>
      <c r="D129" s="15">
        <v>0</v>
      </c>
      <c r="E129" s="15">
        <v>0</v>
      </c>
      <c r="F129" s="15">
        <v>0</v>
      </c>
      <c r="G129" s="294">
        <v>364012.65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67">
        <v>0</v>
      </c>
      <c r="P129" s="15">
        <v>0</v>
      </c>
      <c r="Q129" s="15">
        <v>0</v>
      </c>
      <c r="R129" s="240">
        <v>11939.2</v>
      </c>
      <c r="S129" s="240">
        <v>4000</v>
      </c>
      <c r="T129" s="240">
        <v>600</v>
      </c>
      <c r="U129" s="15">
        <v>0</v>
      </c>
      <c r="V129" s="240">
        <v>7200</v>
      </c>
      <c r="W129" s="240">
        <v>1400</v>
      </c>
      <c r="X129" s="15">
        <v>0</v>
      </c>
      <c r="Y129" s="44">
        <f t="shared" si="112"/>
        <v>389151.85000000003</v>
      </c>
    </row>
    <row r="130" spans="1:25" s="14" customFormat="1" ht="14.4" x14ac:dyDescent="0.3">
      <c r="B130" s="14" t="s">
        <v>19</v>
      </c>
      <c r="C130" s="296">
        <v>0</v>
      </c>
      <c r="D130" s="296">
        <v>0</v>
      </c>
      <c r="E130" s="12">
        <v>0</v>
      </c>
      <c r="F130" s="12">
        <v>0</v>
      </c>
      <c r="G130" s="12">
        <v>51354.43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73">
        <v>0</v>
      </c>
      <c r="P130" s="73">
        <v>0</v>
      </c>
      <c r="Q130" s="73">
        <v>0</v>
      </c>
      <c r="R130" s="73">
        <v>185209.92999999996</v>
      </c>
      <c r="S130" s="73">
        <v>8200</v>
      </c>
      <c r="T130" s="73">
        <v>100</v>
      </c>
      <c r="U130" s="73">
        <v>0</v>
      </c>
      <c r="V130" s="73">
        <v>0</v>
      </c>
      <c r="W130" s="73">
        <v>0</v>
      </c>
      <c r="X130" s="73">
        <v>0</v>
      </c>
      <c r="Y130" s="44">
        <f t="shared" si="112"/>
        <v>244864.35999999996</v>
      </c>
    </row>
    <row r="131" spans="1:25" s="14" customFormat="1" ht="14.4" x14ac:dyDescent="0.3">
      <c r="B131" s="14" t="s">
        <v>20</v>
      </c>
      <c r="C131" s="15">
        <v>0</v>
      </c>
      <c r="D131" s="15">
        <v>0</v>
      </c>
      <c r="E131" s="15">
        <v>0</v>
      </c>
      <c r="F131" s="15">
        <v>0</v>
      </c>
      <c r="G131" s="323">
        <v>1787.2500732922895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7">
        <v>0</v>
      </c>
      <c r="P131" s="15">
        <v>0</v>
      </c>
      <c r="Q131" s="15">
        <v>0</v>
      </c>
      <c r="R131" s="240">
        <v>53271.808190024269</v>
      </c>
      <c r="S131" s="240">
        <v>283742.21665869461</v>
      </c>
      <c r="T131" s="240">
        <v>1220</v>
      </c>
      <c r="U131" s="15">
        <v>130.46027557900908</v>
      </c>
      <c r="V131" s="240">
        <v>563.91380826737031</v>
      </c>
      <c r="W131" s="15">
        <v>0</v>
      </c>
      <c r="X131" s="15">
        <v>0</v>
      </c>
      <c r="Y131" s="44">
        <f t="shared" si="112"/>
        <v>340715.64900585759</v>
      </c>
    </row>
    <row r="132" spans="1:25" s="85" customFormat="1" ht="14.4" x14ac:dyDescent="0.3">
      <c r="B132" s="85" t="s">
        <v>21</v>
      </c>
      <c r="C132" s="12">
        <v>0</v>
      </c>
      <c r="D132" s="12">
        <v>0</v>
      </c>
      <c r="E132" s="12">
        <v>0</v>
      </c>
      <c r="F132" s="12">
        <v>0</v>
      </c>
      <c r="G132" s="12">
        <v>221737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234019.98</v>
      </c>
      <c r="S132" s="12">
        <v>1450</v>
      </c>
      <c r="T132" s="12">
        <v>150</v>
      </c>
      <c r="U132" s="12">
        <v>0</v>
      </c>
      <c r="V132" s="12">
        <v>0</v>
      </c>
      <c r="W132" s="12">
        <v>0</v>
      </c>
      <c r="X132" s="12">
        <v>0</v>
      </c>
      <c r="Y132" s="44">
        <f t="shared" si="112"/>
        <v>457356.98</v>
      </c>
    </row>
    <row r="133" spans="1:25" s="14" customFormat="1" ht="14.4" x14ac:dyDescent="0.3">
      <c r="B133" s="14" t="s">
        <v>22</v>
      </c>
      <c r="C133" s="307">
        <v>0</v>
      </c>
      <c r="D133" s="309">
        <v>0</v>
      </c>
      <c r="E133" s="309">
        <v>0</v>
      </c>
      <c r="F133" s="309">
        <v>0</v>
      </c>
      <c r="G133" s="310">
        <v>326948</v>
      </c>
      <c r="H133" s="309">
        <v>0</v>
      </c>
      <c r="I133" s="309">
        <v>0</v>
      </c>
      <c r="J133" s="309">
        <v>0</v>
      </c>
      <c r="K133" s="309">
        <v>0</v>
      </c>
      <c r="L133" s="309">
        <v>0</v>
      </c>
      <c r="M133" s="309">
        <v>0</v>
      </c>
      <c r="N133" s="309">
        <v>0</v>
      </c>
      <c r="O133" s="309">
        <v>0</v>
      </c>
      <c r="P133" s="309">
        <v>0</v>
      </c>
      <c r="Q133" s="309">
        <v>0</v>
      </c>
      <c r="R133" s="310">
        <v>394820</v>
      </c>
      <c r="S133" s="310">
        <v>110126</v>
      </c>
      <c r="T133" s="310">
        <v>4214</v>
      </c>
      <c r="U133" s="309">
        <v>0</v>
      </c>
      <c r="V133" s="309">
        <v>0</v>
      </c>
      <c r="W133" s="309">
        <v>0</v>
      </c>
      <c r="X133" s="309">
        <v>0</v>
      </c>
      <c r="Y133" s="44">
        <f t="shared" si="112"/>
        <v>836108</v>
      </c>
    </row>
    <row r="134" spans="1:25" s="14" customFormat="1" ht="14.4" x14ac:dyDescent="0.3">
      <c r="B134" s="14" t="s">
        <v>23</v>
      </c>
      <c r="C134" s="311">
        <v>0</v>
      </c>
      <c r="D134" s="313">
        <v>0</v>
      </c>
      <c r="E134" s="313">
        <v>0</v>
      </c>
      <c r="F134" s="313">
        <v>0</v>
      </c>
      <c r="G134" s="314">
        <v>278067</v>
      </c>
      <c r="H134" s="313">
        <v>0</v>
      </c>
      <c r="I134" s="313">
        <v>0</v>
      </c>
      <c r="J134" s="313">
        <v>0</v>
      </c>
      <c r="K134" s="313">
        <v>0</v>
      </c>
      <c r="L134" s="313">
        <v>0</v>
      </c>
      <c r="M134" s="313">
        <v>0</v>
      </c>
      <c r="N134" s="313">
        <v>0</v>
      </c>
      <c r="O134" s="313">
        <v>0</v>
      </c>
      <c r="P134" s="313">
        <v>0</v>
      </c>
      <c r="Q134" s="313">
        <v>0</v>
      </c>
      <c r="R134" s="314">
        <v>58477</v>
      </c>
      <c r="S134" s="314">
        <v>8390</v>
      </c>
      <c r="T134" s="313">
        <v>20</v>
      </c>
      <c r="U134" s="313">
        <v>0</v>
      </c>
      <c r="V134" s="313">
        <v>0</v>
      </c>
      <c r="W134" s="313">
        <v>0</v>
      </c>
      <c r="X134" s="313">
        <v>0</v>
      </c>
      <c r="Y134" s="44">
        <f t="shared" si="112"/>
        <v>344954</v>
      </c>
    </row>
    <row r="135" spans="1:25" s="14" customFormat="1" ht="14.4" x14ac:dyDescent="0.3">
      <c r="B135" s="14" t="s">
        <v>24</v>
      </c>
      <c r="C135" s="311">
        <v>0</v>
      </c>
      <c r="D135" s="313">
        <v>0</v>
      </c>
      <c r="E135" s="313">
        <v>0</v>
      </c>
      <c r="F135" s="313">
        <v>0</v>
      </c>
      <c r="G135" s="314">
        <v>452336</v>
      </c>
      <c r="H135" s="313">
        <v>0</v>
      </c>
      <c r="I135" s="313">
        <v>0</v>
      </c>
      <c r="J135" s="313">
        <v>0</v>
      </c>
      <c r="K135" s="313">
        <v>0</v>
      </c>
      <c r="L135" s="313">
        <v>0</v>
      </c>
      <c r="M135" s="313">
        <v>0</v>
      </c>
      <c r="N135" s="313">
        <v>0</v>
      </c>
      <c r="O135" s="313">
        <v>0</v>
      </c>
      <c r="P135" s="313">
        <v>0</v>
      </c>
      <c r="Q135" s="313">
        <v>0</v>
      </c>
      <c r="R135" s="314">
        <v>887131</v>
      </c>
      <c r="S135" s="314">
        <v>2200</v>
      </c>
      <c r="T135" s="313">
        <v>20</v>
      </c>
      <c r="U135" s="313">
        <v>0</v>
      </c>
      <c r="V135" s="313">
        <v>0</v>
      </c>
      <c r="W135" s="313">
        <v>0</v>
      </c>
      <c r="X135" s="313">
        <v>0</v>
      </c>
      <c r="Y135" s="15">
        <f t="shared" ref="Y135" si="113">SUM(C135:X135)</f>
        <v>1341687</v>
      </c>
    </row>
    <row r="136" spans="1:25" ht="14.4" x14ac:dyDescent="0.3">
      <c r="A136" s="5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Y136" s="15"/>
    </row>
    <row r="137" spans="1:25" ht="14.4" x14ac:dyDescent="0.3">
      <c r="A137" s="72" t="s">
        <v>25</v>
      </c>
      <c r="B137" s="474" t="s">
        <v>26</v>
      </c>
      <c r="C137" s="474"/>
      <c r="D137" s="474"/>
      <c r="E137" s="474"/>
      <c r="F137" s="474"/>
      <c r="G137" s="474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Y137" s="15"/>
    </row>
    <row r="138" spans="1:25" ht="14.4" x14ac:dyDescent="0.3">
      <c r="A138" s="27" t="s">
        <v>27</v>
      </c>
      <c r="B138" s="177" t="s">
        <v>29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Y138" s="15"/>
    </row>
    <row r="139" spans="1:25" ht="14.4" x14ac:dyDescent="0.3">
      <c r="A139" s="73"/>
      <c r="B139" s="73" t="s">
        <v>208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Y139" s="15"/>
    </row>
    <row r="140" spans="1:25" ht="14.4" x14ac:dyDescent="0.3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Y140" s="15"/>
    </row>
    <row r="141" spans="1:25" ht="14.4" x14ac:dyDescent="0.3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Y141" s="15"/>
    </row>
    <row r="142" spans="1:25" x14ac:dyDescent="0.3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</row>
    <row r="143" spans="1:25" x14ac:dyDescent="0.3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</row>
    <row r="144" spans="1:25" x14ac:dyDescent="0.3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</row>
    <row r="145" spans="1:18" x14ac:dyDescent="0.3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</row>
    <row r="146" spans="1:18" x14ac:dyDescent="0.3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</row>
    <row r="147" spans="1:18" x14ac:dyDescent="0.3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</row>
    <row r="148" spans="1:18" x14ac:dyDescent="0.3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</row>
    <row r="149" spans="1:18" x14ac:dyDescent="0.3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</row>
    <row r="150" spans="1:18" x14ac:dyDescent="0.3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</row>
    <row r="151" spans="1:18" x14ac:dyDescent="0.3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1:18" x14ac:dyDescent="0.3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</row>
    <row r="153" spans="1:18" x14ac:dyDescent="0.3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</row>
    <row r="154" spans="1:18" x14ac:dyDescent="0.3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</row>
    <row r="155" spans="1:18" x14ac:dyDescent="0.3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</row>
    <row r="156" spans="1:18" x14ac:dyDescent="0.3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</row>
    <row r="157" spans="1:18" x14ac:dyDescent="0.3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</row>
    <row r="158" spans="1:18" x14ac:dyDescent="0.3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18" x14ac:dyDescent="0.3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</row>
    <row r="160" spans="1:18" x14ac:dyDescent="0.3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</row>
    <row r="161" spans="1:18" x14ac:dyDescent="0.3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</row>
    <row r="162" spans="1:18" x14ac:dyDescent="0.3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</row>
    <row r="163" spans="1:18" x14ac:dyDescent="0.3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</row>
    <row r="164" spans="1:18" x14ac:dyDescent="0.3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</row>
    <row r="165" spans="1:18" x14ac:dyDescent="0.3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</row>
    <row r="166" spans="1:18" x14ac:dyDescent="0.3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</row>
    <row r="167" spans="1:18" x14ac:dyDescent="0.3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1:18" x14ac:dyDescent="0.3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</row>
    <row r="169" spans="1:18" x14ac:dyDescent="0.3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</row>
    <row r="170" spans="1:18" x14ac:dyDescent="0.3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</row>
    <row r="171" spans="1:18" x14ac:dyDescent="0.3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</row>
    <row r="172" spans="1:18" x14ac:dyDescent="0.3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</row>
    <row r="173" spans="1:18" x14ac:dyDescent="0.3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</row>
    <row r="174" spans="1:18" x14ac:dyDescent="0.3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</row>
    <row r="175" spans="1:18" x14ac:dyDescent="0.3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</row>
    <row r="176" spans="1:18" x14ac:dyDescent="0.3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</row>
    <row r="177" spans="1:18" x14ac:dyDescent="0.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</row>
    <row r="178" spans="1:18" x14ac:dyDescent="0.3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</row>
    <row r="179" spans="1:18" x14ac:dyDescent="0.3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</row>
    <row r="180" spans="1:18" x14ac:dyDescent="0.3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</row>
    <row r="181" spans="1:18" x14ac:dyDescent="0.3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</row>
    <row r="182" spans="1:18" x14ac:dyDescent="0.3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</row>
    <row r="183" spans="1:18" x14ac:dyDescent="0.3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1:18" x14ac:dyDescent="0.3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</row>
    <row r="185" spans="1:18" x14ac:dyDescent="0.3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</row>
    <row r="186" spans="1:18" x14ac:dyDescent="0.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</row>
    <row r="187" spans="1:18" x14ac:dyDescent="0.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1:18" x14ac:dyDescent="0.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</row>
    <row r="189" spans="1:18" x14ac:dyDescent="0.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1:18" x14ac:dyDescent="0.3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</row>
    <row r="191" spans="1:18" x14ac:dyDescent="0.3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</row>
    <row r="192" spans="1:18" x14ac:dyDescent="0.3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</row>
    <row r="193" spans="1:18" x14ac:dyDescent="0.3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1:18" x14ac:dyDescent="0.3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</row>
    <row r="195" spans="1:18" x14ac:dyDescent="0.3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</row>
    <row r="196" spans="1:18" x14ac:dyDescent="0.3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1:18" x14ac:dyDescent="0.3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</row>
    <row r="198" spans="1:18" x14ac:dyDescent="0.3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</row>
    <row r="199" spans="1:18" x14ac:dyDescent="0.3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</row>
    <row r="200" spans="1:18" x14ac:dyDescent="0.3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</row>
    <row r="201" spans="1:18" x14ac:dyDescent="0.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 spans="1:18" x14ac:dyDescent="0.3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</row>
    <row r="203" spans="1:18" x14ac:dyDescent="0.3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</row>
    <row r="204" spans="1:18" x14ac:dyDescent="0.3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</row>
    <row r="205" spans="1:18" x14ac:dyDescent="0.3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</row>
    <row r="206" spans="1:18" x14ac:dyDescent="0.3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</row>
    <row r="207" spans="1:18" x14ac:dyDescent="0.3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</row>
    <row r="208" spans="1:18" x14ac:dyDescent="0.3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</row>
    <row r="209" spans="1:18" x14ac:dyDescent="0.3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</row>
    <row r="210" spans="1:18" x14ac:dyDescent="0.3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</row>
    <row r="211" spans="1:18" x14ac:dyDescent="0.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</row>
    <row r="212" spans="1:18" x14ac:dyDescent="0.3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</row>
    <row r="213" spans="1:18" x14ac:dyDescent="0.3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</row>
    <row r="214" spans="1:18" x14ac:dyDescent="0.3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</row>
    <row r="215" spans="1:18" x14ac:dyDescent="0.3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</row>
    <row r="216" spans="1:18" x14ac:dyDescent="0.3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</row>
    <row r="217" spans="1:18" x14ac:dyDescent="0.3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</row>
    <row r="218" spans="1:18" x14ac:dyDescent="0.3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</row>
    <row r="219" spans="1:18" x14ac:dyDescent="0.3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</row>
    <row r="220" spans="1:18" x14ac:dyDescent="0.3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</row>
    <row r="221" spans="1:18" x14ac:dyDescent="0.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</row>
    <row r="222" spans="1:18" x14ac:dyDescent="0.3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</row>
    <row r="223" spans="1:18" x14ac:dyDescent="0.3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</row>
    <row r="224" spans="1:18" x14ac:dyDescent="0.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</row>
    <row r="225" spans="1:18" x14ac:dyDescent="0.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</row>
    <row r="226" spans="1:18" x14ac:dyDescent="0.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</row>
    <row r="227" spans="1:18" x14ac:dyDescent="0.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</row>
    <row r="228" spans="1:18" x14ac:dyDescent="0.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</row>
    <row r="229" spans="1:18" x14ac:dyDescent="0.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 spans="1:18" x14ac:dyDescent="0.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</row>
    <row r="231" spans="1:18" x14ac:dyDescent="0.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</row>
    <row r="232" spans="1:18" x14ac:dyDescent="0.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</row>
    <row r="233" spans="1:18" x14ac:dyDescent="0.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</row>
    <row r="234" spans="1:18" x14ac:dyDescent="0.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</row>
    <row r="235" spans="1:18" x14ac:dyDescent="0.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</row>
    <row r="236" spans="1:18" x14ac:dyDescent="0.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</row>
    <row r="237" spans="1:18" x14ac:dyDescent="0.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</row>
    <row r="238" spans="1:18" x14ac:dyDescent="0.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</row>
    <row r="239" spans="1:18" x14ac:dyDescent="0.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</row>
    <row r="240" spans="1:18" x14ac:dyDescent="0.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</row>
    <row r="241" spans="1:18" x14ac:dyDescent="0.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</row>
    <row r="242" spans="1:18" x14ac:dyDescent="0.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</row>
    <row r="243" spans="1:18" x14ac:dyDescent="0.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</row>
    <row r="244" spans="1:18" x14ac:dyDescent="0.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</row>
    <row r="245" spans="1:18" x14ac:dyDescent="0.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</row>
    <row r="246" spans="1:18" x14ac:dyDescent="0.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</row>
    <row r="247" spans="1:18" x14ac:dyDescent="0.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</row>
    <row r="248" spans="1:18" x14ac:dyDescent="0.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</row>
    <row r="249" spans="1:18" x14ac:dyDescent="0.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</row>
    <row r="250" spans="1:18" x14ac:dyDescent="0.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</row>
    <row r="251" spans="1:18" x14ac:dyDescent="0.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</row>
    <row r="252" spans="1:18" x14ac:dyDescent="0.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</row>
    <row r="253" spans="1:18" x14ac:dyDescent="0.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</row>
    <row r="254" spans="1:18" x14ac:dyDescent="0.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</row>
    <row r="255" spans="1:18" x14ac:dyDescent="0.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</row>
    <row r="256" spans="1:18" x14ac:dyDescent="0.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</row>
    <row r="257" spans="1:18" x14ac:dyDescent="0.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</row>
    <row r="258" spans="1:18" x14ac:dyDescent="0.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</row>
    <row r="259" spans="1:18" x14ac:dyDescent="0.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</row>
    <row r="260" spans="1:18" x14ac:dyDescent="0.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</row>
    <row r="261" spans="1:18" x14ac:dyDescent="0.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</row>
    <row r="262" spans="1:18" x14ac:dyDescent="0.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</row>
    <row r="263" spans="1:18" x14ac:dyDescent="0.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</row>
    <row r="264" spans="1:18" x14ac:dyDescent="0.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</row>
    <row r="265" spans="1:18" x14ac:dyDescent="0.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</row>
    <row r="266" spans="1:18" x14ac:dyDescent="0.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</row>
    <row r="267" spans="1:18" x14ac:dyDescent="0.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</row>
    <row r="268" spans="1:18" x14ac:dyDescent="0.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</row>
    <row r="269" spans="1:18" x14ac:dyDescent="0.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</row>
    <row r="270" spans="1:18" x14ac:dyDescent="0.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</row>
    <row r="271" spans="1:18" x14ac:dyDescent="0.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</row>
    <row r="272" spans="1:18" x14ac:dyDescent="0.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</row>
    <row r="273" spans="1:18" x14ac:dyDescent="0.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</row>
    <row r="274" spans="1:18" x14ac:dyDescent="0.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</row>
    <row r="275" spans="1:18" x14ac:dyDescent="0.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</row>
    <row r="276" spans="1:18" x14ac:dyDescent="0.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</row>
    <row r="277" spans="1:18" x14ac:dyDescent="0.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</row>
    <row r="278" spans="1:18" x14ac:dyDescent="0.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</row>
    <row r="279" spans="1:18" x14ac:dyDescent="0.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</row>
    <row r="280" spans="1:18" x14ac:dyDescent="0.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</row>
    <row r="281" spans="1:18" x14ac:dyDescent="0.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</row>
    <row r="282" spans="1:18" x14ac:dyDescent="0.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</row>
    <row r="283" spans="1:18" x14ac:dyDescent="0.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</row>
    <row r="284" spans="1:18" x14ac:dyDescent="0.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</row>
    <row r="285" spans="1:18" x14ac:dyDescent="0.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</row>
    <row r="286" spans="1:18" x14ac:dyDescent="0.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</row>
    <row r="287" spans="1:18" x14ac:dyDescent="0.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</row>
    <row r="288" spans="1:18" x14ac:dyDescent="0.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</row>
    <row r="289" spans="1:18" x14ac:dyDescent="0.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</row>
    <row r="290" spans="1:18" x14ac:dyDescent="0.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</row>
    <row r="291" spans="1:18" x14ac:dyDescent="0.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</row>
    <row r="292" spans="1:18" x14ac:dyDescent="0.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</row>
    <row r="293" spans="1:18" x14ac:dyDescent="0.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</row>
    <row r="294" spans="1:18" x14ac:dyDescent="0.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</row>
    <row r="295" spans="1:18" x14ac:dyDescent="0.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</row>
    <row r="296" spans="1:18" x14ac:dyDescent="0.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</row>
    <row r="297" spans="1:18" x14ac:dyDescent="0.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</row>
    <row r="298" spans="1:18" x14ac:dyDescent="0.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</row>
    <row r="299" spans="1:18" x14ac:dyDescent="0.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</row>
    <row r="300" spans="1:18" x14ac:dyDescent="0.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</row>
    <row r="301" spans="1:18" x14ac:dyDescent="0.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</row>
    <row r="302" spans="1:18" x14ac:dyDescent="0.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</row>
    <row r="303" spans="1:18" x14ac:dyDescent="0.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</row>
    <row r="304" spans="1:18" x14ac:dyDescent="0.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</row>
    <row r="305" spans="1:18" x14ac:dyDescent="0.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</row>
    <row r="306" spans="1:18" x14ac:dyDescent="0.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</row>
    <row r="307" spans="1:18" x14ac:dyDescent="0.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</row>
    <row r="308" spans="1:18" x14ac:dyDescent="0.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</row>
    <row r="309" spans="1:18" x14ac:dyDescent="0.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</row>
    <row r="310" spans="1:18" x14ac:dyDescent="0.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</row>
    <row r="311" spans="1:18" x14ac:dyDescent="0.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</row>
    <row r="312" spans="1:18" x14ac:dyDescent="0.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</row>
    <row r="313" spans="1:18" x14ac:dyDescent="0.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</row>
    <row r="314" spans="1:18" x14ac:dyDescent="0.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</row>
    <row r="315" spans="1:18" x14ac:dyDescent="0.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</row>
    <row r="316" spans="1:18" x14ac:dyDescent="0.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</row>
    <row r="317" spans="1:18" x14ac:dyDescent="0.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</row>
    <row r="318" spans="1:18" x14ac:dyDescent="0.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</row>
  </sheetData>
  <mergeCells count="10">
    <mergeCell ref="B137:G137"/>
    <mergeCell ref="A19:B19"/>
    <mergeCell ref="A20:B20"/>
    <mergeCell ref="A6:B6"/>
    <mergeCell ref="Y3:Y4"/>
    <mergeCell ref="A1:B2"/>
    <mergeCell ref="C1:Y1"/>
    <mergeCell ref="C2:Y2"/>
    <mergeCell ref="A3:B4"/>
    <mergeCell ref="A5:B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Y127"/>
  <sheetViews>
    <sheetView zoomScaleNormal="100" workbookViewId="0">
      <pane ySplit="14" topLeftCell="A15" activePane="bottomLeft" state="frozen"/>
      <selection pane="bottomLeft" activeCell="F21" sqref="F21"/>
    </sheetView>
  </sheetViews>
  <sheetFormatPr defaultColWidth="9.33203125" defaultRowHeight="13.8" x14ac:dyDescent="0.3"/>
  <cols>
    <col min="1" max="1" width="9.77734375" style="34" customWidth="1"/>
    <col min="2" max="2" width="12.33203125" style="34" customWidth="1"/>
    <col min="3" max="3" width="11.5546875" style="34" bestFit="1" customWidth="1"/>
    <col min="4" max="4" width="12.109375" style="34" bestFit="1" customWidth="1"/>
    <col min="5" max="5" width="12" style="34" customWidth="1"/>
    <col min="6" max="6" width="14.6640625" style="34" customWidth="1"/>
    <col min="7" max="7" width="11.5546875" style="34" bestFit="1" customWidth="1"/>
    <col min="8" max="8" width="12.6640625" style="34" bestFit="1" customWidth="1"/>
    <col min="9" max="9" width="11.33203125" style="34" bestFit="1" customWidth="1"/>
    <col min="10" max="10" width="16.88671875" style="34" bestFit="1" customWidth="1"/>
    <col min="11" max="11" width="14.33203125" style="34" bestFit="1" customWidth="1"/>
    <col min="12" max="12" width="14.6640625" style="34" bestFit="1" customWidth="1"/>
    <col min="13" max="13" width="12.109375" style="34" bestFit="1" customWidth="1"/>
    <col min="14" max="14" width="12.33203125" style="34" bestFit="1" customWidth="1"/>
    <col min="15" max="16" width="17.33203125" style="34" bestFit="1" customWidth="1"/>
    <col min="17" max="17" width="11.109375" style="34" bestFit="1" customWidth="1"/>
    <col min="18" max="18" width="18.33203125" style="34" customWidth="1"/>
    <col min="19" max="19" width="16.33203125" style="34" customWidth="1"/>
    <col min="20" max="20" width="22.5546875" style="34" customWidth="1"/>
    <col min="21" max="21" width="15" style="34" customWidth="1"/>
    <col min="22" max="22" width="17.33203125" style="34" bestFit="1" customWidth="1"/>
    <col min="23" max="23" width="11.6640625" style="34" customWidth="1"/>
    <col min="24" max="24" width="7.33203125" style="34" bestFit="1" customWidth="1"/>
    <col min="25" max="25" width="11" style="34" bestFit="1" customWidth="1"/>
    <col min="26" max="26" width="9.33203125" style="34"/>
    <col min="27" max="27" width="9.88671875" style="34" bestFit="1" customWidth="1"/>
    <col min="28" max="28" width="8.88671875" style="34" bestFit="1" customWidth="1"/>
    <col min="29" max="29" width="9.88671875" style="34" bestFit="1" customWidth="1"/>
    <col min="30" max="30" width="10.88671875" style="34" bestFit="1" customWidth="1"/>
    <col min="31" max="31" width="11.5546875" style="34" bestFit="1" customWidth="1"/>
    <col min="32" max="16384" width="9.33203125" style="34"/>
  </cols>
  <sheetData>
    <row r="1" spans="1:25" s="33" customFormat="1" ht="18" x14ac:dyDescent="0.35">
      <c r="A1" s="479" t="s">
        <v>113</v>
      </c>
      <c r="B1" s="493"/>
      <c r="C1" s="481" t="s">
        <v>114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</row>
    <row r="2" spans="1:25" s="33" customFormat="1" ht="18" x14ac:dyDescent="0.35">
      <c r="A2" s="493"/>
      <c r="B2" s="493"/>
      <c r="C2" s="483" t="s">
        <v>2</v>
      </c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</row>
    <row r="3" spans="1:25" s="33" customFormat="1" ht="15.75" customHeight="1" x14ac:dyDescent="0.35">
      <c r="A3" s="493"/>
      <c r="B3" s="493"/>
      <c r="C3" s="503" t="s">
        <v>115</v>
      </c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</row>
    <row r="4" spans="1:25" x14ac:dyDescent="0.3">
      <c r="A4" s="490" t="s">
        <v>32</v>
      </c>
      <c r="B4" s="496"/>
      <c r="C4" s="10" t="s">
        <v>33</v>
      </c>
      <c r="D4" s="10" t="s">
        <v>34</v>
      </c>
      <c r="E4" s="10" t="s">
        <v>35</v>
      </c>
      <c r="F4" s="10" t="s">
        <v>36</v>
      </c>
      <c r="G4" s="10" t="s">
        <v>37</v>
      </c>
      <c r="H4" s="10" t="s">
        <v>38</v>
      </c>
      <c r="I4" s="10" t="s">
        <v>39</v>
      </c>
      <c r="J4" s="10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0" t="s">
        <v>45</v>
      </c>
      <c r="P4" s="10" t="s">
        <v>46</v>
      </c>
      <c r="Q4" s="10" t="s">
        <v>47</v>
      </c>
      <c r="R4" s="10" t="s">
        <v>48</v>
      </c>
      <c r="S4" s="10" t="s">
        <v>49</v>
      </c>
      <c r="T4" s="10" t="s">
        <v>50</v>
      </c>
      <c r="U4" s="87" t="s">
        <v>51</v>
      </c>
      <c r="V4" s="10" t="s">
        <v>52</v>
      </c>
      <c r="W4" s="10" t="s">
        <v>53</v>
      </c>
      <c r="X4" s="34" t="s">
        <v>54</v>
      </c>
      <c r="Y4" s="485" t="s">
        <v>9</v>
      </c>
    </row>
    <row r="5" spans="1:25" ht="69" x14ac:dyDescent="0.3">
      <c r="A5" s="496"/>
      <c r="B5" s="496"/>
      <c r="C5" s="38" t="s">
        <v>55</v>
      </c>
      <c r="D5" s="38" t="s">
        <v>56</v>
      </c>
      <c r="E5" s="38" t="s">
        <v>57</v>
      </c>
      <c r="F5" s="38" t="s">
        <v>58</v>
      </c>
      <c r="G5" s="38" t="s">
        <v>59</v>
      </c>
      <c r="H5" s="38" t="s">
        <v>60</v>
      </c>
      <c r="I5" s="38" t="s">
        <v>61</v>
      </c>
      <c r="J5" s="38" t="s">
        <v>107</v>
      </c>
      <c r="K5" s="38" t="s">
        <v>63</v>
      </c>
      <c r="L5" s="38" t="s">
        <v>64</v>
      </c>
      <c r="M5" s="38" t="s">
        <v>65</v>
      </c>
      <c r="N5" s="38" t="s">
        <v>66</v>
      </c>
      <c r="O5" s="38" t="s">
        <v>67</v>
      </c>
      <c r="P5" s="38" t="s">
        <v>68</v>
      </c>
      <c r="Q5" s="38" t="s">
        <v>69</v>
      </c>
      <c r="R5" s="38" t="s">
        <v>70</v>
      </c>
      <c r="S5" s="38" t="s">
        <v>71</v>
      </c>
      <c r="T5" s="38" t="s">
        <v>72</v>
      </c>
      <c r="U5" s="38" t="s">
        <v>73</v>
      </c>
      <c r="V5" s="38" t="s">
        <v>74</v>
      </c>
      <c r="W5" s="38" t="s">
        <v>75</v>
      </c>
      <c r="X5" s="39" t="s">
        <v>76</v>
      </c>
      <c r="Y5" s="502"/>
    </row>
    <row r="6" spans="1:25" x14ac:dyDescent="0.3">
      <c r="A6" s="490" t="s">
        <v>108</v>
      </c>
      <c r="B6" s="490"/>
      <c r="C6" s="41" t="s">
        <v>78</v>
      </c>
      <c r="D6" s="41" t="s">
        <v>79</v>
      </c>
      <c r="E6" s="41" t="s">
        <v>80</v>
      </c>
      <c r="F6" s="41" t="s">
        <v>81</v>
      </c>
      <c r="G6" s="41" t="s">
        <v>82</v>
      </c>
      <c r="H6" s="41" t="s">
        <v>83</v>
      </c>
      <c r="I6" s="41" t="s">
        <v>84</v>
      </c>
      <c r="J6" s="41" t="s">
        <v>85</v>
      </c>
      <c r="K6" s="41" t="s">
        <v>86</v>
      </c>
      <c r="L6" s="41" t="s">
        <v>87</v>
      </c>
      <c r="M6" s="41" t="s">
        <v>88</v>
      </c>
      <c r="N6" s="41" t="s">
        <v>89</v>
      </c>
      <c r="O6" s="41" t="s">
        <v>90</v>
      </c>
      <c r="P6" s="41" t="s">
        <v>91</v>
      </c>
      <c r="Q6" s="41" t="s">
        <v>92</v>
      </c>
      <c r="R6" s="41" t="s">
        <v>93</v>
      </c>
      <c r="S6" s="41" t="s">
        <v>94</v>
      </c>
      <c r="T6" s="41" t="s">
        <v>95</v>
      </c>
      <c r="U6" s="41" t="s">
        <v>96</v>
      </c>
      <c r="V6" s="41" t="s">
        <v>97</v>
      </c>
      <c r="W6" s="41" t="s">
        <v>98</v>
      </c>
      <c r="X6" s="79" t="s">
        <v>99</v>
      </c>
      <c r="Y6" s="41"/>
    </row>
    <row r="7" spans="1:25" x14ac:dyDescent="0.3">
      <c r="A7" s="501" t="s">
        <v>11</v>
      </c>
      <c r="B7" s="501"/>
    </row>
    <row r="8" spans="1:25" s="8" customFormat="1" ht="14.4" x14ac:dyDescent="0.3">
      <c r="A8" s="43">
        <v>2012</v>
      </c>
      <c r="B8" s="15"/>
      <c r="C8" s="45">
        <f>SUM('3_DX'!C7,'4_ReX'!C7)</f>
        <v>8167383</v>
      </c>
      <c r="D8" s="45">
        <f>SUM('3_DX'!D7,'4_ReX'!D7)</f>
        <v>10583452</v>
      </c>
      <c r="E8" s="45">
        <f>SUM('3_DX'!E7,'4_ReX'!E7)</f>
        <v>784</v>
      </c>
      <c r="F8" s="45">
        <f>SUM('3_DX'!F7,'4_ReX'!F7)</f>
        <v>469346</v>
      </c>
      <c r="G8" s="45">
        <f>SUM('3_DX'!G7,'4_ReX'!G7)</f>
        <v>3990</v>
      </c>
      <c r="H8" s="45">
        <f>SUM('3_DX'!H7,'4_ReX'!H7)</f>
        <v>401624</v>
      </c>
      <c r="I8" s="45">
        <f>SUM('3_DX'!I7,'4_ReX'!I7)</f>
        <v>3737</v>
      </c>
      <c r="J8" s="45">
        <f>SUM('3_DX'!J7,'4_ReX'!J7)</f>
        <v>2165</v>
      </c>
      <c r="K8" s="45">
        <f>SUM('3_DX'!K7,'4_ReX'!K7)</f>
        <v>357835</v>
      </c>
      <c r="L8" s="45">
        <f>SUM('3_DX'!L7,'4_ReX'!L7)</f>
        <v>1964729</v>
      </c>
      <c r="M8" s="45">
        <f>SUM('3_DX'!M7,'4_ReX'!M7)</f>
        <v>46294</v>
      </c>
      <c r="N8" s="45">
        <f>SUM('3_DX'!N7,'4_ReX'!N7)</f>
        <v>3861</v>
      </c>
      <c r="O8" s="45">
        <f>SUM('3_DX'!O7,'4_ReX'!O7)</f>
        <v>39669</v>
      </c>
      <c r="P8" s="45">
        <f>SUM('3_DX'!P7,'4_ReX'!P7)</f>
        <v>235</v>
      </c>
      <c r="Q8" s="45">
        <f>SUM('3_DX'!Q7,'4_ReX'!Q7)</f>
        <v>752725</v>
      </c>
      <c r="R8" s="45">
        <f>SUM('3_DX'!R7,'4_ReX'!R7)</f>
        <v>2246734</v>
      </c>
      <c r="S8" s="45">
        <f>SUM('3_DX'!S7,'4_ReX'!S7)</f>
        <v>779900</v>
      </c>
      <c r="T8" s="45">
        <f>SUM('3_DX'!T7,'4_ReX'!T7)</f>
        <v>750856</v>
      </c>
      <c r="U8" s="45">
        <f>SUM('3_DX'!U7,'4_ReX'!U7)</f>
        <v>400</v>
      </c>
      <c r="V8" s="45">
        <f>SUM('3_DX'!V7,'4_ReX'!V7)</f>
        <v>69036</v>
      </c>
      <c r="W8" s="45">
        <f>SUM('3_DX'!W7,'4_ReX'!W7)</f>
        <v>98182</v>
      </c>
      <c r="X8" s="45">
        <f>SUM('3_DX'!X7,'4_ReX'!X7)</f>
        <v>14259</v>
      </c>
      <c r="Y8" s="45">
        <f>SUM(C8:X8)</f>
        <v>26757196</v>
      </c>
    </row>
    <row r="9" spans="1:25" s="8" customFormat="1" ht="14.4" x14ac:dyDescent="0.3">
      <c r="A9" s="43">
        <v>2013</v>
      </c>
      <c r="B9" s="15"/>
      <c r="C9" s="45">
        <f>SUM('3_DX'!C8,'4_ReX'!C8)</f>
        <v>6464659.5899999999</v>
      </c>
      <c r="D9" s="45">
        <v>12430129.010000002</v>
      </c>
      <c r="E9" s="45">
        <v>1000</v>
      </c>
      <c r="F9" s="45">
        <v>340429.43</v>
      </c>
      <c r="G9" s="45">
        <v>5423069.4700000007</v>
      </c>
      <c r="H9" s="45">
        <v>625670.22000000009</v>
      </c>
      <c r="I9" s="45">
        <v>32458.49</v>
      </c>
      <c r="J9" s="45">
        <v>395750.41999999993</v>
      </c>
      <c r="K9" s="45">
        <v>613438.17000000016</v>
      </c>
      <c r="L9" s="45">
        <v>30611.530000000002</v>
      </c>
      <c r="M9" s="45">
        <v>137713.22</v>
      </c>
      <c r="N9" s="45">
        <v>15847.18</v>
      </c>
      <c r="O9" s="45">
        <v>12635.990000000002</v>
      </c>
      <c r="P9" s="45">
        <v>149114.6</v>
      </c>
      <c r="Q9" s="45">
        <v>786350.66999999993</v>
      </c>
      <c r="R9" s="45">
        <v>1763047.7799999998</v>
      </c>
      <c r="S9" s="45">
        <v>212839.12</v>
      </c>
      <c r="T9" s="45">
        <v>256454.68000000005</v>
      </c>
      <c r="U9" s="45">
        <v>623977.24999999988</v>
      </c>
      <c r="V9" s="45">
        <v>94021.430000000008</v>
      </c>
      <c r="W9" s="45">
        <v>2222.5</v>
      </c>
      <c r="X9" s="45">
        <v>17969.45</v>
      </c>
      <c r="Y9" s="45">
        <f>SUM(C9:X9)</f>
        <v>30429410.199999996</v>
      </c>
    </row>
    <row r="10" spans="1:25" s="7" customFormat="1" ht="14.4" x14ac:dyDescent="0.3">
      <c r="A10" s="43">
        <v>2014</v>
      </c>
      <c r="B10" s="15"/>
      <c r="C10" s="45">
        <f>SUM('3_DX'!C9,'4_ReX'!C9)</f>
        <v>12360432.280000001</v>
      </c>
      <c r="D10" s="45">
        <v>12519192.23</v>
      </c>
      <c r="E10" s="45">
        <v>57774.34</v>
      </c>
      <c r="F10" s="45">
        <v>843072.96999999986</v>
      </c>
      <c r="G10" s="45">
        <v>5430168.8500000006</v>
      </c>
      <c r="H10" s="45">
        <v>584004.85000000009</v>
      </c>
      <c r="I10" s="45">
        <v>118727.81</v>
      </c>
      <c r="J10" s="45">
        <v>3361.08</v>
      </c>
      <c r="K10" s="45">
        <v>912352.09</v>
      </c>
      <c r="L10" s="45">
        <v>21368.799999999999</v>
      </c>
      <c r="M10" s="45">
        <v>42188.05</v>
      </c>
      <c r="N10" s="45">
        <v>1864.3</v>
      </c>
      <c r="O10" s="45">
        <v>47485.19</v>
      </c>
      <c r="P10" s="45">
        <v>198369.66999999998</v>
      </c>
      <c r="Q10" s="45">
        <v>484037.66000000003</v>
      </c>
      <c r="R10" s="45">
        <v>929326.27</v>
      </c>
      <c r="S10" s="45">
        <v>197150.81</v>
      </c>
      <c r="T10" s="45">
        <v>199655.00999999998</v>
      </c>
      <c r="U10" s="45">
        <v>0</v>
      </c>
      <c r="V10" s="45">
        <v>54134.83</v>
      </c>
      <c r="W10" s="45">
        <v>1100</v>
      </c>
      <c r="X10" s="44">
        <v>0</v>
      </c>
      <c r="Y10" s="45">
        <f>SUM(C10:X10)</f>
        <v>35005767.090000004</v>
      </c>
    </row>
    <row r="11" spans="1:25" s="7" customFormat="1" ht="15" customHeight="1" x14ac:dyDescent="0.3">
      <c r="A11" s="43">
        <v>2015</v>
      </c>
      <c r="B11" s="15"/>
      <c r="C11" s="45">
        <f>SUM('3_DX'!C10,'4_ReX'!C10)</f>
        <v>7244874.3100000015</v>
      </c>
      <c r="D11" s="45">
        <f>SUM('3_DX'!D10,'4_ReX'!D10)</f>
        <v>14764180.020000001</v>
      </c>
      <c r="E11" s="45">
        <f>SUM('3_DX'!E10,'4_ReX'!E10)</f>
        <v>8028.25</v>
      </c>
      <c r="F11" s="45">
        <f>SUM('3_DX'!F10,'4_ReX'!F10)</f>
        <v>1437378.6199999999</v>
      </c>
      <c r="G11" s="45">
        <f>SUM('3_DX'!G10,'4_ReX'!G10)</f>
        <v>4275364.1000000006</v>
      </c>
      <c r="H11" s="45">
        <f>SUM('3_DX'!H10,'4_ReX'!H10)</f>
        <v>414159.67000000004</v>
      </c>
      <c r="I11" s="45">
        <f>SUM('3_DX'!I10,'4_ReX'!I10)</f>
        <v>41078.32</v>
      </c>
      <c r="J11" s="45">
        <f>SUM('3_DX'!J10,'4_ReX'!J10)</f>
        <v>7419.82</v>
      </c>
      <c r="K11" s="45">
        <f>SUM('3_DX'!K10,'4_ReX'!K10)</f>
        <v>858678.38000000012</v>
      </c>
      <c r="L11" s="45">
        <f>SUM('3_DX'!L10,'4_ReX'!L10)</f>
        <v>29411.789999999997</v>
      </c>
      <c r="M11" s="45">
        <f>SUM('3_DX'!M10,'4_ReX'!M10)</f>
        <v>67072.789999999994</v>
      </c>
      <c r="N11" s="45">
        <f>SUM('3_DX'!N10,'4_ReX'!N10)</f>
        <v>15468.319999999998</v>
      </c>
      <c r="O11" s="45">
        <f>SUM('3_DX'!O10,'4_ReX'!O10)</f>
        <v>27898.709999999995</v>
      </c>
      <c r="P11" s="45">
        <f>SUM('3_DX'!P10,'4_ReX'!P10)</f>
        <v>135661.13999999998</v>
      </c>
      <c r="Q11" s="45">
        <f>SUM('3_DX'!Q10,'4_ReX'!Q10)</f>
        <v>420932.38</v>
      </c>
      <c r="R11" s="45">
        <f>SUM('3_DX'!R10,'4_ReX'!R10)</f>
        <v>1877939.4100000001</v>
      </c>
      <c r="S11" s="45">
        <f>SUM('3_DX'!S10,'4_ReX'!S10)</f>
        <v>2952944.8400000003</v>
      </c>
      <c r="T11" s="45">
        <f>SUM('3_DX'!T10,'4_ReX'!T10)</f>
        <v>2192198.23</v>
      </c>
      <c r="U11" s="45">
        <f>SUM('3_DX'!U10,'4_ReX'!U10)</f>
        <v>0</v>
      </c>
      <c r="V11" s="45">
        <f>SUM('3_DX'!V10,'4_ReX'!V10)</f>
        <v>57790.590000000004</v>
      </c>
      <c r="W11" s="45">
        <f>SUM('3_DX'!W10,'4_ReX'!W10)</f>
        <v>445796.38</v>
      </c>
      <c r="X11" s="45">
        <f>SUM('3_DX'!X10,'4_ReX'!X10)</f>
        <v>0</v>
      </c>
      <c r="Y11" s="45">
        <f>SUM(C11:X11)</f>
        <v>37274276.070000008</v>
      </c>
    </row>
    <row r="12" spans="1:25" s="7" customFormat="1" ht="12.45" customHeight="1" x14ac:dyDescent="0.3">
      <c r="A12" s="43">
        <v>2016</v>
      </c>
      <c r="B12" s="15"/>
      <c r="C12" s="44">
        <f>SUM(C22:C33)</f>
        <v>9632993.9210000038</v>
      </c>
      <c r="D12" s="44">
        <f t="shared" ref="D12:X12" si="0">SUM(D22:D33)</f>
        <v>17583380.150000002</v>
      </c>
      <c r="E12" s="44">
        <f t="shared" si="0"/>
        <v>780.94</v>
      </c>
      <c r="F12" s="44">
        <f t="shared" si="0"/>
        <v>225493.67999999996</v>
      </c>
      <c r="G12" s="44">
        <f t="shared" si="0"/>
        <v>3349430.8620000002</v>
      </c>
      <c r="H12" s="44">
        <f t="shared" si="0"/>
        <v>409776.92</v>
      </c>
      <c r="I12" s="44">
        <f t="shared" si="0"/>
        <v>130830.98000000001</v>
      </c>
      <c r="J12" s="44">
        <f t="shared" si="0"/>
        <v>29489.82</v>
      </c>
      <c r="K12" s="44">
        <f t="shared" si="0"/>
        <v>742474.35000000009</v>
      </c>
      <c r="L12" s="44">
        <f t="shared" si="0"/>
        <v>40353.08</v>
      </c>
      <c r="M12" s="44">
        <f t="shared" si="0"/>
        <v>162130.45000000001</v>
      </c>
      <c r="N12" s="44">
        <f t="shared" si="0"/>
        <v>13936.779999999999</v>
      </c>
      <c r="O12" s="44">
        <f>SUM(O22:O33)</f>
        <v>33598.039999999994</v>
      </c>
      <c r="P12" s="45">
        <f>SUM('3_DX'!P11,'4_ReX'!P11)</f>
        <v>155550.70000000001</v>
      </c>
      <c r="Q12" s="44">
        <f t="shared" si="0"/>
        <v>491980.8600000001</v>
      </c>
      <c r="R12" s="44">
        <f t="shared" si="0"/>
        <v>5128590.79</v>
      </c>
      <c r="S12" s="44">
        <f t="shared" si="0"/>
        <v>9012401.5999999996</v>
      </c>
      <c r="T12" s="44">
        <f t="shared" si="0"/>
        <v>240254.33000000002</v>
      </c>
      <c r="U12" s="44">
        <f t="shared" si="0"/>
        <v>0</v>
      </c>
      <c r="V12" s="44">
        <f t="shared" si="0"/>
        <v>156352.57</v>
      </c>
      <c r="W12" s="44">
        <f t="shared" si="0"/>
        <v>643.79</v>
      </c>
      <c r="X12" s="44">
        <f t="shared" si="0"/>
        <v>0</v>
      </c>
      <c r="Y12" s="45">
        <f>SUM(C12:X12)</f>
        <v>47540444.613000005</v>
      </c>
    </row>
    <row r="13" spans="1:25" s="7" customFormat="1" ht="15" customHeight="1" x14ac:dyDescent="0.3">
      <c r="A13" s="48">
        <v>2017</v>
      </c>
      <c r="B13" s="48"/>
      <c r="C13" s="44">
        <f>SUM(C35:C46)</f>
        <v>8767478.1500000004</v>
      </c>
      <c r="D13" s="44">
        <f t="shared" ref="D13:Y13" si="1">SUM(D35:D46)</f>
        <v>16518843.700000001</v>
      </c>
      <c r="E13" s="44">
        <f t="shared" si="1"/>
        <v>70</v>
      </c>
      <c r="F13" s="44">
        <f t="shared" si="1"/>
        <v>510793.07</v>
      </c>
      <c r="G13" s="44">
        <f t="shared" si="1"/>
        <v>3543244</v>
      </c>
      <c r="H13" s="44">
        <f t="shared" si="1"/>
        <v>185504.11</v>
      </c>
      <c r="I13" s="44">
        <f t="shared" si="1"/>
        <v>41241.669999999991</v>
      </c>
      <c r="J13" s="44">
        <f t="shared" si="1"/>
        <v>3620.31</v>
      </c>
      <c r="K13" s="44">
        <f t="shared" si="1"/>
        <v>622267.36</v>
      </c>
      <c r="L13" s="44">
        <f t="shared" si="1"/>
        <v>58898.73</v>
      </c>
      <c r="M13" s="44">
        <f t="shared" si="1"/>
        <v>59768.95</v>
      </c>
      <c r="N13" s="44">
        <f t="shared" si="1"/>
        <v>9161.36</v>
      </c>
      <c r="O13" s="44">
        <f t="shared" si="1"/>
        <v>344077.22000000003</v>
      </c>
      <c r="P13" s="44">
        <f t="shared" si="1"/>
        <v>262150.36</v>
      </c>
      <c r="Q13" s="44">
        <f t="shared" si="1"/>
        <v>617534.30999999982</v>
      </c>
      <c r="R13" s="44">
        <f t="shared" si="1"/>
        <v>3421461.8499999996</v>
      </c>
      <c r="S13" s="44">
        <f t="shared" si="1"/>
        <v>6055705.4699999997</v>
      </c>
      <c r="T13" s="44">
        <f t="shared" si="1"/>
        <v>271383.21999999997</v>
      </c>
      <c r="U13" s="44">
        <f t="shared" si="1"/>
        <v>6600</v>
      </c>
      <c r="V13" s="44">
        <f t="shared" si="1"/>
        <v>183645.09</v>
      </c>
      <c r="W13" s="44">
        <f t="shared" si="1"/>
        <v>133952.23000000001</v>
      </c>
      <c r="X13" s="44">
        <f t="shared" si="1"/>
        <v>0</v>
      </c>
      <c r="Y13" s="44">
        <f t="shared" si="1"/>
        <v>33696747.780000001</v>
      </c>
    </row>
    <row r="14" spans="1:25" s="7" customFormat="1" ht="15" customHeight="1" x14ac:dyDescent="0.3">
      <c r="A14" s="48">
        <v>2018</v>
      </c>
      <c r="B14" s="48"/>
      <c r="C14" s="44">
        <f>SUM(C48:C59)</f>
        <v>4894372.9175000004</v>
      </c>
      <c r="D14" s="44">
        <f t="shared" ref="D14:Y14" si="2">SUM(D48:D59)</f>
        <v>15232000.612</v>
      </c>
      <c r="E14" s="44">
        <f t="shared" si="2"/>
        <v>95</v>
      </c>
      <c r="F14" s="44">
        <f t="shared" si="2"/>
        <v>180111.18</v>
      </c>
      <c r="G14" s="44">
        <f t="shared" si="2"/>
        <v>4675279.1399999997</v>
      </c>
      <c r="H14" s="44">
        <f t="shared" si="2"/>
        <v>267329.78999999998</v>
      </c>
      <c r="I14" s="44">
        <f t="shared" si="2"/>
        <v>9686.5400000000009</v>
      </c>
      <c r="J14" s="44">
        <f t="shared" si="2"/>
        <v>2813.13</v>
      </c>
      <c r="K14" s="44">
        <f t="shared" si="2"/>
        <v>951152.64000000013</v>
      </c>
      <c r="L14" s="44">
        <f t="shared" si="2"/>
        <v>40516.049999999996</v>
      </c>
      <c r="M14" s="44">
        <f t="shared" si="2"/>
        <v>19278.669999999998</v>
      </c>
      <c r="N14" s="44">
        <f t="shared" si="2"/>
        <v>1947.3600000000001</v>
      </c>
      <c r="O14" s="44">
        <f t="shared" si="2"/>
        <v>2841.24</v>
      </c>
      <c r="P14" s="44">
        <f t="shared" si="2"/>
        <v>95319.226400000014</v>
      </c>
      <c r="Q14" s="44">
        <f t="shared" si="2"/>
        <v>345223.88</v>
      </c>
      <c r="R14" s="44">
        <f t="shared" si="2"/>
        <v>1139880.55</v>
      </c>
      <c r="S14" s="44">
        <f t="shared" si="2"/>
        <v>323592.14</v>
      </c>
      <c r="T14" s="44">
        <f t="shared" si="2"/>
        <v>812799.05000000016</v>
      </c>
      <c r="U14" s="44">
        <f t="shared" si="2"/>
        <v>0</v>
      </c>
      <c r="V14" s="44">
        <f t="shared" si="2"/>
        <v>23697.379999999997</v>
      </c>
      <c r="W14" s="44">
        <f t="shared" si="2"/>
        <v>1992</v>
      </c>
      <c r="X14" s="44">
        <f t="shared" si="2"/>
        <v>0</v>
      </c>
      <c r="Y14" s="44">
        <f t="shared" si="2"/>
        <v>22193375.625899993</v>
      </c>
    </row>
    <row r="15" spans="1:25" s="7" customFormat="1" ht="15" customHeight="1" x14ac:dyDescent="0.3">
      <c r="A15" s="48">
        <v>2019</v>
      </c>
      <c r="B15" s="48"/>
      <c r="C15" s="44">
        <f>SUM(C61:C72)</f>
        <v>14346385.83</v>
      </c>
      <c r="D15" s="44">
        <f t="shared" ref="D15:Y15" si="3">SUM(D61:D72)</f>
        <v>21553199.539999995</v>
      </c>
      <c r="E15" s="44">
        <f t="shared" si="3"/>
        <v>125.09</v>
      </c>
      <c r="F15" s="44">
        <f t="shared" si="3"/>
        <v>223210.88</v>
      </c>
      <c r="G15" s="44">
        <f t="shared" si="3"/>
        <v>3794186.2399999998</v>
      </c>
      <c r="H15" s="44">
        <f t="shared" si="3"/>
        <v>333091.08999999997</v>
      </c>
      <c r="I15" s="44">
        <f t="shared" si="3"/>
        <v>64419.029999999984</v>
      </c>
      <c r="J15" s="44">
        <f t="shared" si="3"/>
        <v>7691.7699999999995</v>
      </c>
      <c r="K15" s="44">
        <f t="shared" si="3"/>
        <v>586966.30999999994</v>
      </c>
      <c r="L15" s="44">
        <f t="shared" si="3"/>
        <v>22699.17</v>
      </c>
      <c r="M15" s="44">
        <f t="shared" si="3"/>
        <v>63256.569999999992</v>
      </c>
      <c r="N15" s="44">
        <f t="shared" si="3"/>
        <v>5512.2699999999995</v>
      </c>
      <c r="O15" s="44">
        <f t="shared" si="3"/>
        <v>497183.34</v>
      </c>
      <c r="P15" s="44">
        <f t="shared" si="3"/>
        <v>107138.09</v>
      </c>
      <c r="Q15" s="44">
        <f t="shared" si="3"/>
        <v>829171</v>
      </c>
      <c r="R15" s="44">
        <f t="shared" si="3"/>
        <v>2274372.2600000002</v>
      </c>
      <c r="S15" s="44">
        <f t="shared" si="3"/>
        <v>562009.47000000009</v>
      </c>
      <c r="T15" s="44">
        <f t="shared" si="3"/>
        <v>883977.14</v>
      </c>
      <c r="U15" s="44">
        <f t="shared" si="3"/>
        <v>4983.1099999999997</v>
      </c>
      <c r="V15" s="44">
        <f t="shared" si="3"/>
        <v>190184.77999999997</v>
      </c>
      <c r="W15" s="44">
        <f t="shared" si="3"/>
        <v>18955.03</v>
      </c>
      <c r="X15" s="44">
        <f t="shared" si="3"/>
        <v>0</v>
      </c>
      <c r="Y15" s="44">
        <f t="shared" si="3"/>
        <v>38853364.18999999</v>
      </c>
    </row>
    <row r="16" spans="1:25" s="7" customFormat="1" ht="15" customHeight="1" x14ac:dyDescent="0.3">
      <c r="A16" s="23">
        <v>2020</v>
      </c>
      <c r="B16" s="9"/>
      <c r="C16" s="44">
        <f>SUM(C74:C85)</f>
        <v>11668334.17</v>
      </c>
      <c r="D16" s="44">
        <f t="shared" ref="D16:Y16" si="4">SUM(D74:D85)</f>
        <v>19592200.879999999</v>
      </c>
      <c r="E16" s="44">
        <f t="shared" si="4"/>
        <v>4213.8999999999996</v>
      </c>
      <c r="F16" s="44">
        <f t="shared" si="4"/>
        <v>505789.94000000006</v>
      </c>
      <c r="G16" s="44">
        <f t="shared" si="4"/>
        <v>653446.05999999994</v>
      </c>
      <c r="H16" s="44">
        <f t="shared" si="4"/>
        <v>310552.59999999998</v>
      </c>
      <c r="I16" s="44">
        <f t="shared" si="4"/>
        <v>76235.739999999991</v>
      </c>
      <c r="J16" s="44">
        <f t="shared" si="4"/>
        <v>560</v>
      </c>
      <c r="K16" s="44">
        <f t="shared" si="4"/>
        <v>712083.06</v>
      </c>
      <c r="L16" s="44">
        <f t="shared" si="4"/>
        <v>8124.33</v>
      </c>
      <c r="M16" s="44">
        <f t="shared" si="4"/>
        <v>39344.11</v>
      </c>
      <c r="N16" s="44">
        <f t="shared" si="4"/>
        <v>4167.2299999999996</v>
      </c>
      <c r="O16" s="44">
        <f t="shared" si="4"/>
        <v>39588.36</v>
      </c>
      <c r="P16" s="44">
        <f t="shared" si="4"/>
        <v>14547.08</v>
      </c>
      <c r="Q16" s="44">
        <f t="shared" si="4"/>
        <v>519931.15</v>
      </c>
      <c r="R16" s="44">
        <f t="shared" si="4"/>
        <v>717965.24000000011</v>
      </c>
      <c r="S16" s="44">
        <f t="shared" si="4"/>
        <v>98923.51</v>
      </c>
      <c r="T16" s="44">
        <f t="shared" si="4"/>
        <v>278219.19</v>
      </c>
      <c r="U16" s="44">
        <f t="shared" si="4"/>
        <v>0</v>
      </c>
      <c r="V16" s="44">
        <f t="shared" si="4"/>
        <v>155687.84999999998</v>
      </c>
      <c r="W16" s="44">
        <f t="shared" si="4"/>
        <v>1170</v>
      </c>
      <c r="X16" s="44">
        <f t="shared" si="4"/>
        <v>0</v>
      </c>
      <c r="Y16" s="44">
        <f t="shared" si="4"/>
        <v>33524735.809999999</v>
      </c>
    </row>
    <row r="17" spans="1:25" s="7" customFormat="1" ht="15" customHeight="1" x14ac:dyDescent="0.3">
      <c r="A17" s="222">
        <v>2021</v>
      </c>
      <c r="B17" s="221"/>
      <c r="C17" s="44">
        <f>SUM(C87:C98)</f>
        <v>8519685.9500000011</v>
      </c>
      <c r="D17" s="44">
        <f t="shared" ref="D17:X17" si="5">SUM(D87:D98)</f>
        <v>23259006.830000006</v>
      </c>
      <c r="E17" s="44">
        <f t="shared" si="5"/>
        <v>7367.5</v>
      </c>
      <c r="F17" s="44">
        <f t="shared" si="5"/>
        <v>462709.32999999996</v>
      </c>
      <c r="G17" s="44">
        <f t="shared" si="5"/>
        <v>264819.84000000003</v>
      </c>
      <c r="H17" s="44">
        <f t="shared" si="5"/>
        <v>160584.16999999998</v>
      </c>
      <c r="I17" s="44">
        <f t="shared" si="5"/>
        <v>72011.67</v>
      </c>
      <c r="J17" s="44">
        <f t="shared" si="5"/>
        <v>1316.25</v>
      </c>
      <c r="K17" s="44">
        <f t="shared" si="5"/>
        <v>1452132.81</v>
      </c>
      <c r="L17" s="44">
        <f t="shared" si="5"/>
        <v>10816.289999999999</v>
      </c>
      <c r="M17" s="44">
        <f t="shared" si="5"/>
        <v>8732.65</v>
      </c>
      <c r="N17" s="44">
        <f t="shared" si="5"/>
        <v>1614.32</v>
      </c>
      <c r="O17" s="44">
        <f t="shared" si="5"/>
        <v>9222.7099999999991</v>
      </c>
      <c r="P17" s="44">
        <f t="shared" si="5"/>
        <v>69194.399999999994</v>
      </c>
      <c r="Q17" s="44">
        <f t="shared" si="5"/>
        <v>504621.5</v>
      </c>
      <c r="R17" s="44">
        <f t="shared" si="5"/>
        <v>851937.53</v>
      </c>
      <c r="S17" s="44">
        <f t="shared" si="5"/>
        <v>42628.09</v>
      </c>
      <c r="T17" s="44">
        <f t="shared" si="5"/>
        <v>45081.59</v>
      </c>
      <c r="U17" s="44">
        <f t="shared" si="5"/>
        <v>0</v>
      </c>
      <c r="V17" s="44">
        <f t="shared" si="5"/>
        <v>117241.9</v>
      </c>
      <c r="W17" s="44">
        <f t="shared" si="5"/>
        <v>5</v>
      </c>
      <c r="X17" s="44">
        <f t="shared" si="5"/>
        <v>0</v>
      </c>
      <c r="Y17" s="44">
        <f>SUM(Y87:Y98)</f>
        <v>35860730.329999998</v>
      </c>
    </row>
    <row r="18" spans="1:25" s="7" customFormat="1" ht="15" customHeight="1" x14ac:dyDescent="0.3">
      <c r="A18" s="222" t="s">
        <v>109</v>
      </c>
      <c r="B18" s="221"/>
      <c r="C18" s="44">
        <f>SUM(C100:C111)</f>
        <v>6097287.0800000001</v>
      </c>
      <c r="D18" s="44">
        <f t="shared" ref="D18:Y18" si="6">SUM(D100:D111)</f>
        <v>19051311.340000004</v>
      </c>
      <c r="E18" s="44">
        <f t="shared" si="6"/>
        <v>3636.75</v>
      </c>
      <c r="F18" s="44">
        <f t="shared" si="6"/>
        <v>70926.34</v>
      </c>
      <c r="G18" s="44">
        <f t="shared" si="6"/>
        <v>1168823.98</v>
      </c>
      <c r="H18" s="44">
        <f t="shared" si="6"/>
        <v>41923.58</v>
      </c>
      <c r="I18" s="44">
        <f t="shared" si="6"/>
        <v>4862.28</v>
      </c>
      <c r="J18" s="44">
        <f t="shared" si="6"/>
        <v>623.43000000000006</v>
      </c>
      <c r="K18" s="44">
        <f t="shared" si="6"/>
        <v>1823508.21</v>
      </c>
      <c r="L18" s="44">
        <f t="shared" si="6"/>
        <v>55671.710000000006</v>
      </c>
      <c r="M18" s="44">
        <f t="shared" si="6"/>
        <v>9721.23</v>
      </c>
      <c r="N18" s="44">
        <f t="shared" si="6"/>
        <v>1381.9299999999998</v>
      </c>
      <c r="O18" s="44">
        <f t="shared" si="6"/>
        <v>2761.33</v>
      </c>
      <c r="P18" s="44">
        <f t="shared" si="6"/>
        <v>30866.400000000001</v>
      </c>
      <c r="Q18" s="44">
        <f t="shared" si="6"/>
        <v>401704.85</v>
      </c>
      <c r="R18" s="44">
        <f t="shared" si="6"/>
        <v>764193.29</v>
      </c>
      <c r="S18" s="44">
        <f t="shared" si="6"/>
        <v>1381333.9500000002</v>
      </c>
      <c r="T18" s="44">
        <f t="shared" si="6"/>
        <v>62760.82</v>
      </c>
      <c r="U18" s="44">
        <f t="shared" si="6"/>
        <v>0</v>
      </c>
      <c r="V18" s="44">
        <f t="shared" si="6"/>
        <v>106052.59</v>
      </c>
      <c r="W18" s="44">
        <f t="shared" si="6"/>
        <v>1675</v>
      </c>
      <c r="X18" s="44">
        <f t="shared" si="6"/>
        <v>0</v>
      </c>
      <c r="Y18" s="44">
        <f t="shared" si="6"/>
        <v>31081026.090000004</v>
      </c>
    </row>
    <row r="19" spans="1:25" s="7" customFormat="1" ht="15" customHeight="1" x14ac:dyDescent="0.3">
      <c r="A19" s="23" t="s">
        <v>110</v>
      </c>
      <c r="B19" s="221"/>
      <c r="C19" s="44">
        <f>SUM(C113:C124)</f>
        <v>4741862.1460474953</v>
      </c>
      <c r="D19" s="44">
        <f t="shared" ref="D19:Y19" si="7">SUM(D113:D124)</f>
        <v>11022461.863216981</v>
      </c>
      <c r="E19" s="44">
        <f t="shared" si="7"/>
        <v>1404.92</v>
      </c>
      <c r="F19" s="44">
        <f t="shared" si="7"/>
        <v>285671.4681953105</v>
      </c>
      <c r="G19" s="44">
        <f t="shared" si="7"/>
        <v>2856775.8500732919</v>
      </c>
      <c r="H19" s="44">
        <f t="shared" si="7"/>
        <v>10597.530702494123</v>
      </c>
      <c r="I19" s="44">
        <f t="shared" si="7"/>
        <v>23234.945859848034</v>
      </c>
      <c r="J19" s="44">
        <f t="shared" si="7"/>
        <v>654.43000000000006</v>
      </c>
      <c r="K19" s="44">
        <f t="shared" si="7"/>
        <v>1087311.1807113928</v>
      </c>
      <c r="L19" s="44">
        <f t="shared" si="7"/>
        <v>9039.0328671943716</v>
      </c>
      <c r="M19" s="44">
        <f t="shared" si="7"/>
        <v>30034.818058146324</v>
      </c>
      <c r="N19" s="44">
        <f t="shared" si="7"/>
        <v>5289.5521899736141</v>
      </c>
      <c r="O19" s="44">
        <f t="shared" si="7"/>
        <v>2415.0100000000002</v>
      </c>
      <c r="P19" s="44">
        <f t="shared" si="7"/>
        <v>14647.8</v>
      </c>
      <c r="Q19" s="44">
        <f t="shared" si="7"/>
        <v>571737.96318186517</v>
      </c>
      <c r="R19" s="44">
        <f t="shared" si="7"/>
        <v>2146967.1681900243</v>
      </c>
      <c r="S19" s="44">
        <f t="shared" si="7"/>
        <v>538610.62665869459</v>
      </c>
      <c r="T19" s="44">
        <f t="shared" si="7"/>
        <v>1074884.1500000001</v>
      </c>
      <c r="U19" s="44">
        <f t="shared" si="7"/>
        <v>22924.460275579007</v>
      </c>
      <c r="V19" s="44">
        <f t="shared" si="7"/>
        <v>8494.6438082673703</v>
      </c>
      <c r="W19" s="44">
        <f t="shared" si="7"/>
        <v>1400</v>
      </c>
      <c r="X19" s="44">
        <f t="shared" si="7"/>
        <v>0</v>
      </c>
      <c r="Y19" s="44">
        <f t="shared" si="7"/>
        <v>24456419.560036562</v>
      </c>
    </row>
    <row r="20" spans="1:25" s="11" customFormat="1" ht="15" customHeight="1" x14ac:dyDescent="0.3">
      <c r="A20" s="89"/>
      <c r="B20" s="8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s="8" customFormat="1" ht="14.4" x14ac:dyDescent="0.3">
      <c r="A21" s="504" t="s">
        <v>12</v>
      </c>
      <c r="B21" s="48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45"/>
      <c r="X21" s="45"/>
      <c r="Y21" s="45"/>
    </row>
    <row r="22" spans="1:25" s="8" customFormat="1" ht="14.4" x14ac:dyDescent="0.3">
      <c r="A22" s="9">
        <v>2016</v>
      </c>
      <c r="B22" s="53" t="s">
        <v>13</v>
      </c>
      <c r="C22" s="44">
        <f>'3_DX'!C33+'4_ReX'!C33</f>
        <v>881237.03000000061</v>
      </c>
      <c r="D22" s="44">
        <f>'3_DX'!D33+'4_ReX'!D33</f>
        <v>1284107.42</v>
      </c>
      <c r="E22" s="44">
        <f>'3_DX'!E33+'4_ReX'!E33</f>
        <v>0</v>
      </c>
      <c r="F22" s="44">
        <f>'3_DX'!F33+'4_ReX'!F33</f>
        <v>6874</v>
      </c>
      <c r="G22" s="44">
        <f>'3_DX'!G33+'4_ReX'!G33</f>
        <v>306969.652</v>
      </c>
      <c r="H22" s="44">
        <f>'3_DX'!H33+'4_ReX'!H33</f>
        <v>11600</v>
      </c>
      <c r="I22" s="44">
        <f>'3_DX'!I33+'4_ReX'!I33</f>
        <v>299.02</v>
      </c>
      <c r="J22" s="44">
        <f>'3_DX'!J33+'4_ReX'!J33</f>
        <v>0</v>
      </c>
      <c r="K22" s="44">
        <f>'3_DX'!K33+'4_ReX'!K33</f>
        <v>89879.73000000001</v>
      </c>
      <c r="L22" s="44">
        <f>'3_DX'!L33+'4_ReX'!L33</f>
        <v>1356.7</v>
      </c>
      <c r="M22" s="44">
        <f>'3_DX'!M33+'4_ReX'!M33</f>
        <v>1784</v>
      </c>
      <c r="N22" s="44">
        <f>'3_DX'!N33+'4_ReX'!N33</f>
        <v>275</v>
      </c>
      <c r="O22" s="44">
        <f>'3_DX'!O33+'4_ReX'!O33</f>
        <v>278</v>
      </c>
      <c r="P22" s="44">
        <f>'3_DX'!P33+'4_ReX'!P33</f>
        <v>39305</v>
      </c>
      <c r="Q22" s="44">
        <f>'3_DX'!Q33+'4_ReX'!Q33</f>
        <v>199198.17000000004</v>
      </c>
      <c r="R22" s="44">
        <f>'3_DX'!R33+'4_ReX'!R33</f>
        <v>43271.92</v>
      </c>
      <c r="S22" s="44">
        <f>'3_DX'!S33+'4_ReX'!S33</f>
        <v>72146.929999999993</v>
      </c>
      <c r="T22" s="44">
        <f>'3_DX'!T33+'4_ReX'!T33</f>
        <v>13488.150000000001</v>
      </c>
      <c r="U22" s="44">
        <f>'3_DX'!U33+'4_ReX'!U33</f>
        <v>0</v>
      </c>
      <c r="V22" s="44">
        <f>'3_DX'!V33+'4_ReX'!V33</f>
        <v>3264.01</v>
      </c>
      <c r="W22" s="44">
        <f>'3_DX'!W33+'4_ReX'!W33</f>
        <v>60</v>
      </c>
      <c r="X22" s="44">
        <f>'3_DX'!X33+'4_ReX'!X33</f>
        <v>0</v>
      </c>
      <c r="Y22" s="44">
        <f t="shared" ref="Y22:Y36" si="8">SUM(C22:X22)</f>
        <v>2955394.7320000008</v>
      </c>
    </row>
    <row r="23" spans="1:25" s="8" customFormat="1" ht="14.4" x14ac:dyDescent="0.3">
      <c r="A23" s="9"/>
      <c r="B23" s="53" t="s">
        <v>14</v>
      </c>
      <c r="C23" s="44">
        <f>'3_DX'!C34+'4_ReX'!C34</f>
        <v>1162000.2600000016</v>
      </c>
      <c r="D23" s="44">
        <f>'3_DX'!D34+'4_ReX'!D34</f>
        <v>310474.55</v>
      </c>
      <c r="E23" s="44">
        <f>'3_DX'!E34+'4_ReX'!E34</f>
        <v>0</v>
      </c>
      <c r="F23" s="44">
        <f>'3_DX'!F34+'4_ReX'!F34</f>
        <v>1121.0000000000002</v>
      </c>
      <c r="G23" s="44">
        <f>'3_DX'!G34+'4_ReX'!G34</f>
        <v>169186.59</v>
      </c>
      <c r="H23" s="44">
        <f>'3_DX'!H34+'4_ReX'!H34</f>
        <v>1357.12</v>
      </c>
      <c r="I23" s="44">
        <f>'3_DX'!I34+'4_ReX'!I34</f>
        <v>73</v>
      </c>
      <c r="J23" s="44">
        <f>'3_DX'!J34+'4_ReX'!J34</f>
        <v>0</v>
      </c>
      <c r="K23" s="44">
        <f>'3_DX'!K34+'4_ReX'!K34</f>
        <v>57235</v>
      </c>
      <c r="L23" s="44">
        <f>'3_DX'!L34+'4_ReX'!L34</f>
        <v>640.44000000000005</v>
      </c>
      <c r="M23" s="44">
        <f>'3_DX'!M34+'4_ReX'!M34</f>
        <v>7753.1100000000006</v>
      </c>
      <c r="N23" s="44">
        <f>'3_DX'!N34+'4_ReX'!N34</f>
        <v>130</v>
      </c>
      <c r="O23" s="44">
        <f>'3_DX'!O34+'4_ReX'!O34</f>
        <v>1494.1399999999999</v>
      </c>
      <c r="P23" s="44">
        <f>'3_DX'!P34+'4_ReX'!P34</f>
        <v>7200</v>
      </c>
      <c r="Q23" s="44">
        <f>'3_DX'!Q34+'4_ReX'!Q34</f>
        <v>2455.14</v>
      </c>
      <c r="R23" s="44">
        <f>'3_DX'!R34+'4_ReX'!R34</f>
        <v>52831.819999999992</v>
      </c>
      <c r="S23" s="44">
        <f>'3_DX'!S34+'4_ReX'!S34</f>
        <v>1659248</v>
      </c>
      <c r="T23" s="44">
        <f>'3_DX'!T34+'4_ReX'!T34</f>
        <v>101.59</v>
      </c>
      <c r="U23" s="44">
        <f>'3_DX'!U34+'4_ReX'!U34</f>
        <v>0</v>
      </c>
      <c r="V23" s="44">
        <f>'3_DX'!V34+'4_ReX'!V34</f>
        <v>13233.5</v>
      </c>
      <c r="W23" s="44">
        <f>'3_DX'!W34+'4_ReX'!W34</f>
        <v>0</v>
      </c>
      <c r="X23" s="44">
        <f>'3_DX'!X34+'4_ReX'!X34</f>
        <v>0</v>
      </c>
      <c r="Y23" s="44">
        <f t="shared" si="8"/>
        <v>3446535.2600000016</v>
      </c>
    </row>
    <row r="24" spans="1:25" s="8" customFormat="1" ht="14.4" x14ac:dyDescent="0.3">
      <c r="A24" s="9"/>
      <c r="B24" s="53" t="s">
        <v>15</v>
      </c>
      <c r="C24" s="44">
        <f>'3_DX'!C35+'4_ReX'!C35</f>
        <v>795187.19</v>
      </c>
      <c r="D24" s="44">
        <f>'3_DX'!D35+'4_ReX'!D35</f>
        <v>423973.9</v>
      </c>
      <c r="E24" s="44">
        <f>'3_DX'!E35+'4_ReX'!E35</f>
        <v>0</v>
      </c>
      <c r="F24" s="44">
        <f>'3_DX'!F35+'4_ReX'!F35</f>
        <v>5270</v>
      </c>
      <c r="G24" s="44">
        <f>'3_DX'!G35+'4_ReX'!G35</f>
        <v>368049.06</v>
      </c>
      <c r="H24" s="44">
        <f>'3_DX'!H35+'4_ReX'!H35</f>
        <v>99487.72</v>
      </c>
      <c r="I24" s="44">
        <f>'3_DX'!I35+'4_ReX'!I35</f>
        <v>22792.93</v>
      </c>
      <c r="J24" s="44">
        <f>'3_DX'!J35+'4_ReX'!J35</f>
        <v>65.58</v>
      </c>
      <c r="K24" s="44">
        <f>'3_DX'!K35+'4_ReX'!K35</f>
        <v>47740.83</v>
      </c>
      <c r="L24" s="44">
        <f>'3_DX'!L35+'4_ReX'!L35</f>
        <v>982.14</v>
      </c>
      <c r="M24" s="44">
        <f>'3_DX'!M35+'4_ReX'!M35</f>
        <v>5502.79</v>
      </c>
      <c r="N24" s="44">
        <f>'3_DX'!N35+'4_ReX'!N35</f>
        <v>120</v>
      </c>
      <c r="O24" s="44">
        <f>'3_DX'!O35+'4_ReX'!O35</f>
        <v>694</v>
      </c>
      <c r="P24" s="44">
        <f>'3_DX'!P35+'4_ReX'!P35</f>
        <v>16035</v>
      </c>
      <c r="Q24" s="44">
        <f>'3_DX'!Q35+'4_ReX'!Q35</f>
        <v>43036.07</v>
      </c>
      <c r="R24" s="44">
        <f>'3_DX'!R35+'4_ReX'!R35</f>
        <v>491892.98</v>
      </c>
      <c r="S24" s="44">
        <f>'3_DX'!S35+'4_ReX'!S35</f>
        <v>1112937.8</v>
      </c>
      <c r="T24" s="44">
        <f>'3_DX'!T35+'4_ReX'!T35</f>
        <v>175</v>
      </c>
      <c r="U24" s="44">
        <f>'3_DX'!U35+'4_ReX'!U35</f>
        <v>0</v>
      </c>
      <c r="V24" s="44">
        <f>'3_DX'!V35+'4_ReX'!V35</f>
        <v>61972.37</v>
      </c>
      <c r="W24" s="44">
        <f>'3_DX'!W35+'4_ReX'!W35</f>
        <v>0</v>
      </c>
      <c r="X24" s="44">
        <f>'3_DX'!X35+'4_ReX'!X35</f>
        <v>0</v>
      </c>
      <c r="Y24" s="44">
        <f t="shared" si="8"/>
        <v>3495915.3600000003</v>
      </c>
    </row>
    <row r="25" spans="1:25" s="8" customFormat="1" ht="14.4" x14ac:dyDescent="0.3">
      <c r="A25" s="9"/>
      <c r="B25" s="53" t="s">
        <v>16</v>
      </c>
      <c r="C25" s="44">
        <f>'3_DX'!C36+'4_ReX'!C36</f>
        <v>500223.09000000043</v>
      </c>
      <c r="D25" s="44">
        <f>'3_DX'!D36+'4_ReX'!D36</f>
        <v>852778.78999999992</v>
      </c>
      <c r="E25" s="44">
        <f>'3_DX'!E36+'4_ReX'!E36</f>
        <v>0</v>
      </c>
      <c r="F25" s="44">
        <f>'3_DX'!F36+'4_ReX'!F36</f>
        <v>3915.9</v>
      </c>
      <c r="G25" s="44">
        <f>'3_DX'!G36+'4_ReX'!G36</f>
        <v>196966.3</v>
      </c>
      <c r="H25" s="44">
        <f>'3_DX'!H36+'4_ReX'!H36</f>
        <v>223</v>
      </c>
      <c r="I25" s="44">
        <f>'3_DX'!I36+'4_ReX'!I36</f>
        <v>1862</v>
      </c>
      <c r="J25" s="44">
        <f>'3_DX'!J36+'4_ReX'!J36</f>
        <v>10</v>
      </c>
      <c r="K25" s="44">
        <f>'3_DX'!K36+'4_ReX'!K36</f>
        <v>32024.250000000004</v>
      </c>
      <c r="L25" s="44">
        <f>'3_DX'!L36+'4_ReX'!L36</f>
        <v>522.34</v>
      </c>
      <c r="M25" s="44">
        <f>'3_DX'!M36+'4_ReX'!M36</f>
        <v>6632.9</v>
      </c>
      <c r="N25" s="44">
        <f>'3_DX'!N36+'4_ReX'!N36</f>
        <v>145.69999999999999</v>
      </c>
      <c r="O25" s="44">
        <f>'3_DX'!O36+'4_ReX'!O36</f>
        <v>0</v>
      </c>
      <c r="P25" s="44">
        <f>'3_DX'!P36+'4_ReX'!P36</f>
        <v>9515</v>
      </c>
      <c r="Q25" s="44">
        <f>'3_DX'!Q36+'4_ReX'!Q36</f>
        <v>46900.56</v>
      </c>
      <c r="R25" s="44">
        <f>'3_DX'!R36+'4_ReX'!R36</f>
        <v>738058.07</v>
      </c>
      <c r="S25" s="44">
        <f>'3_DX'!S36+'4_ReX'!S36</f>
        <v>15097.77</v>
      </c>
      <c r="T25" s="44">
        <f>'3_DX'!T36+'4_ReX'!T36</f>
        <v>22140.76</v>
      </c>
      <c r="U25" s="44">
        <f>'3_DX'!U36+'4_ReX'!U36</f>
        <v>0</v>
      </c>
      <c r="V25" s="44">
        <f>'3_DX'!V36+'4_ReX'!V36</f>
        <v>10</v>
      </c>
      <c r="W25" s="44">
        <f>'3_DX'!W36+'4_ReX'!W36</f>
        <v>0</v>
      </c>
      <c r="X25" s="44">
        <f>'3_DX'!X36+'4_ReX'!X36</f>
        <v>0</v>
      </c>
      <c r="Y25" s="44">
        <f t="shared" si="8"/>
        <v>2427026.4300000002</v>
      </c>
    </row>
    <row r="26" spans="1:25" s="8" customFormat="1" ht="14.4" x14ac:dyDescent="0.3">
      <c r="A26" s="9"/>
      <c r="B26" s="53" t="s">
        <v>17</v>
      </c>
      <c r="C26" s="44">
        <f>'3_DX'!C37+'4_ReX'!C37</f>
        <v>440207.96000000054</v>
      </c>
      <c r="D26" s="44">
        <f>'3_DX'!D37+'4_ReX'!D37</f>
        <v>611508.5</v>
      </c>
      <c r="E26" s="44">
        <v>61</v>
      </c>
      <c r="F26" s="44">
        <f>'3_DX'!F37+'4_ReX'!F37</f>
        <v>7226.5</v>
      </c>
      <c r="G26" s="44">
        <f>'3_DX'!G37+'4_ReX'!G37</f>
        <v>278650</v>
      </c>
      <c r="H26" s="44">
        <f>'3_DX'!H37+'4_ReX'!H37</f>
        <v>27461.48</v>
      </c>
      <c r="I26" s="44">
        <f>'3_DX'!I37+'4_ReX'!I37</f>
        <v>34490.450000000004</v>
      </c>
      <c r="J26" s="44">
        <f>'3_DX'!J37+'4_ReX'!J37</f>
        <v>10</v>
      </c>
      <c r="K26" s="44">
        <f>'3_DX'!K37+'4_ReX'!K37</f>
        <v>47333.93</v>
      </c>
      <c r="L26" s="44">
        <f>'3_DX'!L37+'4_ReX'!L37</f>
        <v>377.53</v>
      </c>
      <c r="M26" s="44">
        <f>'3_DX'!M37+'4_ReX'!M37</f>
        <v>1217.6000000000001</v>
      </c>
      <c r="N26" s="44">
        <f>'3_DX'!N37+'4_ReX'!N37</f>
        <v>0</v>
      </c>
      <c r="O26" s="44">
        <f>'3_DX'!O37+'4_ReX'!O37</f>
        <v>0</v>
      </c>
      <c r="P26" s="44">
        <f>'3_DX'!P37+'4_ReX'!P37</f>
        <v>6555</v>
      </c>
      <c r="Q26" s="44">
        <f>'3_DX'!Q37+'4_ReX'!Q37</f>
        <v>64072.87999999999</v>
      </c>
      <c r="R26" s="44">
        <f>'3_DX'!R37+'4_ReX'!R37</f>
        <v>2694092.5599999996</v>
      </c>
      <c r="S26" s="44">
        <f>'3_DX'!S37+'4_ReX'!S37</f>
        <v>5622371.5099999998</v>
      </c>
      <c r="T26" s="44">
        <f>'3_DX'!T37+'4_ReX'!T37</f>
        <v>1695.93</v>
      </c>
      <c r="U26" s="44">
        <f>'3_DX'!U37+'4_ReX'!U37</f>
        <v>0</v>
      </c>
      <c r="V26" s="44">
        <f>'3_DX'!V37+'4_ReX'!V37</f>
        <v>1752.44</v>
      </c>
      <c r="W26" s="44">
        <f>'3_DX'!W37+'4_ReX'!W37</f>
        <v>0</v>
      </c>
      <c r="X26" s="44">
        <f>'3_DX'!X37+'4_ReX'!X37</f>
        <v>0</v>
      </c>
      <c r="Y26" s="44">
        <f t="shared" si="8"/>
        <v>9839085.2699999977</v>
      </c>
    </row>
    <row r="27" spans="1:25" s="8" customFormat="1" ht="14.4" x14ac:dyDescent="0.3">
      <c r="A27" s="9"/>
      <c r="B27" s="53" t="s">
        <v>18</v>
      </c>
      <c r="C27" s="44">
        <f>'3_DX'!C38+'4_ReX'!C38</f>
        <v>976351.19000000018</v>
      </c>
      <c r="D27" s="44">
        <f>'3_DX'!D38+'4_ReX'!D38</f>
        <v>1067138.04</v>
      </c>
      <c r="E27" s="44">
        <f>'3_DX'!E38+'4_ReX'!E38</f>
        <v>98.94</v>
      </c>
      <c r="F27" s="44">
        <f>'3_DX'!F38+'4_ReX'!F38</f>
        <v>110291.75999999998</v>
      </c>
      <c r="G27" s="44">
        <f>'3_DX'!G38+'4_ReX'!G38</f>
        <v>310949</v>
      </c>
      <c r="H27" s="44">
        <f>'3_DX'!H38+'4_ReX'!H38</f>
        <v>111251.05999999998</v>
      </c>
      <c r="I27" s="44">
        <f>'3_DX'!I38+'4_ReX'!I38</f>
        <v>623.51</v>
      </c>
      <c r="J27" s="44">
        <f>'3_DX'!J38+'4_ReX'!J38</f>
        <v>1399.42</v>
      </c>
      <c r="K27" s="44">
        <f>'3_DX'!K38+'4_ReX'!K38</f>
        <v>60348.270000000004</v>
      </c>
      <c r="L27" s="44">
        <f>'3_DX'!L38+'4_ReX'!L38</f>
        <v>8169.67</v>
      </c>
      <c r="M27" s="44">
        <f>'3_DX'!M38+'4_ReX'!M38</f>
        <v>12982.680000000002</v>
      </c>
      <c r="N27" s="44">
        <f>'3_DX'!N38+'4_ReX'!N38</f>
        <v>6292.5199999999995</v>
      </c>
      <c r="O27" s="44">
        <f>'3_DX'!O38+'4_ReX'!O38</f>
        <v>403.67999999999995</v>
      </c>
      <c r="P27" s="44">
        <f>'3_DX'!P38+'4_ReX'!P38</f>
        <v>11000.7</v>
      </c>
      <c r="Q27" s="44">
        <f>'3_DX'!Q38+'4_ReX'!Q38</f>
        <v>334.9</v>
      </c>
      <c r="R27" s="44">
        <f>'3_DX'!R38+'4_ReX'!R38</f>
        <v>175548.09000000008</v>
      </c>
      <c r="S27" s="44">
        <f>'3_DX'!S38+'4_ReX'!S38</f>
        <v>37217.560000000005</v>
      </c>
      <c r="T27" s="44">
        <f>'3_DX'!T38+'4_ReX'!T38</f>
        <v>126288.93000000001</v>
      </c>
      <c r="U27" s="44">
        <f>'3_DX'!U38+'4_ReX'!U38</f>
        <v>0</v>
      </c>
      <c r="V27" s="44">
        <f>'3_DX'!V38+'4_ReX'!V38</f>
        <v>38776.629999999997</v>
      </c>
      <c r="W27" s="44">
        <f>'3_DX'!W38+'4_ReX'!W38</f>
        <v>0</v>
      </c>
      <c r="X27" s="44">
        <f>'3_DX'!X38+'4_ReX'!X38</f>
        <v>0</v>
      </c>
      <c r="Y27" s="44">
        <f t="shared" si="8"/>
        <v>3055466.5500000007</v>
      </c>
    </row>
    <row r="28" spans="1:25" s="8" customFormat="1" ht="14.4" x14ac:dyDescent="0.3">
      <c r="A28" s="9"/>
      <c r="B28" s="53" t="s">
        <v>19</v>
      </c>
      <c r="C28" s="44">
        <f>'3_DX'!C39+'4_ReX'!C39</f>
        <v>797892</v>
      </c>
      <c r="D28" s="44">
        <f>'3_DX'!D39+'4_ReX'!D39</f>
        <v>1026202</v>
      </c>
      <c r="E28" s="44">
        <f>'3_DX'!E39+'4_ReX'!E39</f>
        <v>0</v>
      </c>
      <c r="F28" s="44">
        <f>'3_DX'!F39+'4_ReX'!F39</f>
        <v>21284</v>
      </c>
      <c r="G28" s="44">
        <f>'3_DX'!G39+'4_ReX'!G39</f>
        <v>290576.65000000002</v>
      </c>
      <c r="H28" s="44">
        <f>'3_DX'!H39+'4_ReX'!H39</f>
        <v>810</v>
      </c>
      <c r="I28" s="44">
        <f>'3_DX'!I39+'4_ReX'!I39</f>
        <v>48</v>
      </c>
      <c r="J28" s="44">
        <f>'3_DX'!J39+'4_ReX'!J39</f>
        <v>4178</v>
      </c>
      <c r="K28" s="44">
        <f>'3_DX'!K39+'4_ReX'!K39</f>
        <v>76473</v>
      </c>
      <c r="L28" s="44">
        <f>'3_DX'!L39+'4_ReX'!L39</f>
        <v>2144</v>
      </c>
      <c r="M28" s="44">
        <f>'3_DX'!M39+'4_ReX'!M39</f>
        <v>2530</v>
      </c>
      <c r="N28" s="44">
        <f>'3_DX'!N39+'4_ReX'!N39</f>
        <v>11</v>
      </c>
      <c r="O28" s="44">
        <f>'3_DX'!O39+'4_ReX'!O39</f>
        <v>80</v>
      </c>
      <c r="P28" s="44">
        <f>'3_DX'!P39+'4_ReX'!P39</f>
        <v>9325</v>
      </c>
      <c r="Q28" s="44">
        <f>'3_DX'!Q39+'4_ReX'!Q39</f>
        <v>11053</v>
      </c>
      <c r="R28" s="44">
        <f>'3_DX'!R39+'4_ReX'!R39</f>
        <v>87519.43</v>
      </c>
      <c r="S28" s="44">
        <f>'3_DX'!S39+'4_ReX'!S39</f>
        <v>197789</v>
      </c>
      <c r="T28" s="44">
        <f>'3_DX'!T39+'4_ReX'!T39</f>
        <v>10050</v>
      </c>
      <c r="U28" s="44">
        <f>'3_DX'!U39+'4_ReX'!U39</f>
        <v>0</v>
      </c>
      <c r="V28" s="44">
        <f>'3_DX'!V39+'4_ReX'!V39</f>
        <v>450</v>
      </c>
      <c r="W28" s="44">
        <f>'3_DX'!W39+'4_ReX'!W39</f>
        <v>0</v>
      </c>
      <c r="X28" s="44">
        <f>'3_DX'!X39+'4_ReX'!X39</f>
        <v>0</v>
      </c>
      <c r="Y28" s="44">
        <f t="shared" si="8"/>
        <v>2538415.08</v>
      </c>
    </row>
    <row r="29" spans="1:25" s="8" customFormat="1" ht="14.4" x14ac:dyDescent="0.3">
      <c r="A29" s="9"/>
      <c r="B29" s="53" t="s">
        <v>20</v>
      </c>
      <c r="C29" s="44">
        <f>'3_DX'!C40+'4_ReX'!C40</f>
        <v>529429.1810000001</v>
      </c>
      <c r="D29" s="44">
        <f>'3_DX'!D40+'4_ReX'!D40</f>
        <v>1175581</v>
      </c>
      <c r="E29" s="44">
        <f>'3_DX'!E40+'4_ReX'!E40</f>
        <v>139</v>
      </c>
      <c r="F29" s="44">
        <f>'3_DX'!F40+'4_ReX'!F40</f>
        <v>292</v>
      </c>
      <c r="G29" s="44">
        <f>'3_DX'!G40+'4_ReX'!G40</f>
        <v>289799</v>
      </c>
      <c r="H29" s="44">
        <f>'3_DX'!H40+'4_ReX'!H40</f>
        <v>53453</v>
      </c>
      <c r="I29" s="44">
        <f>'3_DX'!I40+'4_ReX'!I40</f>
        <v>11457</v>
      </c>
      <c r="J29" s="44">
        <f>'3_DX'!J40+'4_ReX'!J40</f>
        <v>20356</v>
      </c>
      <c r="K29" s="44">
        <f>'3_DX'!K40+'4_ReX'!K40</f>
        <v>40101</v>
      </c>
      <c r="L29" s="44">
        <f>'3_DX'!L40+'4_ReX'!L40</f>
        <v>10584</v>
      </c>
      <c r="M29" s="44">
        <f>'3_DX'!M40+'4_ReX'!M40</f>
        <v>57073</v>
      </c>
      <c r="N29" s="44">
        <f>'3_DX'!N40+'4_ReX'!N40</f>
        <v>534</v>
      </c>
      <c r="O29" s="44">
        <f>'3_DX'!O40+'4_ReX'!O40</f>
        <v>944</v>
      </c>
      <c r="P29" s="44">
        <f>'3_DX'!P40+'4_ReX'!P40</f>
        <v>13160</v>
      </c>
      <c r="Q29" s="44">
        <f>'3_DX'!Q40+'4_ReX'!Q40</f>
        <v>39806</v>
      </c>
      <c r="R29" s="44">
        <f>'3_DX'!R40+'4_ReX'!R40</f>
        <v>369801</v>
      </c>
      <c r="S29" s="44">
        <f>'3_DX'!S40+'4_ReX'!S40</f>
        <v>85259.960000000079</v>
      </c>
      <c r="T29" s="44">
        <f>'3_DX'!T40+'4_ReX'!T40</f>
        <v>22606</v>
      </c>
      <c r="U29" s="44">
        <f>'3_DX'!U40+'4_ReX'!U40</f>
        <v>0</v>
      </c>
      <c r="V29" s="44">
        <f>'3_DX'!V40+'4_ReX'!V40</f>
        <v>15064</v>
      </c>
      <c r="W29" s="44">
        <f>'3_DX'!W40+'4_ReX'!W40</f>
        <v>0</v>
      </c>
      <c r="X29" s="44">
        <f>'3_DX'!X40+'4_ReX'!X40</f>
        <v>0</v>
      </c>
      <c r="Y29" s="44">
        <f t="shared" si="8"/>
        <v>2735439.1409999998</v>
      </c>
    </row>
    <row r="30" spans="1:25" s="8" customFormat="1" ht="14.4" x14ac:dyDescent="0.3">
      <c r="A30" s="9"/>
      <c r="B30" s="53" t="s">
        <v>21</v>
      </c>
      <c r="C30" s="44">
        <f>'3_DX'!C41+'4_ReX'!C41</f>
        <v>867971.74</v>
      </c>
      <c r="D30" s="44">
        <f>'3_DX'!D41+'4_ReX'!D41</f>
        <v>3439329.53</v>
      </c>
      <c r="E30" s="44">
        <f>'3_DX'!E41+'4_ReX'!E41</f>
        <v>482</v>
      </c>
      <c r="F30" s="44">
        <f>'3_DX'!F41+'4_ReX'!F41</f>
        <v>23288.52</v>
      </c>
      <c r="G30" s="44">
        <f>'3_DX'!G41+'4_ReX'!G41</f>
        <v>288472.68</v>
      </c>
      <c r="H30" s="44">
        <f>'3_DX'!H41+'4_ReX'!H41</f>
        <v>3288.05</v>
      </c>
      <c r="I30" s="44">
        <f>'3_DX'!I41+'4_ReX'!I41</f>
        <v>54008.66</v>
      </c>
      <c r="J30" s="44">
        <f>'3_DX'!J41+'4_ReX'!J41</f>
        <v>533.38</v>
      </c>
      <c r="K30" s="44">
        <f>'3_DX'!K41+'4_ReX'!K41</f>
        <v>106368.67</v>
      </c>
      <c r="L30" s="44">
        <f>'3_DX'!L41+'4_ReX'!L41</f>
        <v>7741.61</v>
      </c>
      <c r="M30" s="44">
        <f>'3_DX'!M41+'4_ReX'!M41</f>
        <v>40667.230000000003</v>
      </c>
      <c r="N30" s="44">
        <f>'3_DX'!N41+'4_ReX'!N41</f>
        <v>0</v>
      </c>
      <c r="O30" s="44">
        <f>'3_DX'!O41+'4_ReX'!O41</f>
        <v>50.28</v>
      </c>
      <c r="P30" s="44">
        <f>'3_DX'!P41+'4_ReX'!P41</f>
        <v>10880</v>
      </c>
      <c r="Q30" s="44">
        <f>'3_DX'!Q41+'4_ReX'!Q41</f>
        <v>41804.03</v>
      </c>
      <c r="R30" s="44">
        <f>'3_DX'!R41+'4_ReX'!R41</f>
        <v>33583.19</v>
      </c>
      <c r="S30" s="44">
        <f>'3_DX'!S41+'4_ReX'!S41</f>
        <v>114953.15</v>
      </c>
      <c r="T30" s="44">
        <f>'3_DX'!T41+'4_ReX'!T41</f>
        <v>33712.46</v>
      </c>
      <c r="U30" s="44">
        <f>'3_DX'!U41+'4_ReX'!U41</f>
        <v>0</v>
      </c>
      <c r="V30" s="44">
        <f>'3_DX'!V41+'4_ReX'!V41</f>
        <v>9701.02</v>
      </c>
      <c r="W30" s="44">
        <f>'3_DX'!W41+'4_ReX'!W41</f>
        <v>83.79</v>
      </c>
      <c r="X30" s="44">
        <f>'3_DX'!X41+'4_ReX'!X41</f>
        <v>0</v>
      </c>
      <c r="Y30" s="44">
        <f t="shared" si="8"/>
        <v>5076919.99</v>
      </c>
    </row>
    <row r="31" spans="1:25" s="8" customFormat="1" ht="14.4" x14ac:dyDescent="0.3">
      <c r="A31" s="9"/>
      <c r="B31" s="53" t="s">
        <v>22</v>
      </c>
      <c r="C31" s="44">
        <f>'3_DX'!C42+'4_ReX'!C42</f>
        <v>712482.42000000062</v>
      </c>
      <c r="D31" s="44">
        <f>'3_DX'!D42+'4_ReX'!D42</f>
        <v>3963713.7000000007</v>
      </c>
      <c r="E31" s="44">
        <f>'3_DX'!E42+'4_ReX'!E42</f>
        <v>0</v>
      </c>
      <c r="F31" s="44">
        <f>'3_DX'!F42+'4_ReX'!F42</f>
        <v>1446</v>
      </c>
      <c r="G31" s="44">
        <f>'3_DX'!G42+'4_ReX'!G42</f>
        <v>278288.93</v>
      </c>
      <c r="H31" s="44">
        <f>'3_DX'!H42+'4_ReX'!H42</f>
        <v>55844.95</v>
      </c>
      <c r="I31" s="44">
        <f>'3_DX'!I42+'4_ReX'!I42</f>
        <v>1550</v>
      </c>
      <c r="J31" s="44">
        <f>'3_DX'!J42+'4_ReX'!J42</f>
        <v>102</v>
      </c>
      <c r="K31" s="44">
        <f>'3_DX'!K42+'4_ReX'!K42</f>
        <v>54354.659999999996</v>
      </c>
      <c r="L31" s="44">
        <f>'3_DX'!L42+'4_ReX'!L42</f>
        <v>257</v>
      </c>
      <c r="M31" s="44">
        <f>'3_DX'!M42+'4_ReX'!M42</f>
        <v>1673.6399999999999</v>
      </c>
      <c r="N31" s="44">
        <f>'3_DX'!N42+'4_ReX'!N42</f>
        <v>343.9</v>
      </c>
      <c r="O31" s="44">
        <f>'3_DX'!O42+'4_ReX'!O42</f>
        <v>17031.8</v>
      </c>
      <c r="P31" s="44">
        <f>'3_DX'!P42+'4_ReX'!P42</f>
        <v>13310</v>
      </c>
      <c r="Q31" s="44">
        <f>'3_DX'!Q42+'4_ReX'!Q42</f>
        <v>35849.509999999995</v>
      </c>
      <c r="R31" s="44">
        <f>'3_DX'!R42+'4_ReX'!R42</f>
        <v>39392.639999999999</v>
      </c>
      <c r="S31" s="44">
        <f>'3_DX'!S42+'4_ReX'!S42</f>
        <v>19752.2</v>
      </c>
      <c r="T31" s="44">
        <f>'3_DX'!T42+'4_ReX'!T42</f>
        <v>1202.56</v>
      </c>
      <c r="U31" s="44">
        <f>'3_DX'!U42+'4_ReX'!U42</f>
        <v>0</v>
      </c>
      <c r="V31" s="44">
        <f>'3_DX'!V42+'4_ReX'!V42</f>
        <v>1826</v>
      </c>
      <c r="W31" s="44">
        <f>'3_DX'!W42+'4_ReX'!W42</f>
        <v>0</v>
      </c>
      <c r="X31" s="44">
        <f>'3_DX'!X42+'4_ReX'!X42</f>
        <v>0</v>
      </c>
      <c r="Y31" s="44">
        <f t="shared" si="8"/>
        <v>5198421.91</v>
      </c>
    </row>
    <row r="32" spans="1:25" s="8" customFormat="1" ht="14.4" x14ac:dyDescent="0.3">
      <c r="A32" s="9"/>
      <c r="B32" s="53" t="s">
        <v>23</v>
      </c>
      <c r="C32" s="44">
        <f>'3_DX'!C43+'4_ReX'!C43</f>
        <v>1265653</v>
      </c>
      <c r="D32" s="44">
        <f>'3_DX'!D43+'4_ReX'!D43</f>
        <v>1851687</v>
      </c>
      <c r="E32" s="44">
        <f>'3_DX'!E43+'4_ReX'!E43</f>
        <v>0</v>
      </c>
      <c r="F32" s="44">
        <f>'3_DX'!F43+'4_ReX'!F43</f>
        <v>41708</v>
      </c>
      <c r="G32" s="44">
        <f>'3_DX'!G43+'4_ReX'!G43</f>
        <v>270497</v>
      </c>
      <c r="H32" s="44">
        <f>'3_DX'!H43+'4_ReX'!H43</f>
        <v>40010</v>
      </c>
      <c r="I32" s="44">
        <f>'3_DX'!I43+'4_ReX'!I43</f>
        <v>849</v>
      </c>
      <c r="J32" s="44">
        <f>'3_DX'!J43+'4_ReX'!J43</f>
        <v>328</v>
      </c>
      <c r="K32" s="44">
        <f>'3_DX'!K43+'4_ReX'!K43</f>
        <v>58649</v>
      </c>
      <c r="L32" s="44">
        <f>'3_DX'!L43+'4_ReX'!L43</f>
        <v>1649</v>
      </c>
      <c r="M32" s="44">
        <f>'3_DX'!M43+'4_ReX'!M43</f>
        <v>3281</v>
      </c>
      <c r="N32" s="44">
        <f>'3_DX'!N43+'4_ReX'!N43</f>
        <v>452</v>
      </c>
      <c r="O32" s="44">
        <f>'3_DX'!O43+'4_ReX'!O43</f>
        <v>1011</v>
      </c>
      <c r="P32" s="44">
        <f>'3_DX'!P43+'4_ReX'!P43</f>
        <v>14330</v>
      </c>
      <c r="Q32" s="44">
        <f>'3_DX'!Q43+'4_ReX'!Q43</f>
        <v>2271</v>
      </c>
      <c r="R32" s="44">
        <f>'3_DX'!R43+'4_ReX'!R43</f>
        <v>285171.98000000004</v>
      </c>
      <c r="S32" s="44">
        <f>'3_DX'!S43+'4_ReX'!S43</f>
        <v>39560.54</v>
      </c>
      <c r="T32" s="44">
        <f>'3_DX'!T43+'4_ReX'!T43</f>
        <v>468.17</v>
      </c>
      <c r="U32" s="44">
        <f>'3_DX'!U43+'4_ReX'!U43</f>
        <v>0</v>
      </c>
      <c r="V32" s="44">
        <f>'3_DX'!V43+'4_ReX'!V43</f>
        <v>1510</v>
      </c>
      <c r="W32" s="44">
        <f>'3_DX'!W43+'4_ReX'!W43</f>
        <v>0</v>
      </c>
      <c r="X32" s="44">
        <f>'3_DX'!X43+'4_ReX'!X43</f>
        <v>0</v>
      </c>
      <c r="Y32" s="44">
        <f t="shared" si="8"/>
        <v>3879085.69</v>
      </c>
    </row>
    <row r="33" spans="1:25" s="8" customFormat="1" ht="14.4" x14ac:dyDescent="0.3">
      <c r="A33" s="9"/>
      <c r="B33" s="53" t="s">
        <v>24</v>
      </c>
      <c r="C33" s="44">
        <f>'3_DX'!C44+'4_ReX'!C44</f>
        <v>704358.86</v>
      </c>
      <c r="D33" s="44">
        <f>'3_DX'!D44+'4_ReX'!D44</f>
        <v>1576885.72</v>
      </c>
      <c r="E33" s="44">
        <f>'3_DX'!E44+'4_ReX'!E44</f>
        <v>0</v>
      </c>
      <c r="F33" s="44">
        <f>'3_DX'!F44+'4_ReX'!F44</f>
        <v>2776</v>
      </c>
      <c r="G33" s="44">
        <f>'3_DX'!G44+'4_ReX'!G44</f>
        <v>301026</v>
      </c>
      <c r="H33" s="44">
        <f>'3_DX'!H44+'4_ReX'!H44</f>
        <v>4990.54</v>
      </c>
      <c r="I33" s="44">
        <f>'3_DX'!I44+'4_ReX'!I44</f>
        <v>2777.41</v>
      </c>
      <c r="J33" s="44">
        <f>'3_DX'!J44+'4_ReX'!J44</f>
        <v>2507.44</v>
      </c>
      <c r="K33" s="44">
        <f>'3_DX'!K44+'4_ReX'!K44</f>
        <v>71966.010000000009</v>
      </c>
      <c r="L33" s="44">
        <f>'3_DX'!L44+'4_ReX'!L44</f>
        <v>5928.65</v>
      </c>
      <c r="M33" s="44">
        <f>'3_DX'!M44+'4_ReX'!M44</f>
        <v>21032.5</v>
      </c>
      <c r="N33" s="44">
        <f>'3_DX'!N44+'4_ReX'!N44</f>
        <v>5632.66</v>
      </c>
      <c r="O33" s="44">
        <f>'3_DX'!O44+'4_ReX'!O44</f>
        <v>11611.14</v>
      </c>
      <c r="P33" s="44">
        <f>'3_DX'!P44+'4_ReX'!P44</f>
        <v>4935</v>
      </c>
      <c r="Q33" s="44">
        <f>'3_DX'!Q44+'4_ReX'!Q44</f>
        <v>5199.5999999999995</v>
      </c>
      <c r="R33" s="44">
        <f>'3_DX'!R44+'4_ReX'!R44</f>
        <v>117427.11</v>
      </c>
      <c r="S33" s="44">
        <f>'3_DX'!S44+'4_ReX'!S44</f>
        <v>36067.18</v>
      </c>
      <c r="T33" s="44">
        <f>'3_DX'!T44+'4_ReX'!T44</f>
        <v>8324.7799999999988</v>
      </c>
      <c r="U33" s="44">
        <f>'3_DX'!U44+'4_ReX'!U44</f>
        <v>0</v>
      </c>
      <c r="V33" s="44">
        <f>'3_DX'!V44+'4_ReX'!V44</f>
        <v>8792.6</v>
      </c>
      <c r="W33" s="44">
        <f>'3_DX'!W44+'4_ReX'!W44</f>
        <v>500</v>
      </c>
      <c r="X33" s="44">
        <f>'3_DX'!X44+'4_ReX'!X44</f>
        <v>0</v>
      </c>
      <c r="Y33" s="44">
        <f t="shared" si="8"/>
        <v>2892739.2000000007</v>
      </c>
    </row>
    <row r="34" spans="1:25" s="8" customFormat="1" ht="14.4" x14ac:dyDescent="0.3">
      <c r="A34" s="9"/>
      <c r="B34" s="5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s="8" customFormat="1" ht="14.4" x14ac:dyDescent="0.3">
      <c r="A35" s="56" t="s">
        <v>101</v>
      </c>
      <c r="B35" s="53" t="s">
        <v>13</v>
      </c>
      <c r="C35" s="44">
        <f>'3_DX'!C46+'4_ReX'!C46</f>
        <v>1052323.3</v>
      </c>
      <c r="D35" s="44">
        <f>'3_DX'!D46+'4_ReX'!D46</f>
        <v>202651.49000000002</v>
      </c>
      <c r="E35" s="44">
        <f>'3_DX'!E46+'4_ReX'!E46</f>
        <v>0</v>
      </c>
      <c r="F35" s="44">
        <f>'3_DX'!F46+'4_ReX'!F46</f>
        <v>20285.62</v>
      </c>
      <c r="G35" s="44">
        <f>'3_DX'!G46+'4_ReX'!G46</f>
        <v>270933.48</v>
      </c>
      <c r="H35" s="44">
        <f>'3_DX'!H46+'4_ReX'!H46</f>
        <v>23530.349999999995</v>
      </c>
      <c r="I35" s="44">
        <f>'3_DX'!I46+'4_ReX'!I46</f>
        <v>9423.869999999999</v>
      </c>
      <c r="J35" s="44">
        <f>'3_DX'!J46+'4_ReX'!J46</f>
        <v>838.20999999999992</v>
      </c>
      <c r="K35" s="44">
        <f>'3_DX'!K46+'4_ReX'!K46</f>
        <v>38501.759999999995</v>
      </c>
      <c r="L35" s="44">
        <f>'3_DX'!L46+'4_ReX'!L46</f>
        <v>25240.07</v>
      </c>
      <c r="M35" s="44">
        <f>'3_DX'!M46+'4_ReX'!M46</f>
        <v>23378.720000000001</v>
      </c>
      <c r="N35" s="44">
        <f>'3_DX'!N46+'4_ReX'!N46</f>
        <v>3144.84</v>
      </c>
      <c r="O35" s="44">
        <f>'3_DX'!O46+'4_ReX'!O46</f>
        <v>9340.18</v>
      </c>
      <c r="P35" s="44">
        <f>'3_DX'!P46+'4_ReX'!P46</f>
        <v>15778.6</v>
      </c>
      <c r="Q35" s="44">
        <f>'3_DX'!Q46+'4_ReX'!Q46</f>
        <v>68390.070000000007</v>
      </c>
      <c r="R35" s="44">
        <f>'3_DX'!R46+'4_ReX'!R46</f>
        <v>77057.949999999983</v>
      </c>
      <c r="S35" s="44">
        <f>'3_DX'!S46+'4_ReX'!S46</f>
        <v>76429.38</v>
      </c>
      <c r="T35" s="44">
        <f>'3_DX'!T46+'4_ReX'!T46</f>
        <v>10049.879999999999</v>
      </c>
      <c r="U35" s="44">
        <f>'3_DX'!U46+'4_ReX'!U46</f>
        <v>0</v>
      </c>
      <c r="V35" s="44">
        <f>'3_DX'!V46+'4_ReX'!V46</f>
        <v>112054.34</v>
      </c>
      <c r="W35" s="44">
        <f>'3_DX'!W46+'4_ReX'!W46</f>
        <v>11542.06</v>
      </c>
      <c r="X35" s="44">
        <f>'3_DX'!X46+'4_ReX'!X46</f>
        <v>0</v>
      </c>
      <c r="Y35" s="44">
        <f t="shared" si="8"/>
        <v>2050894.1700000006</v>
      </c>
    </row>
    <row r="36" spans="1:25" s="8" customFormat="1" ht="14.4" x14ac:dyDescent="0.3">
      <c r="A36" s="53"/>
      <c r="B36" s="53" t="s">
        <v>14</v>
      </c>
      <c r="C36" s="44">
        <f>'3_DX'!C47+'4_ReX'!C47</f>
        <v>1590027.1099999996</v>
      </c>
      <c r="D36" s="44">
        <f>'3_DX'!D47+'4_ReX'!D47</f>
        <v>639769.06999999995</v>
      </c>
      <c r="E36" s="44">
        <f>'3_DX'!E47+'4_ReX'!E47</f>
        <v>0</v>
      </c>
      <c r="F36" s="44">
        <f>'3_DX'!F47+'4_ReX'!F47</f>
        <v>3479.81</v>
      </c>
      <c r="G36" s="44">
        <f>'3_DX'!G47+'4_ReX'!G47</f>
        <v>286651.8</v>
      </c>
      <c r="H36" s="44">
        <f>'3_DX'!H47+'4_ReX'!H47</f>
        <v>6022.8799999999992</v>
      </c>
      <c r="I36" s="44">
        <f>'3_DX'!I47+'4_ReX'!I47</f>
        <v>9129.4500000000007</v>
      </c>
      <c r="J36" s="44">
        <f>'3_DX'!J47+'4_ReX'!J47</f>
        <v>0</v>
      </c>
      <c r="K36" s="44">
        <f>'3_DX'!K47+'4_ReX'!K47</f>
        <v>42212.19</v>
      </c>
      <c r="L36" s="44">
        <f>'3_DX'!L47+'4_ReX'!L47</f>
        <v>580.63</v>
      </c>
      <c r="M36" s="44">
        <f>'3_DX'!M47+'4_ReX'!M47</f>
        <v>5935.23</v>
      </c>
      <c r="N36" s="44">
        <f>'3_DX'!N47+'4_ReX'!N47</f>
        <v>1278.3900000000001</v>
      </c>
      <c r="O36" s="44">
        <f>'3_DX'!O47+'4_ReX'!O47</f>
        <v>307844.03000000003</v>
      </c>
      <c r="P36" s="44">
        <f>'3_DX'!P47+'4_ReX'!P47</f>
        <v>12085</v>
      </c>
      <c r="Q36" s="44">
        <f>'3_DX'!Q47+'4_ReX'!Q47</f>
        <v>98500.39999999998</v>
      </c>
      <c r="R36" s="44">
        <f>'3_DX'!R47+'4_ReX'!R47</f>
        <v>1032687.4799999999</v>
      </c>
      <c r="S36" s="44">
        <f>'3_DX'!S47+'4_ReX'!S47</f>
        <v>61336.270000000004</v>
      </c>
      <c r="T36" s="44">
        <f>'3_DX'!T47+'4_ReX'!T47</f>
        <v>9200.0499999999993</v>
      </c>
      <c r="U36" s="44">
        <f>'3_DX'!U47+'4_ReX'!U47</f>
        <v>0</v>
      </c>
      <c r="V36" s="44">
        <f>'3_DX'!V47+'4_ReX'!V47</f>
        <v>427.61</v>
      </c>
      <c r="W36" s="44">
        <f>'3_DX'!W47+'4_ReX'!W47</f>
        <v>0</v>
      </c>
      <c r="X36" s="44">
        <f>'3_DX'!X47+'4_ReX'!X47</f>
        <v>0</v>
      </c>
      <c r="Y36" s="44">
        <f t="shared" si="8"/>
        <v>4107167.3999999994</v>
      </c>
    </row>
    <row r="37" spans="1:25" s="8" customFormat="1" ht="14.4" x14ac:dyDescent="0.3">
      <c r="A37" s="53"/>
      <c r="B37" s="53" t="s">
        <v>15</v>
      </c>
      <c r="C37" s="44">
        <f>'3_DX'!C48+'4_ReX'!C48</f>
        <v>1117256.5699999998</v>
      </c>
      <c r="D37" s="44">
        <f>'3_DX'!D48+'4_ReX'!D48</f>
        <v>1399457.1299999997</v>
      </c>
      <c r="E37" s="44">
        <f>'3_DX'!E48+'4_ReX'!E48</f>
        <v>0</v>
      </c>
      <c r="F37" s="44">
        <f>'3_DX'!F48+'4_ReX'!F48</f>
        <v>1434</v>
      </c>
      <c r="G37" s="44">
        <f>'3_DX'!G48+'4_ReX'!G48</f>
        <v>191676</v>
      </c>
      <c r="H37" s="44">
        <f>'3_DX'!H48+'4_ReX'!H48</f>
        <v>10101.77</v>
      </c>
      <c r="I37" s="44">
        <f>'3_DX'!I48+'4_ReX'!I48</f>
        <v>6501.4499999999989</v>
      </c>
      <c r="J37" s="44">
        <f>'3_DX'!J48+'4_ReX'!J48</f>
        <v>89.35</v>
      </c>
      <c r="K37" s="44">
        <f>'3_DX'!K48+'4_ReX'!K48</f>
        <v>49334.52</v>
      </c>
      <c r="L37" s="44">
        <f>'3_DX'!L48+'4_ReX'!L48</f>
        <v>2398.17</v>
      </c>
      <c r="M37" s="44">
        <f>'3_DX'!M48+'4_ReX'!M48</f>
        <v>4161.9800000000005</v>
      </c>
      <c r="N37" s="44">
        <f>'3_DX'!N48+'4_ReX'!N48</f>
        <v>277.73</v>
      </c>
      <c r="O37" s="44">
        <f>'3_DX'!O48+'4_ReX'!O48</f>
        <v>170</v>
      </c>
      <c r="P37" s="44">
        <f>'3_DX'!P48+'4_ReX'!P48</f>
        <v>12029.4</v>
      </c>
      <c r="Q37" s="44">
        <f>'3_DX'!Q48+'4_ReX'!Q48</f>
        <v>13999.989999999998</v>
      </c>
      <c r="R37" s="44">
        <f>'3_DX'!R48+'4_ReX'!R48</f>
        <v>719222.87999999989</v>
      </c>
      <c r="S37" s="44">
        <f>'3_DX'!S48+'4_ReX'!S48</f>
        <v>42580.46</v>
      </c>
      <c r="T37" s="44">
        <f>'3_DX'!T48+'4_ReX'!T48</f>
        <v>41652.429999999993</v>
      </c>
      <c r="U37" s="44">
        <f>'3_DX'!U48+'4_ReX'!U48</f>
        <v>6500</v>
      </c>
      <c r="V37" s="44">
        <f>'3_DX'!V48+'4_ReX'!V48</f>
        <v>14576.41</v>
      </c>
      <c r="W37" s="44">
        <f>'3_DX'!W48+'4_ReX'!W48</f>
        <v>620</v>
      </c>
      <c r="X37" s="44">
        <f>'3_DX'!X48+'4_ReX'!X48</f>
        <v>0</v>
      </c>
      <c r="Y37" s="44">
        <f>'3_DX'!Y48+'4_ReX'!Y48</f>
        <v>2632408.4699999997</v>
      </c>
    </row>
    <row r="38" spans="1:25" s="8" customFormat="1" ht="14.4" x14ac:dyDescent="0.3">
      <c r="A38" s="53"/>
      <c r="B38" s="53" t="s">
        <v>16</v>
      </c>
      <c r="C38" s="44">
        <f>'3_DX'!C49+'4_ReX'!C49</f>
        <v>533135.52999999991</v>
      </c>
      <c r="D38" s="44">
        <f>'3_DX'!D49+'4_ReX'!D49</f>
        <v>1422155.15</v>
      </c>
      <c r="E38" s="44">
        <f>'3_DX'!E49+'4_ReX'!E49</f>
        <v>0</v>
      </c>
      <c r="F38" s="44">
        <f>'3_DX'!F49+'4_ReX'!F49</f>
        <v>158136.42000000001</v>
      </c>
      <c r="G38" s="44">
        <f>'3_DX'!G49+'4_ReX'!G49</f>
        <v>238665.23</v>
      </c>
      <c r="H38" s="44">
        <f>'3_DX'!H49+'4_ReX'!H49</f>
        <v>454.68</v>
      </c>
      <c r="I38" s="44">
        <f>'3_DX'!I49+'4_ReX'!I49</f>
        <v>565.95000000000005</v>
      </c>
      <c r="J38" s="44">
        <f>'3_DX'!J49+'4_ReX'!J49</f>
        <v>670</v>
      </c>
      <c r="K38" s="44">
        <f>'3_DX'!K49+'4_ReX'!K49</f>
        <v>17547.400000000001</v>
      </c>
      <c r="L38" s="44">
        <f>'3_DX'!L49+'4_ReX'!L49</f>
        <v>2210</v>
      </c>
      <c r="M38" s="44">
        <f>'3_DX'!M49+'4_ReX'!M49</f>
        <v>2623.92</v>
      </c>
      <c r="N38" s="44">
        <f>'3_DX'!N49+'4_ReX'!N49</f>
        <v>225.95</v>
      </c>
      <c r="O38" s="44">
        <f>'3_DX'!O49+'4_ReX'!O49</f>
        <v>120</v>
      </c>
      <c r="P38" s="44">
        <f>'3_DX'!P49+'4_ReX'!P49</f>
        <v>48821.75</v>
      </c>
      <c r="Q38" s="44">
        <f>'3_DX'!Q49+'4_ReX'!Q49</f>
        <v>4704.4000000000005</v>
      </c>
      <c r="R38" s="44">
        <f>'3_DX'!R49+'4_ReX'!R49</f>
        <v>47477.640000000007</v>
      </c>
      <c r="S38" s="44">
        <f>'3_DX'!S49+'4_ReX'!S49</f>
        <v>5574230.3399999999</v>
      </c>
      <c r="T38" s="44">
        <f>'3_DX'!T49+'4_ReX'!T49</f>
        <v>1018.72</v>
      </c>
      <c r="U38" s="44">
        <f>'3_DX'!U49+'4_ReX'!U49</f>
        <v>0</v>
      </c>
      <c r="V38" s="44">
        <f>'3_DX'!V49+'4_ReX'!V49</f>
        <v>1280</v>
      </c>
      <c r="W38" s="44">
        <f>'3_DX'!W49+'4_ReX'!W49</f>
        <v>1343.81</v>
      </c>
      <c r="X38" s="44">
        <f>'3_DX'!X49+'4_ReX'!X49</f>
        <v>0</v>
      </c>
      <c r="Y38" s="44">
        <f>'3_DX'!Y49+'4_ReX'!Y49</f>
        <v>5653334.419999999</v>
      </c>
    </row>
    <row r="39" spans="1:25" s="8" customFormat="1" ht="14.4" x14ac:dyDescent="0.3">
      <c r="A39" s="53"/>
      <c r="B39" s="53" t="s">
        <v>17</v>
      </c>
      <c r="C39" s="44">
        <f>'3_DX'!C50+'4_ReX'!C50</f>
        <v>419961.72</v>
      </c>
      <c r="D39" s="44">
        <f>'3_DX'!D50+'4_ReX'!D50</f>
        <v>1219948.77</v>
      </c>
      <c r="E39" s="44">
        <f>'3_DX'!E50+'4_ReX'!E50</f>
        <v>0</v>
      </c>
      <c r="F39" s="44">
        <f>'3_DX'!F50+'4_ReX'!F50</f>
        <v>1590.72</v>
      </c>
      <c r="G39" s="44">
        <f>'3_DX'!G50+'4_ReX'!G50</f>
        <v>330302</v>
      </c>
      <c r="H39" s="44">
        <f>'3_DX'!H50+'4_ReX'!H50</f>
        <v>2314.6799999999998</v>
      </c>
      <c r="I39" s="44">
        <f>'3_DX'!I50+'4_ReX'!I50</f>
        <v>586.54999999999995</v>
      </c>
      <c r="J39" s="44">
        <f>'3_DX'!J50+'4_ReX'!J50</f>
        <v>60</v>
      </c>
      <c r="K39" s="44">
        <f>'3_DX'!K50+'4_ReX'!K50</f>
        <v>47142.26</v>
      </c>
      <c r="L39" s="44">
        <f>'3_DX'!L50+'4_ReX'!L50</f>
        <v>1598.18</v>
      </c>
      <c r="M39" s="44">
        <f>'3_DX'!M50+'4_ReX'!M50</f>
        <v>1578.5099999999998</v>
      </c>
      <c r="N39" s="44">
        <f>'3_DX'!N50+'4_ReX'!N50</f>
        <v>885.11999999999989</v>
      </c>
      <c r="O39" s="44">
        <f>'3_DX'!O50+'4_ReX'!O50</f>
        <v>4626.07</v>
      </c>
      <c r="P39" s="44">
        <f>'3_DX'!P50+'4_ReX'!P50</f>
        <v>102557.4</v>
      </c>
      <c r="Q39" s="44">
        <f>'3_DX'!Q50+'4_ReX'!Q50</f>
        <v>100884.64</v>
      </c>
      <c r="R39" s="44">
        <f>'3_DX'!R50+'4_ReX'!R50</f>
        <v>382132.22000000003</v>
      </c>
      <c r="S39" s="44">
        <f>'3_DX'!S50+'4_ReX'!S50</f>
        <v>37616.58</v>
      </c>
      <c r="T39" s="44">
        <f>'3_DX'!T50+'4_ReX'!T50</f>
        <v>639.04</v>
      </c>
      <c r="U39" s="44">
        <f>'3_DX'!U50+'4_ReX'!U50</f>
        <v>0</v>
      </c>
      <c r="V39" s="44">
        <f>'3_DX'!V50+'4_ReX'!V50</f>
        <v>9064.0600000000013</v>
      </c>
      <c r="W39" s="44">
        <f>'3_DX'!W50+'4_ReX'!W50</f>
        <v>9027</v>
      </c>
      <c r="X39" s="44">
        <f>'3_DX'!X50+'4_ReX'!X50</f>
        <v>0</v>
      </c>
      <c r="Y39" s="44">
        <f>'3_DX'!Y50+'4_ReX'!Y50</f>
        <v>1960002.26</v>
      </c>
    </row>
    <row r="40" spans="1:25" s="8" customFormat="1" ht="14.4" x14ac:dyDescent="0.3">
      <c r="A40" s="53"/>
      <c r="B40" s="53" t="s">
        <v>18</v>
      </c>
      <c r="C40" s="44">
        <f>'3_DX'!C51+'4_ReX'!C51</f>
        <v>795246.06</v>
      </c>
      <c r="D40" s="44">
        <f>'3_DX'!D51+'4_ReX'!D51</f>
        <v>1082009.94</v>
      </c>
      <c r="E40" s="44">
        <f>'3_DX'!E51+'4_ReX'!E51</f>
        <v>0</v>
      </c>
      <c r="F40" s="44">
        <f>'3_DX'!F51+'4_ReX'!F51</f>
        <v>905.09</v>
      </c>
      <c r="G40" s="44">
        <f>'3_DX'!G51+'4_ReX'!G51</f>
        <v>341861.42</v>
      </c>
      <c r="H40" s="44">
        <f>'3_DX'!H51+'4_ReX'!H51</f>
        <v>7233.48</v>
      </c>
      <c r="I40" s="44">
        <f>'3_DX'!I51+'4_ReX'!I51</f>
        <v>6429.07</v>
      </c>
      <c r="J40" s="44">
        <f>'3_DX'!J51+'4_ReX'!J51</f>
        <v>50</v>
      </c>
      <c r="K40" s="44">
        <f>'3_DX'!K51+'4_ReX'!K51</f>
        <v>63690.11</v>
      </c>
      <c r="L40" s="44">
        <f>'3_DX'!L51+'4_ReX'!L51</f>
        <v>17113.27</v>
      </c>
      <c r="M40" s="44">
        <f>'3_DX'!M51+'4_ReX'!M51</f>
        <v>1990.28</v>
      </c>
      <c r="N40" s="44">
        <f>'3_DX'!N51+'4_ReX'!N51</f>
        <v>520</v>
      </c>
      <c r="O40" s="44">
        <f>'3_DX'!O51+'4_ReX'!O51</f>
        <v>440</v>
      </c>
      <c r="P40" s="44">
        <f>'3_DX'!P51+'4_ReX'!P51</f>
        <v>23820.6</v>
      </c>
      <c r="Q40" s="44">
        <f>'3_DX'!Q51+'4_ReX'!Q51</f>
        <v>46666.36</v>
      </c>
      <c r="R40" s="44">
        <f>'3_DX'!R51+'4_ReX'!R51</f>
        <v>68009.400000000009</v>
      </c>
      <c r="S40" s="44">
        <f>'3_DX'!S51+'4_ReX'!S51</f>
        <v>19475.53</v>
      </c>
      <c r="T40" s="44">
        <f>'3_DX'!T51+'4_ReX'!T51</f>
        <v>89991.989999999991</v>
      </c>
      <c r="U40" s="44">
        <f>'3_DX'!U51+'4_ReX'!U51</f>
        <v>0</v>
      </c>
      <c r="V40" s="44">
        <f>'3_DX'!V51+'4_ReX'!V51</f>
        <v>10960.710000000001</v>
      </c>
      <c r="W40" s="44">
        <f>'3_DX'!W51+'4_ReX'!W51</f>
        <v>881.27</v>
      </c>
      <c r="X40" s="44">
        <f>'3_DX'!X51+'4_ReX'!X51</f>
        <v>0</v>
      </c>
      <c r="Y40" s="44">
        <f>'3_DX'!Y51+'4_ReX'!Y51</f>
        <v>2074106.2400000005</v>
      </c>
    </row>
    <row r="41" spans="1:25" s="8" customFormat="1" ht="14.4" x14ac:dyDescent="0.3">
      <c r="A41" s="53"/>
      <c r="B41" s="53" t="s">
        <v>19</v>
      </c>
      <c r="C41" s="44">
        <f>'3_DX'!C52+'4_ReX'!C52</f>
        <v>238595.74000000002</v>
      </c>
      <c r="D41" s="44">
        <f>'3_DX'!D52+'4_ReX'!D52</f>
        <v>374481.69999999995</v>
      </c>
      <c r="E41" s="44">
        <f>'3_DX'!E52+'4_ReX'!E52</f>
        <v>0</v>
      </c>
      <c r="F41" s="44">
        <f>'3_DX'!F52+'4_ReX'!F52</f>
        <v>987</v>
      </c>
      <c r="G41" s="44">
        <f>'3_DX'!G52+'4_ReX'!G52</f>
        <v>250003.85</v>
      </c>
      <c r="H41" s="44">
        <f>'3_DX'!H52+'4_ReX'!H52</f>
        <v>260.46000000000004</v>
      </c>
      <c r="I41" s="44">
        <f>'3_DX'!I52+'4_ReX'!I52</f>
        <v>158.53</v>
      </c>
      <c r="J41" s="44">
        <f>'3_DX'!J52+'4_ReX'!J52</f>
        <v>10</v>
      </c>
      <c r="K41" s="44">
        <f>'3_DX'!K52+'4_ReX'!K52</f>
        <v>16731</v>
      </c>
      <c r="L41" s="44">
        <f>'3_DX'!L52+'4_ReX'!L52</f>
        <v>113.59</v>
      </c>
      <c r="M41" s="44">
        <f>'3_DX'!M52+'4_ReX'!M52</f>
        <v>698</v>
      </c>
      <c r="N41" s="44">
        <f>'3_DX'!N52+'4_ReX'!N52</f>
        <v>0</v>
      </c>
      <c r="O41" s="44">
        <f>'3_DX'!O52+'4_ReX'!O52</f>
        <v>382.21</v>
      </c>
      <c r="P41" s="44">
        <f>'3_DX'!P52+'4_ReX'!P52</f>
        <v>5340</v>
      </c>
      <c r="Q41" s="44">
        <f>'3_DX'!Q52+'4_ReX'!Q52</f>
        <v>22665.43</v>
      </c>
      <c r="R41" s="44">
        <f>'3_DX'!R52+'4_ReX'!R52</f>
        <v>11340</v>
      </c>
      <c r="S41" s="44">
        <f>'3_DX'!S52+'4_ReX'!S52</f>
        <v>0</v>
      </c>
      <c r="T41" s="44">
        <f>'3_DX'!T52+'4_ReX'!T52</f>
        <v>22</v>
      </c>
      <c r="U41" s="44">
        <f>'3_DX'!U52+'4_ReX'!U52</f>
        <v>0</v>
      </c>
      <c r="V41" s="44">
        <f>'3_DX'!V52+'4_ReX'!V52</f>
        <v>266.45</v>
      </c>
      <c r="W41" s="44">
        <f>'3_DX'!W52+'4_ReX'!W52</f>
        <v>0</v>
      </c>
      <c r="X41" s="44">
        <f>'3_DX'!X52+'4_ReX'!X52</f>
        <v>0</v>
      </c>
      <c r="Y41" s="44">
        <f>'3_DX'!Y52+'4_ReX'!Y52</f>
        <v>660690.10999999987</v>
      </c>
    </row>
    <row r="42" spans="1:25" s="8" customFormat="1" ht="14.4" x14ac:dyDescent="0.3">
      <c r="A42" s="53"/>
      <c r="B42" s="53" t="s">
        <v>20</v>
      </c>
      <c r="C42" s="44">
        <f>'3_DX'!C53+'4_ReX'!C53</f>
        <v>683040.27999999991</v>
      </c>
      <c r="D42" s="44">
        <f>'3_DX'!D53+'4_ReX'!D53</f>
        <v>1716305.8900000001</v>
      </c>
      <c r="E42" s="44">
        <f>'3_DX'!E53+'4_ReX'!E53</f>
        <v>0</v>
      </c>
      <c r="F42" s="44">
        <f>'3_DX'!F53+'4_ReX'!F53</f>
        <v>101368.61</v>
      </c>
      <c r="G42" s="44">
        <f>'3_DX'!G53+'4_ReX'!G53</f>
        <v>327569.56</v>
      </c>
      <c r="H42" s="44">
        <f>'3_DX'!H53+'4_ReX'!H53</f>
        <v>85.2</v>
      </c>
      <c r="I42" s="44">
        <f>'3_DX'!I53+'4_ReX'!I53</f>
        <v>861.03</v>
      </c>
      <c r="J42" s="44">
        <f>'3_DX'!J53+'4_ReX'!J53</f>
        <v>0</v>
      </c>
      <c r="K42" s="44">
        <f>'3_DX'!K53+'4_ReX'!K53</f>
        <v>53020.350000000006</v>
      </c>
      <c r="L42" s="44">
        <f>'3_DX'!L53+'4_ReX'!L53</f>
        <v>830.88</v>
      </c>
      <c r="M42" s="44">
        <f>'3_DX'!M53+'4_ReX'!M53</f>
        <v>1106.3800000000001</v>
      </c>
      <c r="N42" s="44">
        <f>'3_DX'!N53+'4_ReX'!N53</f>
        <v>70.87</v>
      </c>
      <c r="O42" s="44">
        <f>'3_DX'!O53+'4_ReX'!O53</f>
        <v>17625.440000000002</v>
      </c>
      <c r="P42" s="44">
        <f>'3_DX'!P53+'4_ReX'!P53</f>
        <v>8347.49</v>
      </c>
      <c r="Q42" s="44">
        <f>'3_DX'!Q53+'4_ReX'!Q53</f>
        <v>20876.559999999998</v>
      </c>
      <c r="R42" s="44">
        <f>'3_DX'!R53+'4_ReX'!R53</f>
        <v>194464.21000000002</v>
      </c>
      <c r="S42" s="44">
        <f>'3_DX'!S53+'4_ReX'!S53</f>
        <v>4633.83</v>
      </c>
      <c r="T42" s="44">
        <f>'3_DX'!T53+'4_ReX'!T53</f>
        <v>4114.5199999999995</v>
      </c>
      <c r="U42" s="44">
        <f>'3_DX'!U53+'4_ReX'!U53</f>
        <v>0</v>
      </c>
      <c r="V42" s="44">
        <f>'3_DX'!V53+'4_ReX'!V53</f>
        <v>5720.96</v>
      </c>
      <c r="W42" s="44">
        <f>'3_DX'!W53+'4_ReX'!W53</f>
        <v>108562.83</v>
      </c>
      <c r="X42" s="44">
        <f>'3_DX'!X53+'4_ReX'!X53</f>
        <v>0</v>
      </c>
      <c r="Y42" s="44">
        <f>'3_DX'!Y53+'4_ReX'!Y53</f>
        <v>2719141.6</v>
      </c>
    </row>
    <row r="43" spans="1:25" s="8" customFormat="1" ht="14.4" x14ac:dyDescent="0.3">
      <c r="A43" s="53"/>
      <c r="B43" s="53" t="s">
        <v>21</v>
      </c>
      <c r="C43" s="44">
        <f>'3_DX'!C54+'4_ReX'!C54</f>
        <v>499536.86000000004</v>
      </c>
      <c r="D43" s="44">
        <f>'3_DX'!D54+'4_ReX'!D54</f>
        <v>3579706.5500000003</v>
      </c>
      <c r="E43" s="44">
        <f>'3_DX'!E54+'4_ReX'!E54</f>
        <v>50</v>
      </c>
      <c r="F43" s="44">
        <f>'3_DX'!F54+'4_ReX'!F54</f>
        <v>645.79</v>
      </c>
      <c r="G43" s="44">
        <f>'3_DX'!G54+'4_ReX'!G54</f>
        <v>351093</v>
      </c>
      <c r="H43" s="44">
        <f>'3_DX'!H54+'4_ReX'!H54</f>
        <v>65.58</v>
      </c>
      <c r="I43" s="44">
        <f>'3_DX'!I54+'4_ReX'!I54</f>
        <v>6558.48</v>
      </c>
      <c r="J43" s="44">
        <f>'3_DX'!J54+'4_ReX'!J54</f>
        <v>1892.75</v>
      </c>
      <c r="K43" s="44">
        <f>'3_DX'!K54+'4_ReX'!K54</f>
        <v>50362.85</v>
      </c>
      <c r="L43" s="44">
        <f>'3_DX'!L54+'4_ReX'!L54</f>
        <v>1641.08</v>
      </c>
      <c r="M43" s="44">
        <f>'3_DX'!M54+'4_ReX'!M54</f>
        <v>734.74</v>
      </c>
      <c r="N43" s="44">
        <f>'3_DX'!N54+'4_ReX'!N54</f>
        <v>180</v>
      </c>
      <c r="O43" s="44">
        <f>'3_DX'!O54+'4_ReX'!O54</f>
        <v>175</v>
      </c>
      <c r="P43" s="44">
        <f>'3_DX'!P54+'4_ReX'!P54</f>
        <v>9785</v>
      </c>
      <c r="Q43" s="44">
        <f>'3_DX'!Q54+'4_ReX'!Q54</f>
        <v>45267.799999999996</v>
      </c>
      <c r="R43" s="44">
        <f>'3_DX'!R54+'4_ReX'!R54</f>
        <v>198328.6</v>
      </c>
      <c r="S43" s="44">
        <f>'3_DX'!S54+'4_ReX'!S54</f>
        <v>94837.22</v>
      </c>
      <c r="T43" s="44">
        <f>'3_DX'!T54+'4_ReX'!T54</f>
        <v>79981.670000000013</v>
      </c>
      <c r="U43" s="44">
        <f>'3_DX'!U54+'4_ReX'!U54</f>
        <v>0</v>
      </c>
      <c r="V43" s="44">
        <f>'3_DX'!V54+'4_ReX'!V54</f>
        <v>8469.4399999999987</v>
      </c>
      <c r="W43" s="44">
        <f>'3_DX'!W54+'4_ReX'!W54</f>
        <v>965</v>
      </c>
      <c r="X43" s="44">
        <f>'3_DX'!X54+'4_ReX'!X54</f>
        <v>0</v>
      </c>
      <c r="Y43" s="44">
        <f>'3_DX'!Y54+'4_ReX'!Y54</f>
        <v>4206036.9200000009</v>
      </c>
    </row>
    <row r="44" spans="1:25" s="8" customFormat="1" ht="14.4" x14ac:dyDescent="0.3">
      <c r="A44" s="53"/>
      <c r="B44" s="53" t="s">
        <v>22</v>
      </c>
      <c r="C44" s="44">
        <f>'3_DX'!C55+'4_ReX'!C55</f>
        <v>673764.68</v>
      </c>
      <c r="D44" s="44">
        <f>'3_DX'!D55+'4_ReX'!D55</f>
        <v>2962856.7</v>
      </c>
      <c r="E44" s="44">
        <f>'3_DX'!E55+'4_ReX'!E55</f>
        <v>10</v>
      </c>
      <c r="F44" s="44">
        <f>'3_DX'!F55+'4_ReX'!F55</f>
        <v>126418.51</v>
      </c>
      <c r="G44" s="44">
        <f>'3_DX'!G55+'4_ReX'!G55</f>
        <v>275433.65999999997</v>
      </c>
      <c r="H44" s="44">
        <f>'3_DX'!H55+'4_ReX'!H55</f>
        <v>113206.13</v>
      </c>
      <c r="I44" s="44">
        <f>'3_DX'!I55+'4_ReX'!I55</f>
        <v>35</v>
      </c>
      <c r="J44" s="44">
        <f>'3_DX'!J55+'4_ReX'!J55</f>
        <v>10</v>
      </c>
      <c r="K44" s="44">
        <f>'3_DX'!K55+'4_ReX'!K55</f>
        <v>156031.41</v>
      </c>
      <c r="L44" s="44">
        <f>'3_DX'!L55+'4_ReX'!L55</f>
        <v>1476.86</v>
      </c>
      <c r="M44" s="44">
        <f>'3_DX'!M55+'4_ReX'!M55</f>
        <v>823.16</v>
      </c>
      <c r="N44" s="44">
        <f>'3_DX'!N55+'4_ReX'!N55</f>
        <v>63</v>
      </c>
      <c r="O44" s="44">
        <f>'3_DX'!O55+'4_ReX'!O55</f>
        <v>20</v>
      </c>
      <c r="P44" s="44">
        <f>'3_DX'!P55+'4_ReX'!P55</f>
        <v>7240</v>
      </c>
      <c r="Q44" s="44">
        <f>'3_DX'!Q55+'4_ReX'!Q55</f>
        <v>20091.690000000002</v>
      </c>
      <c r="R44" s="44">
        <f>'3_DX'!R55+'4_ReX'!R55</f>
        <v>77532.03</v>
      </c>
      <c r="S44" s="44">
        <f>'3_DX'!S55+'4_ReX'!S55</f>
        <v>61415.68</v>
      </c>
      <c r="T44" s="44">
        <f>'3_DX'!T55+'4_ReX'!T55</f>
        <v>11368.92</v>
      </c>
      <c r="U44" s="44">
        <f>'3_DX'!U55+'4_ReX'!U55</f>
        <v>100</v>
      </c>
      <c r="V44" s="44">
        <f>'3_DX'!V55+'4_ReX'!V55</f>
        <v>450</v>
      </c>
      <c r="W44" s="44">
        <f>'3_DX'!W55+'4_ReX'!W55</f>
        <v>0</v>
      </c>
      <c r="X44" s="44">
        <f>'3_DX'!X55+'4_ReX'!X55</f>
        <v>0</v>
      </c>
      <c r="Y44" s="44">
        <f>'3_DX'!Y55+'4_ReX'!Y55</f>
        <v>4091947.14</v>
      </c>
    </row>
    <row r="45" spans="1:25" s="8" customFormat="1" ht="14.4" x14ac:dyDescent="0.3">
      <c r="A45" s="53"/>
      <c r="B45" s="53" t="s">
        <v>23</v>
      </c>
      <c r="C45" s="44">
        <f>'3_DX'!C56+'4_ReX'!C56</f>
        <v>515300.64999999997</v>
      </c>
      <c r="D45" s="44">
        <f>'3_DX'!D56+'4_ReX'!D56</f>
        <v>1068329.1200000001</v>
      </c>
      <c r="E45" s="44">
        <f>'3_DX'!E56+'4_ReX'!E56</f>
        <v>10</v>
      </c>
      <c r="F45" s="44">
        <f>'3_DX'!F56+'4_ReX'!F56</f>
        <v>14494</v>
      </c>
      <c r="G45" s="44">
        <f>'3_DX'!G56+'4_ReX'!G56</f>
        <v>287319</v>
      </c>
      <c r="H45" s="44">
        <f>'3_DX'!H56+'4_ReX'!H56</f>
        <v>21768.9</v>
      </c>
      <c r="I45" s="44">
        <f>'3_DX'!I56+'4_ReX'!I56</f>
        <v>50</v>
      </c>
      <c r="J45" s="44">
        <f>'3_DX'!J56+'4_ReX'!J56</f>
        <v>0</v>
      </c>
      <c r="K45" s="44">
        <f>'3_DX'!K56+'4_ReX'!K56</f>
        <v>43454.16</v>
      </c>
      <c r="L45" s="44">
        <f>'3_DX'!L56+'4_ReX'!L56</f>
        <v>2589.83</v>
      </c>
      <c r="M45" s="44">
        <f>'3_DX'!M56+'4_ReX'!M56</f>
        <v>9736.4</v>
      </c>
      <c r="N45" s="44">
        <f>'3_DX'!N56+'4_ReX'!N56</f>
        <v>1602.89</v>
      </c>
      <c r="O45" s="44">
        <f>'3_DX'!O56+'4_ReX'!O56</f>
        <v>2620</v>
      </c>
      <c r="P45" s="44">
        <f>'3_DX'!P56+'4_ReX'!P56</f>
        <v>8668.7999999999993</v>
      </c>
      <c r="Q45" s="44">
        <f>'3_DX'!Q56+'4_ReX'!Q56</f>
        <v>173697.24</v>
      </c>
      <c r="R45" s="44">
        <f>'3_DX'!R56+'4_ReX'!R56</f>
        <v>418045.85999999993</v>
      </c>
      <c r="S45" s="44">
        <f>'3_DX'!S56+'4_ReX'!S56</f>
        <v>10725</v>
      </c>
      <c r="T45" s="44">
        <f>'3_DX'!T56+'4_ReX'!T56</f>
        <v>1851</v>
      </c>
      <c r="U45" s="44">
        <f>'3_DX'!U56+'4_ReX'!U56</f>
        <v>0</v>
      </c>
      <c r="V45" s="44">
        <f>'3_DX'!V56+'4_ReX'!V56</f>
        <v>12800</v>
      </c>
      <c r="W45" s="44">
        <f>'3_DX'!W56+'4_ReX'!W56</f>
        <v>900</v>
      </c>
      <c r="X45" s="44">
        <f>'3_DX'!X56+'4_ReX'!X56</f>
        <v>0</v>
      </c>
      <c r="Y45" s="44">
        <f>'3_DX'!Y56+'4_ReX'!Y56</f>
        <v>1884971.9899999998</v>
      </c>
    </row>
    <row r="46" spans="1:25" s="8" customFormat="1" ht="14.4" x14ac:dyDescent="0.3">
      <c r="A46" s="53"/>
      <c r="B46" s="53" t="s">
        <v>24</v>
      </c>
      <c r="C46" s="44">
        <f>'3_DX'!C57+'4_ReX'!C57</f>
        <v>649289.65</v>
      </c>
      <c r="D46" s="44">
        <f>'3_DX'!D57+'4_ReX'!D57</f>
        <v>851172.19</v>
      </c>
      <c r="E46" s="44">
        <f>'3_DX'!E57+'4_ReX'!E57</f>
        <v>0</v>
      </c>
      <c r="F46" s="44">
        <f>'3_DX'!F57+'4_ReX'!F57</f>
        <v>81047.5</v>
      </c>
      <c r="G46" s="44">
        <f>'3_DX'!G57+'4_ReX'!G57</f>
        <v>391735</v>
      </c>
      <c r="H46" s="44">
        <f>'3_DX'!H57+'4_ReX'!H57</f>
        <v>460</v>
      </c>
      <c r="I46" s="44">
        <f>'3_DX'!I57+'4_ReX'!I57</f>
        <v>942.29</v>
      </c>
      <c r="J46" s="44">
        <f>'3_DX'!J57+'4_ReX'!J57</f>
        <v>0</v>
      </c>
      <c r="K46" s="44">
        <f>'3_DX'!K57+'4_ReX'!K57</f>
        <v>44239.350000000006</v>
      </c>
      <c r="L46" s="44">
        <f>'3_DX'!L57+'4_ReX'!L57</f>
        <v>3106.17</v>
      </c>
      <c r="M46" s="44">
        <f>'3_DX'!M57+'4_ReX'!M57</f>
        <v>7001.63</v>
      </c>
      <c r="N46" s="44">
        <f>'3_DX'!N57+'4_ReX'!N57</f>
        <v>912.56999999999994</v>
      </c>
      <c r="O46" s="44">
        <f>'3_DX'!O57+'4_ReX'!O57</f>
        <v>714.29</v>
      </c>
      <c r="P46" s="44">
        <f>'3_DX'!P57+'4_ReX'!P57</f>
        <v>7676.32</v>
      </c>
      <c r="Q46" s="44">
        <f>'3_DX'!Q57+'4_ReX'!Q57</f>
        <v>1789.73</v>
      </c>
      <c r="R46" s="44">
        <f>'3_DX'!R57+'4_ReX'!R57</f>
        <v>195163.58</v>
      </c>
      <c r="S46" s="44">
        <f>'3_DX'!S57+'4_ReX'!S57</f>
        <v>72425.179999999993</v>
      </c>
      <c r="T46" s="44">
        <f>'3_DX'!T57+'4_ReX'!T57</f>
        <v>21493</v>
      </c>
      <c r="U46" s="44">
        <f>'3_DX'!U57+'4_ReX'!U57</f>
        <v>0</v>
      </c>
      <c r="V46" s="44">
        <f>'3_DX'!V57+'4_ReX'!V57</f>
        <v>7575.11</v>
      </c>
      <c r="W46" s="44">
        <f>'3_DX'!W57+'4_ReX'!W57</f>
        <v>110.26</v>
      </c>
      <c r="X46" s="44">
        <f>'3_DX'!X57+'4_ReX'!X57</f>
        <v>0</v>
      </c>
      <c r="Y46" s="44">
        <f>'3_DX'!Y57+'4_ReX'!Y57</f>
        <v>1656047.06</v>
      </c>
    </row>
    <row r="47" spans="1:25" s="8" customFormat="1" ht="14.4" x14ac:dyDescent="0.3">
      <c r="A47" s="53"/>
    </row>
    <row r="48" spans="1:25" s="8" customFormat="1" ht="14.4" x14ac:dyDescent="0.3">
      <c r="A48" s="56" t="s">
        <v>102</v>
      </c>
      <c r="B48" s="53" t="s">
        <v>13</v>
      </c>
      <c r="C48" s="45">
        <f>'3_DX'!C59+'4_ReX'!C59</f>
        <v>823934.89749999996</v>
      </c>
      <c r="D48" s="45">
        <f>'3_DX'!D59+'4_ReX'!D59</f>
        <v>543365.86199999996</v>
      </c>
      <c r="E48" s="45">
        <f>'3_DX'!E59+'4_ReX'!E59</f>
        <v>0</v>
      </c>
      <c r="F48" s="45">
        <f>'3_DX'!F59+'4_ReX'!F59</f>
        <v>786.22</v>
      </c>
      <c r="G48" s="45">
        <f>'3_DX'!G59+'4_ReX'!G59</f>
        <v>758117</v>
      </c>
      <c r="H48" s="45">
        <f>'3_DX'!H59+'4_ReX'!H59</f>
        <v>1633.76</v>
      </c>
      <c r="I48" s="45">
        <f>'3_DX'!I59+'4_ReX'!I59</f>
        <v>8.8000000000000007</v>
      </c>
      <c r="J48" s="45">
        <f>'3_DX'!J59+'4_ReX'!J59</f>
        <v>0</v>
      </c>
      <c r="K48" s="45">
        <f>'3_DX'!K59+'4_ReX'!K59</f>
        <v>70373.36</v>
      </c>
      <c r="L48" s="45">
        <f>'3_DX'!L59+'4_ReX'!L59</f>
        <v>20600</v>
      </c>
      <c r="M48" s="45">
        <f>'3_DX'!M59+'4_ReX'!M59</f>
        <v>1291.19</v>
      </c>
      <c r="N48" s="45">
        <f>'3_DX'!N59+'4_ReX'!N59</f>
        <v>10</v>
      </c>
      <c r="O48" s="45">
        <f>'3_DX'!O59+'4_ReX'!O59</f>
        <v>0</v>
      </c>
      <c r="P48" s="45">
        <f>'3_DX'!P59+'4_ReX'!P59</f>
        <v>11521.146400000001</v>
      </c>
      <c r="Q48" s="45">
        <f>'3_DX'!Q59+'4_ReX'!Q59</f>
        <v>24500</v>
      </c>
      <c r="R48" s="45">
        <f>'3_DX'!R59+'4_ReX'!R59</f>
        <v>34075.469999999994</v>
      </c>
      <c r="S48" s="45">
        <f>'3_DX'!S59+'4_ReX'!S59</f>
        <v>125653.96</v>
      </c>
      <c r="T48" s="45">
        <f>'3_DX'!T59+'4_ReX'!T59</f>
        <v>10025.07</v>
      </c>
      <c r="U48" s="45">
        <f>'3_DX'!U59+'4_ReX'!U59</f>
        <v>0</v>
      </c>
      <c r="V48" s="45">
        <f>'3_DX'!V59+'4_ReX'!V59</f>
        <v>0</v>
      </c>
      <c r="W48" s="45">
        <f>'3_DX'!W59+'4_ReX'!W59</f>
        <v>0</v>
      </c>
      <c r="X48" s="45">
        <f>'3_DX'!X59+'4_ReX'!X59</f>
        <v>0</v>
      </c>
      <c r="Y48" s="45">
        <f>'3_DX'!Y59+'4_ReX'!Y59</f>
        <v>1497525.2359</v>
      </c>
    </row>
    <row r="49" spans="1:25" s="8" customFormat="1" ht="14.4" x14ac:dyDescent="0.3">
      <c r="A49" s="53"/>
      <c r="B49" s="53" t="s">
        <v>14</v>
      </c>
      <c r="C49" s="45">
        <f>'3_DX'!C60+'4_ReX'!C60</f>
        <v>221925.22</v>
      </c>
      <c r="D49" s="45">
        <f>'3_DX'!D60+'4_ReX'!D60</f>
        <v>720427.2</v>
      </c>
      <c r="E49" s="45">
        <f>'3_DX'!E60+'4_ReX'!E60</f>
        <v>0</v>
      </c>
      <c r="F49" s="45">
        <f>'3_DX'!F60+'4_ReX'!F60</f>
        <v>2300</v>
      </c>
      <c r="G49" s="45">
        <f>'3_DX'!G60+'4_ReX'!G60</f>
        <v>413841</v>
      </c>
      <c r="H49" s="45">
        <f>'3_DX'!H60+'4_ReX'!H60</f>
        <v>1020</v>
      </c>
      <c r="I49" s="45">
        <f>'3_DX'!I60+'4_ReX'!I60</f>
        <v>0</v>
      </c>
      <c r="J49" s="45">
        <f>'3_DX'!J60+'4_ReX'!J60</f>
        <v>0</v>
      </c>
      <c r="K49" s="45">
        <f>'3_DX'!K60+'4_ReX'!K60</f>
        <v>18005</v>
      </c>
      <c r="L49" s="45">
        <f>'3_DX'!L60+'4_ReX'!L60</f>
        <v>12063.96</v>
      </c>
      <c r="M49" s="45">
        <f>'3_DX'!M60+'4_ReX'!M60</f>
        <v>170</v>
      </c>
      <c r="N49" s="45">
        <f>'3_DX'!N60+'4_ReX'!N60</f>
        <v>10</v>
      </c>
      <c r="O49" s="45">
        <f>'3_DX'!O60+'4_ReX'!O60</f>
        <v>10</v>
      </c>
      <c r="P49" s="45">
        <f>'3_DX'!P60+'4_ReX'!P60</f>
        <v>7922</v>
      </c>
      <c r="Q49" s="45">
        <f>'3_DX'!Q60+'4_ReX'!Q60</f>
        <v>21000</v>
      </c>
      <c r="R49" s="45">
        <f>'3_DX'!R60+'4_ReX'!R60</f>
        <v>27923.83</v>
      </c>
      <c r="S49" s="45">
        <f>'3_DX'!S60+'4_ReX'!S60</f>
        <v>120</v>
      </c>
      <c r="T49" s="45">
        <f>'3_DX'!T60+'4_ReX'!T60</f>
        <v>9480.8900000000012</v>
      </c>
      <c r="U49" s="45">
        <f>'3_DX'!U60+'4_ReX'!U60</f>
        <v>0</v>
      </c>
      <c r="V49" s="45">
        <f>'3_DX'!V60+'4_ReX'!V60</f>
        <v>110</v>
      </c>
      <c r="W49" s="45">
        <f>'3_DX'!W60+'4_ReX'!W60</f>
        <v>0</v>
      </c>
      <c r="X49" s="45">
        <f>'3_DX'!X60+'4_ReX'!X60</f>
        <v>0</v>
      </c>
      <c r="Y49" s="45">
        <f>'3_DX'!Y60+'4_ReX'!Y60</f>
        <v>1004963.3799999999</v>
      </c>
    </row>
    <row r="50" spans="1:25" s="8" customFormat="1" ht="14.4" x14ac:dyDescent="0.3">
      <c r="A50" s="53"/>
      <c r="B50" s="53" t="s">
        <v>15</v>
      </c>
      <c r="C50" s="45">
        <f>'3_DX'!C61+'4_ReX'!C61</f>
        <v>406248.44000000018</v>
      </c>
      <c r="D50" s="45">
        <f>'3_DX'!D61+'4_ReX'!D61</f>
        <v>1130114.5</v>
      </c>
      <c r="E50" s="45">
        <f>'3_DX'!E61+'4_ReX'!E61</f>
        <v>0</v>
      </c>
      <c r="F50" s="45">
        <f>'3_DX'!F61+'4_ReX'!F61</f>
        <v>55137.13</v>
      </c>
      <c r="G50" s="45">
        <f>'3_DX'!G61+'4_ReX'!G61</f>
        <v>354344</v>
      </c>
      <c r="H50" s="45">
        <f>'3_DX'!H61+'4_ReX'!H61</f>
        <v>13133.69</v>
      </c>
      <c r="I50" s="45">
        <f>'3_DX'!I61+'4_ReX'!I61</f>
        <v>247.44</v>
      </c>
      <c r="J50" s="45">
        <f>'3_DX'!J61+'4_ReX'!J61</f>
        <v>14</v>
      </c>
      <c r="K50" s="45">
        <f>'3_DX'!K61+'4_ReX'!K61</f>
        <v>75034.460000000006</v>
      </c>
      <c r="L50" s="45">
        <f>'3_DX'!L61+'4_ReX'!L61</f>
        <v>910</v>
      </c>
      <c r="M50" s="45">
        <f>'3_DX'!M61+'4_ReX'!M61</f>
        <v>891.86</v>
      </c>
      <c r="N50" s="45">
        <f>'3_DX'!N61+'4_ReX'!N61</f>
        <v>300</v>
      </c>
      <c r="O50" s="45">
        <f>'3_DX'!O61+'4_ReX'!O61</f>
        <v>78</v>
      </c>
      <c r="P50" s="45">
        <f>'3_DX'!P61+'4_ReX'!P61</f>
        <v>7380</v>
      </c>
      <c r="Q50" s="45">
        <f>'3_DX'!Q61+'4_ReX'!Q61</f>
        <v>123687.39</v>
      </c>
      <c r="R50" s="45">
        <f>'3_DX'!R61+'4_ReX'!R61</f>
        <v>132117.41999999998</v>
      </c>
      <c r="S50" s="45">
        <f>'3_DX'!S61+'4_ReX'!S61</f>
        <v>566.04</v>
      </c>
      <c r="T50" s="45">
        <f>'3_DX'!T61+'4_ReX'!T61</f>
        <v>641553.97000000009</v>
      </c>
      <c r="U50" s="45">
        <f>'3_DX'!U61+'4_ReX'!U61</f>
        <v>0</v>
      </c>
      <c r="V50" s="45">
        <f>'3_DX'!V61+'4_ReX'!V61</f>
        <v>480</v>
      </c>
      <c r="W50" s="45">
        <f>'3_DX'!W61+'4_ReX'!W61</f>
        <v>200</v>
      </c>
      <c r="X50" s="45">
        <f>'3_DX'!X61+'4_ReX'!X61</f>
        <v>0</v>
      </c>
      <c r="Y50" s="45">
        <f>'3_DX'!Y61+'4_ReX'!Y61</f>
        <v>1813856.91</v>
      </c>
    </row>
    <row r="51" spans="1:25" s="8" customFormat="1" ht="14.4" x14ac:dyDescent="0.3">
      <c r="A51" s="53"/>
      <c r="B51" s="53" t="s">
        <v>16</v>
      </c>
      <c r="C51" s="45">
        <f>'3_DX'!C62+'4_ReX'!C62</f>
        <v>133350.21</v>
      </c>
      <c r="D51" s="45">
        <f>'3_DX'!D62+'4_ReX'!D62</f>
        <v>905810.62</v>
      </c>
      <c r="E51" s="45">
        <f>'3_DX'!E62+'4_ReX'!E62</f>
        <v>0</v>
      </c>
      <c r="F51" s="45">
        <f>'3_DX'!F62+'4_ReX'!F62</f>
        <v>100</v>
      </c>
      <c r="G51" s="45">
        <f>'3_DX'!G62+'4_ReX'!G62</f>
        <v>225652</v>
      </c>
      <c r="H51" s="45">
        <f>'3_DX'!H62+'4_ReX'!H62</f>
        <v>90</v>
      </c>
      <c r="I51" s="45">
        <f>'3_DX'!I62+'4_ReX'!I62</f>
        <v>0</v>
      </c>
      <c r="J51" s="45">
        <f>'3_DX'!J62+'4_ReX'!J62</f>
        <v>0</v>
      </c>
      <c r="K51" s="45">
        <f>'3_DX'!K62+'4_ReX'!K62</f>
        <v>25200</v>
      </c>
      <c r="L51" s="45">
        <f>'3_DX'!L62+'4_ReX'!L62</f>
        <v>350</v>
      </c>
      <c r="M51" s="45">
        <f>'3_DX'!M62+'4_ReX'!M62</f>
        <v>600</v>
      </c>
      <c r="N51" s="45">
        <f>'3_DX'!N62+'4_ReX'!N62</f>
        <v>30</v>
      </c>
      <c r="O51" s="45">
        <f>'3_DX'!O62+'4_ReX'!O62</f>
        <v>425</v>
      </c>
      <c r="P51" s="45">
        <f>'3_DX'!P62+'4_ReX'!P62</f>
        <v>1980</v>
      </c>
      <c r="Q51" s="45">
        <f>'3_DX'!Q62+'4_ReX'!Q62</f>
        <v>20217.14</v>
      </c>
      <c r="R51" s="45">
        <f>'3_DX'!R62+'4_ReX'!R62</f>
        <v>5235.7800000000007</v>
      </c>
      <c r="S51" s="45">
        <f>'3_DX'!S62+'4_ReX'!S62</f>
        <v>85</v>
      </c>
      <c r="T51" s="45">
        <f>'3_DX'!T62+'4_ReX'!T62</f>
        <v>20486.68</v>
      </c>
      <c r="U51" s="45">
        <f>'3_DX'!U62+'4_ReX'!U62</f>
        <v>0</v>
      </c>
      <c r="V51" s="45">
        <f>'3_DX'!V62+'4_ReX'!V62</f>
        <v>10582.16</v>
      </c>
      <c r="W51" s="45">
        <f>'3_DX'!W62+'4_ReX'!W62</f>
        <v>0</v>
      </c>
      <c r="X51" s="45">
        <f>'3_DX'!X62+'4_ReX'!X62</f>
        <v>0</v>
      </c>
      <c r="Y51" s="45">
        <f>'3_DX'!Y62+'4_ReX'!Y62</f>
        <v>1116290.2899999998</v>
      </c>
    </row>
    <row r="52" spans="1:25" s="8" customFormat="1" ht="14.4" x14ac:dyDescent="0.3">
      <c r="A52" s="53"/>
      <c r="B52" s="53" t="s">
        <v>17</v>
      </c>
      <c r="C52" s="45">
        <f>'3_DX'!C63+'4_ReX'!C63</f>
        <v>310283.26</v>
      </c>
      <c r="D52" s="45">
        <f>'3_DX'!D63+'4_ReX'!D63</f>
        <v>1541505.65</v>
      </c>
      <c r="E52" s="45">
        <f>'3_DX'!E63+'4_ReX'!E63</f>
        <v>0</v>
      </c>
      <c r="F52" s="45">
        <f>'3_DX'!F63+'4_ReX'!F63</f>
        <v>606</v>
      </c>
      <c r="G52" s="45">
        <f>'3_DX'!G63+'4_ReX'!G63</f>
        <v>414229.26</v>
      </c>
      <c r="H52" s="45">
        <f>'3_DX'!H63+'4_ReX'!H63</f>
        <v>158.63</v>
      </c>
      <c r="I52" s="45">
        <f>'3_DX'!I63+'4_ReX'!I63</f>
        <v>5737.88</v>
      </c>
      <c r="J52" s="45">
        <f>'3_DX'!J63+'4_ReX'!J63</f>
        <v>153.44</v>
      </c>
      <c r="K52" s="45">
        <f>'3_DX'!K63+'4_ReX'!K63</f>
        <v>52824.6</v>
      </c>
      <c r="L52" s="45">
        <f>'3_DX'!L63+'4_ReX'!L63</f>
        <v>170</v>
      </c>
      <c r="M52" s="45">
        <f>'3_DX'!M63+'4_ReX'!M63</f>
        <v>1460.6399999999999</v>
      </c>
      <c r="N52" s="45">
        <f>'3_DX'!N63+'4_ReX'!N63</f>
        <v>181.45000000000002</v>
      </c>
      <c r="O52" s="45">
        <f>'3_DX'!O63+'4_ReX'!O63</f>
        <v>958.47</v>
      </c>
      <c r="P52" s="45">
        <f>'3_DX'!P63+'4_ReX'!P63</f>
        <v>8109.2</v>
      </c>
      <c r="Q52" s="45">
        <f>'3_DX'!Q63+'4_ReX'!Q63</f>
        <v>25135.759999999998</v>
      </c>
      <c r="R52" s="45">
        <f>'3_DX'!R63+'4_ReX'!R63</f>
        <v>105846.48</v>
      </c>
      <c r="S52" s="45">
        <f>'3_DX'!S63+'4_ReX'!S63</f>
        <v>76389.100000000006</v>
      </c>
      <c r="T52" s="45">
        <f>'3_DX'!T63+'4_ReX'!T63</f>
        <v>1456.41</v>
      </c>
      <c r="U52" s="45">
        <f>'3_DX'!U63+'4_ReX'!U63</f>
        <v>0</v>
      </c>
      <c r="V52" s="45">
        <f>'3_DX'!V63+'4_ReX'!V63</f>
        <v>0</v>
      </c>
      <c r="W52" s="45">
        <f>'3_DX'!W63+'4_ReX'!W63</f>
        <v>0</v>
      </c>
      <c r="X52" s="45">
        <f>'3_DX'!X63+'4_ReX'!X63</f>
        <v>0</v>
      </c>
      <c r="Y52" s="45">
        <f>'3_DX'!Y63+'4_ReX'!Y63</f>
        <v>2009605.5399999993</v>
      </c>
    </row>
    <row r="53" spans="1:25" s="8" customFormat="1" ht="14.4" x14ac:dyDescent="0.3">
      <c r="A53" s="53"/>
      <c r="B53" s="53" t="s">
        <v>18</v>
      </c>
      <c r="C53" s="45">
        <f>'3_DX'!C64+'4_ReX'!C64</f>
        <v>300986.69999999995</v>
      </c>
      <c r="D53" s="45">
        <f>'3_DX'!D64+'4_ReX'!D64</f>
        <v>940951.14999999979</v>
      </c>
      <c r="E53" s="45">
        <f>'3_DX'!E64+'4_ReX'!E64</f>
        <v>0</v>
      </c>
      <c r="F53" s="45">
        <f>'3_DX'!F64+'4_ReX'!F64</f>
        <v>405</v>
      </c>
      <c r="G53" s="45">
        <f>'3_DX'!G64+'4_ReX'!G64</f>
        <v>398539</v>
      </c>
      <c r="H53" s="45">
        <f>'3_DX'!H64+'4_ReX'!H64</f>
        <v>1331.7</v>
      </c>
      <c r="I53" s="45">
        <f>'3_DX'!I64+'4_ReX'!I64</f>
        <v>323</v>
      </c>
      <c r="J53" s="45">
        <f>'3_DX'!J64+'4_ReX'!J64</f>
        <v>1000</v>
      </c>
      <c r="K53" s="45">
        <f>'3_DX'!K64+'4_ReX'!K64</f>
        <v>54899.12</v>
      </c>
      <c r="L53" s="45">
        <f>'3_DX'!L64+'4_ReX'!L64</f>
        <v>1370</v>
      </c>
      <c r="M53" s="45">
        <f>'3_DX'!M64+'4_ReX'!M64</f>
        <v>3452.37</v>
      </c>
      <c r="N53" s="45">
        <f>'3_DX'!N64+'4_ReX'!N64</f>
        <v>265</v>
      </c>
      <c r="O53" s="45">
        <f>'3_DX'!O64+'4_ReX'!O64</f>
        <v>300</v>
      </c>
      <c r="P53" s="45">
        <f>'3_DX'!P64+'4_ReX'!P64</f>
        <v>6245</v>
      </c>
      <c r="Q53" s="45">
        <f>'3_DX'!Q64+'4_ReX'!Q64</f>
        <v>13347.56</v>
      </c>
      <c r="R53" s="45">
        <f>'3_DX'!R64+'4_ReX'!R64</f>
        <v>41142.18</v>
      </c>
      <c r="S53" s="45">
        <f>'3_DX'!S64+'4_ReX'!S64</f>
        <v>22750</v>
      </c>
      <c r="T53" s="45">
        <f>'3_DX'!T64+'4_ReX'!T64</f>
        <v>37648.53</v>
      </c>
      <c r="U53" s="45">
        <f>'3_DX'!U64+'4_ReX'!U64</f>
        <v>0</v>
      </c>
      <c r="V53" s="45">
        <f>'3_DX'!V64+'4_ReX'!V64</f>
        <v>6420</v>
      </c>
      <c r="W53" s="45">
        <f>'3_DX'!W64+'4_ReX'!W64</f>
        <v>0</v>
      </c>
      <c r="X53" s="45">
        <f>'3_DX'!X64+'4_ReX'!X64</f>
        <v>0</v>
      </c>
      <c r="Y53" s="45">
        <f>'3_DX'!Y64+'4_ReX'!Y64</f>
        <v>1367366.5999999999</v>
      </c>
    </row>
    <row r="54" spans="1:25" s="8" customFormat="1" ht="14.4" x14ac:dyDescent="0.3">
      <c r="A54" s="53"/>
      <c r="B54" s="53" t="s">
        <v>19</v>
      </c>
      <c r="C54" s="45">
        <f>'3_DX'!C65+'4_ReX'!C65</f>
        <v>333223.49</v>
      </c>
      <c r="D54" s="45">
        <f>'3_DX'!D65+'4_ReX'!D65</f>
        <v>922562.36</v>
      </c>
      <c r="E54" s="45">
        <f>'3_DX'!E65+'4_ReX'!E65</f>
        <v>0</v>
      </c>
      <c r="F54" s="45">
        <f>'3_DX'!F65+'4_ReX'!F65</f>
        <v>32240</v>
      </c>
      <c r="G54" s="45">
        <f>'3_DX'!G65+'4_ReX'!G65</f>
        <v>333556.94999999995</v>
      </c>
      <c r="H54" s="45">
        <f>'3_DX'!H65+'4_ReX'!H65</f>
        <v>2100</v>
      </c>
      <c r="I54" s="45">
        <f>'3_DX'!I65+'4_ReX'!I65</f>
        <v>0</v>
      </c>
      <c r="J54" s="45">
        <f>'3_DX'!J65+'4_ReX'!J65</f>
        <v>0</v>
      </c>
      <c r="K54" s="45">
        <f>'3_DX'!K65+'4_ReX'!K65</f>
        <v>24713.379999999997</v>
      </c>
      <c r="L54" s="45">
        <f>'3_DX'!L65+'4_ReX'!L65</f>
        <v>2338.3199999999997</v>
      </c>
      <c r="M54" s="45">
        <f>'3_DX'!M65+'4_ReX'!M65</f>
        <v>4266.1999999999989</v>
      </c>
      <c r="N54" s="45">
        <f>'3_DX'!N65+'4_ReX'!N65</f>
        <v>179.42</v>
      </c>
      <c r="O54" s="45">
        <f>'3_DX'!O65+'4_ReX'!O65</f>
        <v>313.98</v>
      </c>
      <c r="P54" s="45">
        <f>'3_DX'!P65+'4_ReX'!P65</f>
        <v>610</v>
      </c>
      <c r="Q54" s="45">
        <f>'3_DX'!Q65+'4_ReX'!Q65</f>
        <v>224.26000000000002</v>
      </c>
      <c r="R54" s="45">
        <f>'3_DX'!R65+'4_ReX'!R65</f>
        <v>9468.119999999999</v>
      </c>
      <c r="S54" s="45">
        <f>'3_DX'!S65+'4_ReX'!S65</f>
        <v>11563.680000000002</v>
      </c>
      <c r="T54" s="45">
        <f>'3_DX'!T65+'4_ReX'!T65</f>
        <v>0</v>
      </c>
      <c r="U54" s="45">
        <f>'3_DX'!U65+'4_ReX'!U65</f>
        <v>0</v>
      </c>
      <c r="V54" s="45">
        <f>'3_DX'!V65+'4_ReX'!V65</f>
        <v>0</v>
      </c>
      <c r="W54" s="45">
        <f>'3_DX'!W65+'4_ReX'!W65</f>
        <v>0</v>
      </c>
      <c r="X54" s="45">
        <f>'3_DX'!X65+'4_ReX'!X65</f>
        <v>0</v>
      </c>
      <c r="Y54" s="45">
        <f>'3_DX'!Y65+'4_ReX'!Y65</f>
        <v>1322771.4099999999</v>
      </c>
    </row>
    <row r="55" spans="1:25" s="8" customFormat="1" ht="14.4" x14ac:dyDescent="0.3">
      <c r="A55" s="53"/>
      <c r="B55" s="53" t="s">
        <v>20</v>
      </c>
      <c r="C55" s="45">
        <f>'3_DX'!C66+'4_ReX'!C66</f>
        <v>376303.26999999996</v>
      </c>
      <c r="D55" s="45">
        <f>'3_DX'!D66+'4_ReX'!D66</f>
        <v>1422250.12</v>
      </c>
      <c r="E55" s="45">
        <f>'3_DX'!E66+'4_ReX'!E66</f>
        <v>0</v>
      </c>
      <c r="F55" s="45">
        <f>'3_DX'!F66+'4_ReX'!F66</f>
        <v>808.98</v>
      </c>
      <c r="G55" s="45">
        <f>'3_DX'!G66+'4_ReX'!G66</f>
        <v>364925.42</v>
      </c>
      <c r="H55" s="45">
        <f>'3_DX'!H66+'4_ReX'!H66</f>
        <v>1547.7400000000002</v>
      </c>
      <c r="I55" s="45">
        <f>'3_DX'!I66+'4_ReX'!I66</f>
        <v>126</v>
      </c>
      <c r="J55" s="45">
        <f>'3_DX'!J66+'4_ReX'!J66</f>
        <v>80</v>
      </c>
      <c r="K55" s="45">
        <f>'3_DX'!K66+'4_ReX'!K66</f>
        <v>426549.41000000003</v>
      </c>
      <c r="L55" s="45">
        <f>'3_DX'!L66+'4_ReX'!L66</f>
        <v>790</v>
      </c>
      <c r="M55" s="45">
        <f>'3_DX'!M66+'4_ReX'!M66</f>
        <v>1257.28</v>
      </c>
      <c r="N55" s="45">
        <f>'3_DX'!N66+'4_ReX'!N66</f>
        <v>233.49</v>
      </c>
      <c r="O55" s="45">
        <f>'3_DX'!O66+'4_ReX'!O66</f>
        <v>387.21000000000004</v>
      </c>
      <c r="P55" s="45">
        <f>'3_DX'!P66+'4_ReX'!P66</f>
        <v>5880</v>
      </c>
      <c r="Q55" s="45">
        <f>'3_DX'!Q66+'4_ReX'!Q66</f>
        <v>1453.38</v>
      </c>
      <c r="R55" s="45">
        <f>'3_DX'!R66+'4_ReX'!R66</f>
        <v>49760.859999999993</v>
      </c>
      <c r="S55" s="45">
        <f>'3_DX'!S66+'4_ReX'!S66</f>
        <v>13782.32</v>
      </c>
      <c r="T55" s="45">
        <f>'3_DX'!T66+'4_ReX'!T66</f>
        <v>55148.39</v>
      </c>
      <c r="U55" s="45">
        <f>'3_DX'!U66+'4_ReX'!U66</f>
        <v>0</v>
      </c>
      <c r="V55" s="45">
        <f>'3_DX'!V66+'4_ReX'!V66</f>
        <v>4050</v>
      </c>
      <c r="W55" s="45">
        <f>'3_DX'!W66+'4_ReX'!W66</f>
        <v>260</v>
      </c>
      <c r="X55" s="45">
        <f>'3_DX'!X66+'4_ReX'!X66</f>
        <v>0</v>
      </c>
      <c r="Y55" s="45">
        <f>'3_DX'!Y66+'4_ReX'!Y66</f>
        <v>2243476.88</v>
      </c>
    </row>
    <row r="56" spans="1:25" s="8" customFormat="1" ht="14.4" x14ac:dyDescent="0.3">
      <c r="A56" s="53"/>
      <c r="B56" s="53" t="s">
        <v>21</v>
      </c>
      <c r="C56" s="45">
        <f>'3_DX'!C67+'4_ReX'!C67</f>
        <v>313618.61</v>
      </c>
      <c r="D56" s="45">
        <f>'3_DX'!D67+'4_ReX'!D67</f>
        <v>1614400.0799999998</v>
      </c>
      <c r="E56" s="45">
        <f>'3_DX'!E67+'4_ReX'!E67</f>
        <v>0</v>
      </c>
      <c r="F56" s="45">
        <f>'3_DX'!F67+'4_ReX'!F67</f>
        <v>240</v>
      </c>
      <c r="G56" s="45">
        <f>'3_DX'!G67+'4_ReX'!G67</f>
        <v>358668.1</v>
      </c>
      <c r="H56" s="45">
        <f>'3_DX'!H67+'4_ReX'!H67</f>
        <v>60</v>
      </c>
      <c r="I56" s="45">
        <f>'3_DX'!I67+'4_ReX'!I67</f>
        <v>40</v>
      </c>
      <c r="J56" s="45">
        <f>'3_DX'!J67+'4_ReX'!J67</f>
        <v>0</v>
      </c>
      <c r="K56" s="45">
        <f>'3_DX'!K67+'4_ReX'!K67</f>
        <v>30434.95</v>
      </c>
      <c r="L56" s="45">
        <f>'3_DX'!L67+'4_ReX'!L67</f>
        <v>400</v>
      </c>
      <c r="M56" s="45">
        <f>'3_DX'!M67+'4_ReX'!M67</f>
        <v>312.05</v>
      </c>
      <c r="N56" s="45">
        <f>'3_DX'!N67+'4_ReX'!N67</f>
        <v>20</v>
      </c>
      <c r="O56" s="45">
        <f>'3_DX'!O67+'4_ReX'!O67</f>
        <v>40</v>
      </c>
      <c r="P56" s="45">
        <f>'3_DX'!P67+'4_ReX'!P67</f>
        <v>19790</v>
      </c>
      <c r="Q56" s="45">
        <f>'3_DX'!Q67+'4_ReX'!Q67</f>
        <v>28469.97</v>
      </c>
      <c r="R56" s="45">
        <f>'3_DX'!R67+'4_ReX'!R67</f>
        <v>43519.199999999997</v>
      </c>
      <c r="S56" s="45">
        <f>'3_DX'!S67+'4_ReX'!S67</f>
        <v>0</v>
      </c>
      <c r="T56" s="45">
        <f>'3_DX'!T67+'4_ReX'!T67</f>
        <v>991.04</v>
      </c>
      <c r="U56" s="45">
        <f>'3_DX'!U67+'4_ReX'!U67</f>
        <v>0</v>
      </c>
      <c r="V56" s="45">
        <f>'3_DX'!V67+'4_ReX'!V67</f>
        <v>20</v>
      </c>
      <c r="W56" s="45">
        <f>'3_DX'!W67+'4_ReX'!W67</f>
        <v>1500</v>
      </c>
      <c r="X56" s="45">
        <f>'3_DX'!X67+'4_ReX'!X67</f>
        <v>0</v>
      </c>
      <c r="Y56" s="45">
        <f>'3_DX'!Y67+'4_ReX'!Y67</f>
        <v>2016695.66</v>
      </c>
    </row>
    <row r="57" spans="1:25" s="8" customFormat="1" ht="14.4" x14ac:dyDescent="0.3">
      <c r="A57" s="53"/>
      <c r="B57" s="53" t="s">
        <v>22</v>
      </c>
      <c r="C57" s="45">
        <f>'3_DX'!C68+'4_ReX'!C68</f>
        <v>312374.94</v>
      </c>
      <c r="D57" s="45">
        <f>'3_DX'!D68+'4_ReX'!D68</f>
        <v>3560380.32</v>
      </c>
      <c r="E57" s="45">
        <f>'3_DX'!E68+'4_ReX'!E68</f>
        <v>0</v>
      </c>
      <c r="F57" s="45">
        <f>'3_DX'!F68+'4_ReX'!F68</f>
        <v>43331.53</v>
      </c>
      <c r="G57" s="45">
        <f>'3_DX'!G68+'4_ReX'!G68</f>
        <v>293895.03999999998</v>
      </c>
      <c r="H57" s="45">
        <f>'3_DX'!H68+'4_ReX'!H68</f>
        <v>224498.36</v>
      </c>
      <c r="I57" s="45">
        <f>'3_DX'!I68+'4_ReX'!I68</f>
        <v>2284.17</v>
      </c>
      <c r="J57" s="45">
        <f>'3_DX'!J68+'4_ReX'!J68</f>
        <v>35</v>
      </c>
      <c r="K57" s="45">
        <f>'3_DX'!K68+'4_ReX'!K68</f>
        <v>67974.92</v>
      </c>
      <c r="L57" s="45">
        <f>'3_DX'!L68+'4_ReX'!L68</f>
        <v>231</v>
      </c>
      <c r="M57" s="45">
        <f>'3_DX'!M68+'4_ReX'!M68</f>
        <v>2154.7600000000002</v>
      </c>
      <c r="N57" s="45">
        <f>'3_DX'!N68+'4_ReX'!N68</f>
        <v>513</v>
      </c>
      <c r="O57" s="45">
        <f>'3_DX'!O68+'4_ReX'!O68</f>
        <v>315</v>
      </c>
      <c r="P57" s="45">
        <f>'3_DX'!P68+'4_ReX'!P68</f>
        <v>20624.879999999997</v>
      </c>
      <c r="Q57" s="45">
        <f>'3_DX'!Q68+'4_ReX'!Q68</f>
        <v>30545.35</v>
      </c>
      <c r="R57" s="45">
        <f>'3_DX'!R68+'4_ReX'!R68</f>
        <v>29336.989999999998</v>
      </c>
      <c r="S57" s="45">
        <f>'3_DX'!S68+'4_ReX'!S68</f>
        <v>11590.650000000001</v>
      </c>
      <c r="T57" s="45">
        <f>'3_DX'!T68+'4_ReX'!T68</f>
        <v>30169.24</v>
      </c>
      <c r="U57" s="45">
        <f>'3_DX'!U68+'4_ReX'!U68</f>
        <v>0</v>
      </c>
      <c r="V57" s="45">
        <f>'3_DX'!V68+'4_ReX'!V68</f>
        <v>746.80000000000007</v>
      </c>
      <c r="W57" s="45">
        <f>'3_DX'!W68+'4_ReX'!W68</f>
        <v>32</v>
      </c>
      <c r="X57" s="45">
        <f>'3_DX'!X68+'4_ReX'!X68</f>
        <v>0</v>
      </c>
      <c r="Y57" s="45">
        <f>'3_DX'!Y68+'4_ReX'!Y68</f>
        <v>4266444.3199999984</v>
      </c>
    </row>
    <row r="58" spans="1:25" s="8" customFormat="1" ht="14.4" x14ac:dyDescent="0.3">
      <c r="A58" s="53"/>
      <c r="B58" s="53" t="s">
        <v>23</v>
      </c>
      <c r="C58" s="45">
        <f>'3_DX'!C69+'4_ReX'!C69</f>
        <v>392785.28</v>
      </c>
      <c r="D58" s="45">
        <f>'3_DX'!D69+'4_ReX'!D69</f>
        <v>496316.9</v>
      </c>
      <c r="E58" s="45">
        <f>'3_DX'!E69+'4_ReX'!E69</f>
        <v>0</v>
      </c>
      <c r="F58" s="45">
        <f>'3_DX'!F69+'4_ReX'!F69</f>
        <v>0</v>
      </c>
      <c r="G58" s="45">
        <f>'3_DX'!G69+'4_ReX'!G69</f>
        <v>270771.57</v>
      </c>
      <c r="H58" s="45">
        <f>'3_DX'!H69+'4_ReX'!H69</f>
        <v>1050</v>
      </c>
      <c r="I58" s="45">
        <f>'3_DX'!I69+'4_ReX'!I69</f>
        <v>250</v>
      </c>
      <c r="J58" s="45">
        <f>'3_DX'!J69+'4_ReX'!J69</f>
        <v>0</v>
      </c>
      <c r="K58" s="45">
        <f>'3_DX'!K69+'4_ReX'!K69</f>
        <v>29404</v>
      </c>
      <c r="L58" s="45">
        <f>'3_DX'!L69+'4_ReX'!L69</f>
        <v>25</v>
      </c>
      <c r="M58" s="45">
        <f>'3_DX'!M69+'4_ReX'!M69</f>
        <v>40</v>
      </c>
      <c r="N58" s="45">
        <f>'3_DX'!N69+'4_ReX'!N69</f>
        <v>0</v>
      </c>
      <c r="O58" s="45">
        <f>'3_DX'!O69+'4_ReX'!O69</f>
        <v>2.29</v>
      </c>
      <c r="P58" s="45">
        <f>'3_DX'!P69+'4_ReX'!P69</f>
        <v>3397</v>
      </c>
      <c r="Q58" s="45">
        <f>'3_DX'!Q69+'4_ReX'!Q69</f>
        <v>10063.6</v>
      </c>
      <c r="R58" s="45">
        <f>'3_DX'!R69+'4_ReX'!R69</f>
        <v>17663.41</v>
      </c>
      <c r="S58" s="45">
        <f>'3_DX'!S69+'4_ReX'!S69</f>
        <v>50</v>
      </c>
      <c r="T58" s="45">
        <f>'3_DX'!T69+'4_ReX'!T69</f>
        <v>200</v>
      </c>
      <c r="U58" s="45">
        <f>'3_DX'!U69+'4_ReX'!U69</f>
        <v>0</v>
      </c>
      <c r="V58" s="45">
        <f>'3_DX'!V69+'4_ReX'!V69</f>
        <v>50</v>
      </c>
      <c r="W58" s="45">
        <f>'3_DX'!W69+'4_ReX'!W69</f>
        <v>0</v>
      </c>
      <c r="X58" s="45">
        <f>'3_DX'!X69+'4_ReX'!X69</f>
        <v>0</v>
      </c>
      <c r="Y58" s="45">
        <f>'3_DX'!Y69+'4_ReX'!Y69</f>
        <v>933384.07000000007</v>
      </c>
    </row>
    <row r="59" spans="1:25" s="8" customFormat="1" ht="14.4" x14ac:dyDescent="0.3">
      <c r="A59" s="53"/>
      <c r="B59" s="53" t="s">
        <v>24</v>
      </c>
      <c r="C59" s="45">
        <f>'3_DX'!C70+'4_ReX'!C70</f>
        <v>969338.60000000021</v>
      </c>
      <c r="D59" s="45">
        <f>'3_DX'!D70+'4_ReX'!D70</f>
        <v>1433915.85</v>
      </c>
      <c r="E59" s="45">
        <f>'3_DX'!E70+'4_ReX'!E70</f>
        <v>95</v>
      </c>
      <c r="F59" s="45">
        <f>'3_DX'!F70+'4_ReX'!F70</f>
        <v>44156.32</v>
      </c>
      <c r="G59" s="45">
        <f>'3_DX'!G70+'4_ReX'!G70</f>
        <v>488739.8</v>
      </c>
      <c r="H59" s="45">
        <f>'3_DX'!H70+'4_ReX'!H70</f>
        <v>20705.909999999996</v>
      </c>
      <c r="I59" s="45">
        <f>'3_DX'!I70+'4_ReX'!I70</f>
        <v>669.25</v>
      </c>
      <c r="J59" s="45">
        <f>'3_DX'!J70+'4_ReX'!J70</f>
        <v>1530.69</v>
      </c>
      <c r="K59" s="45">
        <f>'3_DX'!K70+'4_ReX'!K70</f>
        <v>75739.44</v>
      </c>
      <c r="L59" s="45">
        <f>'3_DX'!L70+'4_ReX'!L70</f>
        <v>1267.77</v>
      </c>
      <c r="M59" s="45">
        <f>'3_DX'!M70+'4_ReX'!M70</f>
        <v>3382.3199999999997</v>
      </c>
      <c r="N59" s="45">
        <f>'3_DX'!N70+'4_ReX'!N70</f>
        <v>205</v>
      </c>
      <c r="O59" s="45">
        <f>'3_DX'!O70+'4_ReX'!O70</f>
        <v>11.29</v>
      </c>
      <c r="P59" s="45">
        <f>'3_DX'!P70+'4_ReX'!P70</f>
        <v>1860</v>
      </c>
      <c r="Q59" s="45">
        <f>'3_DX'!Q70+'4_ReX'!Q70</f>
        <v>46579.47</v>
      </c>
      <c r="R59" s="45">
        <f>'3_DX'!R70+'4_ReX'!R70</f>
        <v>643790.81000000017</v>
      </c>
      <c r="S59" s="45">
        <f>'3_DX'!S70+'4_ReX'!S70</f>
        <v>61041.39</v>
      </c>
      <c r="T59" s="45">
        <f>'3_DX'!T70+'4_ReX'!T70</f>
        <v>5638.83</v>
      </c>
      <c r="U59" s="45">
        <f>'3_DX'!U70+'4_ReX'!U70</f>
        <v>0</v>
      </c>
      <c r="V59" s="45">
        <f>'3_DX'!V70+'4_ReX'!V70</f>
        <v>1238.4199999999998</v>
      </c>
      <c r="W59" s="45">
        <f>'3_DX'!W70+'4_ReX'!W70</f>
        <v>0</v>
      </c>
      <c r="X59" s="45">
        <f>'3_DX'!X70+'4_ReX'!X70</f>
        <v>0</v>
      </c>
      <c r="Y59" s="45">
        <f>'3_DX'!Y70+'4_ReX'!Y70</f>
        <v>2600995.33</v>
      </c>
    </row>
    <row r="60" spans="1:25" s="8" customFormat="1" ht="14.4" x14ac:dyDescent="0.3">
      <c r="A60" s="53"/>
    </row>
    <row r="61" spans="1:25" s="8" customFormat="1" ht="14.4" x14ac:dyDescent="0.3">
      <c r="A61" s="56" t="s">
        <v>103</v>
      </c>
      <c r="B61" s="53" t="s">
        <v>13</v>
      </c>
      <c r="C61" s="45">
        <f>'3_DX'!C72+'4_ReX'!C72</f>
        <v>508196.91</v>
      </c>
      <c r="D61" s="45">
        <f>'3_DX'!D72+'4_ReX'!D72</f>
        <v>656252.43999999994</v>
      </c>
      <c r="E61" s="45">
        <f>'3_DX'!E72+'4_ReX'!E72</f>
        <v>45.09</v>
      </c>
      <c r="F61" s="45">
        <f>'3_DX'!F72+'4_ReX'!F72</f>
        <v>64427.24</v>
      </c>
      <c r="G61" s="45">
        <f>'3_DX'!G72+'4_ReX'!G72</f>
        <v>143243.91</v>
      </c>
      <c r="H61" s="45">
        <f>'3_DX'!H72+'4_ReX'!H72</f>
        <v>1957.9299999999998</v>
      </c>
      <c r="I61" s="45">
        <f>'3_DX'!I72+'4_ReX'!I72</f>
        <v>596.25</v>
      </c>
      <c r="J61" s="45">
        <f>'3_DX'!J72+'4_ReX'!J72</f>
        <v>100</v>
      </c>
      <c r="K61" s="45">
        <f>'3_DX'!K72+'4_ReX'!K72</f>
        <v>46263.5</v>
      </c>
      <c r="L61" s="45">
        <f>'3_DX'!L72+'4_ReX'!L72</f>
        <v>2895</v>
      </c>
      <c r="M61" s="45">
        <f>'3_DX'!M72+'4_ReX'!M72</f>
        <v>6939.41</v>
      </c>
      <c r="N61" s="45">
        <f>'3_DX'!N72+'4_ReX'!N72</f>
        <v>732.75</v>
      </c>
      <c r="O61" s="45">
        <f>'3_DX'!O72+'4_ReX'!O72</f>
        <v>4777</v>
      </c>
      <c r="P61" s="45">
        <f>'3_DX'!P72+'4_ReX'!P72</f>
        <v>3470</v>
      </c>
      <c r="Q61" s="45">
        <f>'3_DX'!Q72+'4_ReX'!Q72</f>
        <v>10367.629999999999</v>
      </c>
      <c r="R61" s="45">
        <f>'3_DX'!R72+'4_ReX'!R72</f>
        <v>60126.55</v>
      </c>
      <c r="S61" s="45">
        <f>'3_DX'!S72+'4_ReX'!S72</f>
        <v>23680</v>
      </c>
      <c r="T61" s="45">
        <f>'3_DX'!T72+'4_ReX'!T72</f>
        <v>822.3</v>
      </c>
      <c r="U61" s="45">
        <f>'3_DX'!U72+'4_ReX'!U72</f>
        <v>0</v>
      </c>
      <c r="V61" s="45">
        <f>'3_DX'!V72+'4_ReX'!V72</f>
        <v>7884.63</v>
      </c>
      <c r="W61" s="45">
        <f>'3_DX'!W72+'4_ReX'!W72</f>
        <v>5000</v>
      </c>
      <c r="X61" s="45">
        <f>'3_DX'!X72+'4_ReX'!X72</f>
        <v>0</v>
      </c>
      <c r="Y61" s="45">
        <f>'3_DX'!Y72+'4_ReX'!Y72</f>
        <v>1319905.7799999998</v>
      </c>
    </row>
    <row r="62" spans="1:25" s="8" customFormat="1" ht="14.4" x14ac:dyDescent="0.3">
      <c r="A62" s="53"/>
      <c r="B62" s="53" t="s">
        <v>14</v>
      </c>
      <c r="C62" s="45">
        <f>'3_DX'!C73+'4_ReX'!C73</f>
        <v>613801.11</v>
      </c>
      <c r="D62" s="45">
        <f>'3_DX'!D73+'4_ReX'!D73</f>
        <v>761504.99</v>
      </c>
      <c r="E62" s="45">
        <f>'3_DX'!E73+'4_ReX'!E73</f>
        <v>0</v>
      </c>
      <c r="F62" s="45">
        <f>'3_DX'!F73+'4_ReX'!F73</f>
        <v>256</v>
      </c>
      <c r="G62" s="45">
        <f>'3_DX'!G73+'4_ReX'!G73</f>
        <v>129418.98999999999</v>
      </c>
      <c r="H62" s="45">
        <f>'3_DX'!H73+'4_ReX'!H73</f>
        <v>0</v>
      </c>
      <c r="I62" s="45">
        <f>'3_DX'!I73+'4_ReX'!I73</f>
        <v>185.75</v>
      </c>
      <c r="J62" s="45">
        <f>'3_DX'!J73+'4_ReX'!J73</f>
        <v>500</v>
      </c>
      <c r="K62" s="45">
        <f>'3_DX'!K73+'4_ReX'!K73</f>
        <v>42850.5</v>
      </c>
      <c r="L62" s="45">
        <f>'3_DX'!L73+'4_ReX'!L73</f>
        <v>520</v>
      </c>
      <c r="M62" s="45">
        <f>'3_DX'!M73+'4_ReX'!M73</f>
        <v>2030</v>
      </c>
      <c r="N62" s="45">
        <f>'3_DX'!N73+'4_ReX'!N73</f>
        <v>450</v>
      </c>
      <c r="O62" s="45">
        <f>'3_DX'!O73+'4_ReX'!O73</f>
        <v>450</v>
      </c>
      <c r="P62" s="45">
        <f>'3_DX'!P73+'4_ReX'!P73</f>
        <v>5210</v>
      </c>
      <c r="Q62" s="45">
        <f>'3_DX'!Q73+'4_ReX'!Q73</f>
        <v>27424.49</v>
      </c>
      <c r="R62" s="45">
        <f>'3_DX'!R73+'4_ReX'!R73</f>
        <v>50117.140000000007</v>
      </c>
      <c r="S62" s="45">
        <f>'3_DX'!S73+'4_ReX'!S73</f>
        <v>1061.3499999999999</v>
      </c>
      <c r="T62" s="45">
        <f>'3_DX'!T73+'4_ReX'!T73</f>
        <v>3392.13</v>
      </c>
      <c r="U62" s="45">
        <f>'3_DX'!U73+'4_ReX'!U73</f>
        <v>0</v>
      </c>
      <c r="V62" s="45">
        <f>'3_DX'!V73+'4_ReX'!V73</f>
        <v>6900</v>
      </c>
      <c r="W62" s="45">
        <f>'3_DX'!W73+'4_ReX'!W73</f>
        <v>500</v>
      </c>
      <c r="X62" s="45">
        <f>'3_DX'!X73+'4_ReX'!X73</f>
        <v>0</v>
      </c>
      <c r="Y62" s="45">
        <f>'3_DX'!Y73+'4_ReX'!Y73</f>
        <v>1462616.76</v>
      </c>
    </row>
    <row r="63" spans="1:25" s="8" customFormat="1" ht="14.4" x14ac:dyDescent="0.3">
      <c r="A63" s="53"/>
      <c r="B63" s="53" t="s">
        <v>15</v>
      </c>
      <c r="C63" s="45">
        <f>'3_DX'!C74+'4_ReX'!C74</f>
        <v>1365988.12</v>
      </c>
      <c r="D63" s="45">
        <f>'3_DX'!D74+'4_ReX'!D74</f>
        <v>1715557.07</v>
      </c>
      <c r="E63" s="45">
        <f>'3_DX'!E74+'4_ReX'!E74</f>
        <v>0</v>
      </c>
      <c r="F63" s="45">
        <f>'3_DX'!F74+'4_ReX'!F74</f>
        <v>1122.7</v>
      </c>
      <c r="G63" s="45">
        <f>'3_DX'!G74+'4_ReX'!G74</f>
        <v>174505.09</v>
      </c>
      <c r="H63" s="45">
        <f>'3_DX'!H74+'4_ReX'!H74</f>
        <v>58663.429999999993</v>
      </c>
      <c r="I63" s="45">
        <f>'3_DX'!I74+'4_ReX'!I74</f>
        <v>7198.99</v>
      </c>
      <c r="J63" s="45">
        <f>'3_DX'!J74+'4_ReX'!J74</f>
        <v>403.65</v>
      </c>
      <c r="K63" s="45">
        <f>'3_DX'!K74+'4_ReX'!K74</f>
        <v>28046</v>
      </c>
      <c r="L63" s="45">
        <f>'3_DX'!L74+'4_ReX'!L74</f>
        <v>7291.2999999999993</v>
      </c>
      <c r="M63" s="45">
        <f>'3_DX'!M74+'4_ReX'!M74</f>
        <v>963.22</v>
      </c>
      <c r="N63" s="45">
        <f>'3_DX'!N74+'4_ReX'!N74</f>
        <v>559.28</v>
      </c>
      <c r="O63" s="45">
        <f>'3_DX'!O74+'4_ReX'!O74</f>
        <v>307.7</v>
      </c>
      <c r="P63" s="45">
        <f>'3_DX'!P74+'4_ReX'!P74</f>
        <v>10292.700000000001</v>
      </c>
      <c r="Q63" s="45">
        <f>'3_DX'!Q74+'4_ReX'!Q74</f>
        <v>149923.35</v>
      </c>
      <c r="R63" s="45">
        <f>'3_DX'!R74+'4_ReX'!R74</f>
        <v>238770.35</v>
      </c>
      <c r="S63" s="45">
        <f>'3_DX'!S74+'4_ReX'!S74</f>
        <v>33491.99</v>
      </c>
      <c r="T63" s="45">
        <f>'3_DX'!T74+'4_ReX'!T74</f>
        <v>27967.16</v>
      </c>
      <c r="U63" s="45">
        <f>'3_DX'!U74+'4_ReX'!U74</f>
        <v>0</v>
      </c>
      <c r="V63" s="45">
        <f>'3_DX'!V74+'4_ReX'!V74</f>
        <v>1604</v>
      </c>
      <c r="W63" s="45">
        <f>'3_DX'!W74+'4_ReX'!W74</f>
        <v>3320</v>
      </c>
      <c r="X63" s="45">
        <f>'3_DX'!X74+'4_ReX'!X74</f>
        <v>0</v>
      </c>
      <c r="Y63" s="45">
        <f>'3_DX'!Y74+'4_ReX'!Y74</f>
        <v>3351591.5100000012</v>
      </c>
    </row>
    <row r="64" spans="1:25" s="8" customFormat="1" ht="14.4" x14ac:dyDescent="0.3">
      <c r="A64" s="53"/>
      <c r="B64" s="53" t="s">
        <v>16</v>
      </c>
      <c r="C64" s="45">
        <f>'3_DX'!C75+'4_ReX'!C75</f>
        <v>998637.45</v>
      </c>
      <c r="D64" s="45">
        <f>'3_DX'!D75+'4_ReX'!D75</f>
        <v>1638673.9600000002</v>
      </c>
      <c r="E64" s="45">
        <f>'3_DX'!E75+'4_ReX'!E75</f>
        <v>0</v>
      </c>
      <c r="F64" s="45">
        <f>'3_DX'!F75+'4_ReX'!F75</f>
        <v>1500</v>
      </c>
      <c r="G64" s="45">
        <f>'3_DX'!G75+'4_ReX'!G75</f>
        <v>243827.67</v>
      </c>
      <c r="H64" s="45">
        <f>'3_DX'!H75+'4_ReX'!H75</f>
        <v>84283.959999999992</v>
      </c>
      <c r="I64" s="45">
        <f>'3_DX'!I75+'4_ReX'!I75</f>
        <v>45252.34</v>
      </c>
      <c r="J64" s="45">
        <f>'3_DX'!J75+'4_ReX'!J75</f>
        <v>1609.16</v>
      </c>
      <c r="K64" s="45">
        <f>'3_DX'!K75+'4_ReX'!K75</f>
        <v>36751.5</v>
      </c>
      <c r="L64" s="45">
        <f>'3_DX'!L75+'4_ReX'!L75</f>
        <v>1406</v>
      </c>
      <c r="M64" s="45">
        <f>'3_DX'!M75+'4_ReX'!M75</f>
        <v>2560.1</v>
      </c>
      <c r="N64" s="45">
        <f>'3_DX'!N75+'4_ReX'!N75</f>
        <v>5</v>
      </c>
      <c r="O64" s="45">
        <f>'3_DX'!O75+'4_ReX'!O75</f>
        <v>223.5</v>
      </c>
      <c r="P64" s="45">
        <f>'3_DX'!P75+'4_ReX'!P75</f>
        <v>10423</v>
      </c>
      <c r="Q64" s="45">
        <f>'3_DX'!Q75+'4_ReX'!Q75</f>
        <v>183422.85000000003</v>
      </c>
      <c r="R64" s="45">
        <f>'3_DX'!R75+'4_ReX'!R75</f>
        <v>885308.16000000015</v>
      </c>
      <c r="S64" s="45">
        <f>'3_DX'!S75+'4_ReX'!S75</f>
        <v>2277.2799999999997</v>
      </c>
      <c r="T64" s="45">
        <f>'3_DX'!T75+'4_ReX'!T75</f>
        <v>23622.77</v>
      </c>
      <c r="U64" s="45">
        <f>'3_DX'!U75+'4_ReX'!U75</f>
        <v>0</v>
      </c>
      <c r="V64" s="45">
        <f>'3_DX'!V75+'4_ReX'!V75</f>
        <v>20646.93</v>
      </c>
      <c r="W64" s="45">
        <f>'3_DX'!W75+'4_ReX'!W75</f>
        <v>0</v>
      </c>
      <c r="X64" s="45">
        <f>'3_DX'!X75+'4_ReX'!X75</f>
        <v>0</v>
      </c>
      <c r="Y64" s="45">
        <f>'3_DX'!Y75+'4_ReX'!Y75</f>
        <v>3025395.7500000005</v>
      </c>
    </row>
    <row r="65" spans="1:25" s="8" customFormat="1" ht="14.4" x14ac:dyDescent="0.3">
      <c r="A65" s="53"/>
      <c r="B65" s="53" t="s">
        <v>17</v>
      </c>
      <c r="C65" s="45">
        <f>'3_DX'!C76+'4_ReX'!C76</f>
        <v>849429.26</v>
      </c>
      <c r="D65" s="45">
        <f>'3_DX'!D76+'4_ReX'!D76</f>
        <v>1065285.4099999999</v>
      </c>
      <c r="E65" s="45">
        <f>'3_DX'!E76+'4_ReX'!E76</f>
        <v>0</v>
      </c>
      <c r="F65" s="45">
        <f>'3_DX'!F76+'4_ReX'!F76</f>
        <v>19240</v>
      </c>
      <c r="G65" s="45">
        <f>'3_DX'!G76+'4_ReX'!G76</f>
        <v>412235.14</v>
      </c>
      <c r="H65" s="45">
        <f>'3_DX'!H76+'4_ReX'!H76</f>
        <v>15887.550000000001</v>
      </c>
      <c r="I65" s="45">
        <f>'3_DX'!I76+'4_ReX'!I76</f>
        <v>2499.3599999999997</v>
      </c>
      <c r="J65" s="45">
        <f>'3_DX'!J76+'4_ReX'!J76</f>
        <v>2292.1799999999998</v>
      </c>
      <c r="K65" s="45">
        <f>'3_DX'!K76+'4_ReX'!K76</f>
        <v>82075.490000000005</v>
      </c>
      <c r="L65" s="45">
        <f>'3_DX'!L76+'4_ReX'!L76</f>
        <v>1635</v>
      </c>
      <c r="M65" s="45">
        <f>'3_DX'!M76+'4_ReX'!M76</f>
        <v>881.94</v>
      </c>
      <c r="N65" s="45">
        <f>'3_DX'!N76+'4_ReX'!N76</f>
        <v>45.33</v>
      </c>
      <c r="O65" s="45">
        <f>'3_DX'!O76+'4_ReX'!O76</f>
        <v>483186.8</v>
      </c>
      <c r="P65" s="45">
        <f>'3_DX'!P76+'4_ReX'!P76</f>
        <v>1440</v>
      </c>
      <c r="Q65" s="45">
        <f>'3_DX'!Q76+'4_ReX'!Q76</f>
        <v>62700.110000000015</v>
      </c>
      <c r="R65" s="45">
        <f>'3_DX'!R76+'4_ReX'!R76</f>
        <v>134706.08999999997</v>
      </c>
      <c r="S65" s="45">
        <f>'3_DX'!S76+'4_ReX'!S76</f>
        <v>8706.07</v>
      </c>
      <c r="T65" s="45">
        <f>'3_DX'!T76+'4_ReX'!T76</f>
        <v>6037.34</v>
      </c>
      <c r="U65" s="45">
        <f>'3_DX'!U76+'4_ReX'!U76</f>
        <v>0</v>
      </c>
      <c r="V65" s="45">
        <f>'3_DX'!V76+'4_ReX'!V76</f>
        <v>2160.9300000000003</v>
      </c>
      <c r="W65" s="45">
        <f>'3_DX'!W76+'4_ReX'!W76</f>
        <v>900</v>
      </c>
      <c r="X65" s="45">
        <f>'3_DX'!X76+'4_ReX'!X76</f>
        <v>0</v>
      </c>
      <c r="Y65" s="45">
        <f>'3_DX'!Y76+'4_ReX'!Y76</f>
        <v>2590432.52</v>
      </c>
    </row>
    <row r="66" spans="1:25" s="8" customFormat="1" ht="14.4" x14ac:dyDescent="0.3">
      <c r="A66" s="53"/>
      <c r="B66" s="53" t="s">
        <v>18</v>
      </c>
      <c r="C66" s="45">
        <f>'3_DX'!C77+'4_ReX'!C77</f>
        <v>1873843.09</v>
      </c>
      <c r="D66" s="45">
        <f>'3_DX'!D77+'4_ReX'!D77</f>
        <v>1584959.5499999998</v>
      </c>
      <c r="E66" s="45">
        <f>'3_DX'!E77+'4_ReX'!E77</f>
        <v>20</v>
      </c>
      <c r="F66" s="45">
        <f>'3_DX'!F77+'4_ReX'!F77</f>
        <v>1750</v>
      </c>
      <c r="G66" s="45">
        <f>'3_DX'!G77+'4_ReX'!G77</f>
        <v>435088.95</v>
      </c>
      <c r="H66" s="45">
        <f>'3_DX'!H77+'4_ReX'!H77</f>
        <v>4221.1000000000004</v>
      </c>
      <c r="I66" s="45">
        <f>'3_DX'!I77+'4_ReX'!I77</f>
        <v>1220</v>
      </c>
      <c r="J66" s="45">
        <f>'3_DX'!J77+'4_ReX'!J77</f>
        <v>30</v>
      </c>
      <c r="K66" s="45">
        <f>'3_DX'!K77+'4_ReX'!K77</f>
        <v>29026.510000000002</v>
      </c>
      <c r="L66" s="45">
        <f>'3_DX'!L77+'4_ReX'!L77</f>
        <v>1205</v>
      </c>
      <c r="M66" s="45">
        <f>'3_DX'!M77+'4_ReX'!M77</f>
        <v>2812.83</v>
      </c>
      <c r="N66" s="45">
        <f>'3_DX'!N77+'4_ReX'!N77</f>
        <v>556.79</v>
      </c>
      <c r="O66" s="45">
        <f>'3_DX'!O77+'4_ReX'!O77</f>
        <v>3744.58</v>
      </c>
      <c r="P66" s="45">
        <f>'3_DX'!P77+'4_ReX'!P77</f>
        <v>75196.89</v>
      </c>
      <c r="Q66" s="45">
        <f>'3_DX'!Q77+'4_ReX'!Q77</f>
        <v>67992.450000000012</v>
      </c>
      <c r="R66" s="45">
        <f>'3_DX'!R77+'4_ReX'!R77</f>
        <v>275431.76999999996</v>
      </c>
      <c r="S66" s="45">
        <f>'3_DX'!S77+'4_ReX'!S77</f>
        <v>105080.2</v>
      </c>
      <c r="T66" s="45">
        <f>'3_DX'!T77+'4_ReX'!T77</f>
        <v>34772.709999999992</v>
      </c>
      <c r="U66" s="45">
        <f>'3_DX'!U77+'4_ReX'!U77</f>
        <v>0</v>
      </c>
      <c r="V66" s="45">
        <f>'3_DX'!V77+'4_ReX'!V77</f>
        <v>4541.0200000000004</v>
      </c>
      <c r="W66" s="45">
        <f>'3_DX'!W77+'4_ReX'!W77</f>
        <v>2460</v>
      </c>
      <c r="X66" s="45">
        <f>'3_DX'!X77+'4_ReX'!X77</f>
        <v>0</v>
      </c>
      <c r="Y66" s="45">
        <f>'3_DX'!Y77+'4_ReX'!Y77</f>
        <v>3653579.81</v>
      </c>
    </row>
    <row r="67" spans="1:25" s="8" customFormat="1" ht="14.4" x14ac:dyDescent="0.3">
      <c r="A67" s="53"/>
      <c r="B67" s="53" t="s">
        <v>19</v>
      </c>
      <c r="C67" s="45">
        <f>'3_DX'!C78+'4_ReX'!C78</f>
        <v>995889.22</v>
      </c>
      <c r="D67" s="45">
        <f>'3_DX'!D78+'4_ReX'!D78</f>
        <v>1546807.0899999999</v>
      </c>
      <c r="E67" s="45">
        <f>'3_DX'!E78+'4_ReX'!E78</f>
        <v>50</v>
      </c>
      <c r="F67" s="45">
        <f>'3_DX'!F78+'4_ReX'!F78</f>
        <v>65864.81</v>
      </c>
      <c r="G67" s="45">
        <f>'3_DX'!G78+'4_ReX'!G78</f>
        <v>309908.82</v>
      </c>
      <c r="H67" s="45">
        <f>'3_DX'!H78+'4_ReX'!H78</f>
        <v>21369.32</v>
      </c>
      <c r="I67" s="45">
        <f>'3_DX'!I78+'4_ReX'!I78</f>
        <v>918.5200000000001</v>
      </c>
      <c r="J67" s="45">
        <f>'3_DX'!J78+'4_ReX'!J78</f>
        <v>1020</v>
      </c>
      <c r="K67" s="45">
        <f>'3_DX'!K78+'4_ReX'!K78</f>
        <v>42615.8</v>
      </c>
      <c r="L67" s="45">
        <f>'3_DX'!L78+'4_ReX'!L78</f>
        <v>455</v>
      </c>
      <c r="M67" s="45">
        <f>'3_DX'!M78+'4_ReX'!M78</f>
        <v>2895.51</v>
      </c>
      <c r="N67" s="45">
        <f>'3_DX'!N78+'4_ReX'!N78</f>
        <v>687.21</v>
      </c>
      <c r="O67" s="45">
        <f>'3_DX'!O78+'4_ReX'!O78</f>
        <v>3951.76</v>
      </c>
      <c r="P67" s="45">
        <f>'3_DX'!P78+'4_ReX'!P78</f>
        <v>0</v>
      </c>
      <c r="Q67" s="45">
        <f>'3_DX'!Q78+'4_ReX'!Q78</f>
        <v>156029.90000000002</v>
      </c>
      <c r="R67" s="45">
        <f>'3_DX'!R78+'4_ReX'!R78</f>
        <v>136029.37</v>
      </c>
      <c r="S67" s="45">
        <f>'3_DX'!S78+'4_ReX'!S78</f>
        <v>105300.75</v>
      </c>
      <c r="T67" s="45">
        <f>'3_DX'!T78+'4_ReX'!T78</f>
        <v>4974.7599999999993</v>
      </c>
      <c r="U67" s="45">
        <f>'3_DX'!U78+'4_ReX'!U78</f>
        <v>40</v>
      </c>
      <c r="V67" s="45">
        <f>'3_DX'!V78+'4_ReX'!V78</f>
        <v>4878</v>
      </c>
      <c r="W67" s="45">
        <f>'3_DX'!W78+'4_ReX'!W78</f>
        <v>5075.03</v>
      </c>
      <c r="X67" s="45">
        <f>'3_DX'!X78+'4_ReX'!X78</f>
        <v>0</v>
      </c>
      <c r="Y67" s="45">
        <f>'3_DX'!Y78+'4_ReX'!Y78</f>
        <v>2848507.1699999985</v>
      </c>
    </row>
    <row r="68" spans="1:25" s="8" customFormat="1" ht="14.4" x14ac:dyDescent="0.3">
      <c r="A68" s="53"/>
      <c r="B68" s="53" t="s">
        <v>20</v>
      </c>
      <c r="C68" s="45">
        <f>'3_DX'!C79+'4_ReX'!C79</f>
        <v>967103.86999999988</v>
      </c>
      <c r="D68" s="45">
        <f>'3_DX'!D79+'4_ReX'!D79</f>
        <v>1598775.12</v>
      </c>
      <c r="E68" s="45">
        <f>'3_DX'!E79+'4_ReX'!E79</f>
        <v>0</v>
      </c>
      <c r="F68" s="45">
        <f>'3_DX'!F79+'4_ReX'!F79</f>
        <v>130</v>
      </c>
      <c r="G68" s="45">
        <f>'3_DX'!G79+'4_ReX'!G79</f>
        <v>502696.57999999996</v>
      </c>
      <c r="H68" s="45">
        <f>'3_DX'!H79+'4_ReX'!H79</f>
        <v>12330.27</v>
      </c>
      <c r="I68" s="45">
        <f>'3_DX'!I79+'4_ReX'!I79</f>
        <v>1020.88</v>
      </c>
      <c r="J68" s="45">
        <f>'3_DX'!J79+'4_ReX'!J79</f>
        <v>466.78</v>
      </c>
      <c r="K68" s="45">
        <f>'3_DX'!K79+'4_ReX'!K79</f>
        <v>53144.5</v>
      </c>
      <c r="L68" s="45">
        <f>'3_DX'!L79+'4_ReX'!L79</f>
        <v>2091</v>
      </c>
      <c r="M68" s="45">
        <f>'3_DX'!M79+'4_ReX'!M79</f>
        <v>22829.299999999996</v>
      </c>
      <c r="N68" s="45">
        <f>'3_DX'!N79+'4_ReX'!N79</f>
        <v>2169.91</v>
      </c>
      <c r="O68" s="45">
        <f>'3_DX'!O79+'4_ReX'!O79</f>
        <v>252</v>
      </c>
      <c r="P68" s="45">
        <f>'3_DX'!P79+'4_ReX'!P79</f>
        <v>1004.5</v>
      </c>
      <c r="Q68" s="45">
        <f>'3_DX'!Q79+'4_ReX'!Q79</f>
        <v>46465.78</v>
      </c>
      <c r="R68" s="45">
        <f>'3_DX'!R79+'4_ReX'!R79</f>
        <v>204422.77000000002</v>
      </c>
      <c r="S68" s="45">
        <f>'3_DX'!S79+'4_ReX'!S79</f>
        <v>157673.41</v>
      </c>
      <c r="T68" s="45">
        <f>'3_DX'!T79+'4_ReX'!T79</f>
        <v>23501.579999999998</v>
      </c>
      <c r="U68" s="45">
        <f>'3_DX'!U79+'4_ReX'!U79</f>
        <v>100</v>
      </c>
      <c r="V68" s="45">
        <f>'3_DX'!V79+'4_ReX'!V79</f>
        <v>133776.59</v>
      </c>
      <c r="W68" s="45">
        <f>'3_DX'!W79+'4_ReX'!W79</f>
        <v>1700</v>
      </c>
      <c r="X68" s="45">
        <f>'3_DX'!X79+'4_ReX'!X79</f>
        <v>0</v>
      </c>
      <c r="Y68" s="45">
        <f>'3_DX'!Y79+'4_ReX'!Y79</f>
        <v>2849210.4999999995</v>
      </c>
    </row>
    <row r="69" spans="1:25" s="8" customFormat="1" ht="14.4" x14ac:dyDescent="0.3">
      <c r="A69" s="53"/>
      <c r="B69" s="53" t="s">
        <v>21</v>
      </c>
      <c r="C69" s="45">
        <f>'3_DX'!C80+'4_ReX'!C80</f>
        <v>2329264.5099999998</v>
      </c>
      <c r="D69" s="45">
        <f>'3_DX'!D80+'4_ReX'!D80</f>
        <v>2974275.61</v>
      </c>
      <c r="E69" s="45">
        <f>'3_DX'!E80+'4_ReX'!E80</f>
        <v>0</v>
      </c>
      <c r="F69" s="45">
        <f>'3_DX'!F80+'4_ReX'!F80</f>
        <v>66029.13</v>
      </c>
      <c r="G69" s="45">
        <f>'3_DX'!G80+'4_ReX'!G80</f>
        <v>411252.79000000004</v>
      </c>
      <c r="H69" s="45">
        <f>'3_DX'!H80+'4_ReX'!H80</f>
        <v>14707.619999999999</v>
      </c>
      <c r="I69" s="45">
        <f>'3_DX'!I80+'4_ReX'!I80</f>
        <v>3095.1</v>
      </c>
      <c r="J69" s="45">
        <f>'3_DX'!J80+'4_ReX'!J80</f>
        <v>0</v>
      </c>
      <c r="K69" s="45">
        <f>'3_DX'!K80+'4_ReX'!K80</f>
        <v>32579</v>
      </c>
      <c r="L69" s="45">
        <f>'3_DX'!L80+'4_ReX'!L80</f>
        <v>2490</v>
      </c>
      <c r="M69" s="45">
        <f>'3_DX'!M80+'4_ReX'!M80</f>
        <v>18176.84</v>
      </c>
      <c r="N69" s="45">
        <f>'3_DX'!N80+'4_ReX'!N80</f>
        <v>125</v>
      </c>
      <c r="O69" s="45">
        <f>'3_DX'!O80+'4_ReX'!O80</f>
        <v>60</v>
      </c>
      <c r="P69" s="45">
        <f>'3_DX'!P80+'4_ReX'!P80</f>
        <v>30</v>
      </c>
      <c r="Q69" s="45">
        <f>'3_DX'!Q80+'4_ReX'!Q80</f>
        <v>22000</v>
      </c>
      <c r="R69" s="45">
        <f>'3_DX'!R80+'4_ReX'!R80</f>
        <v>30846.310000000005</v>
      </c>
      <c r="S69" s="45">
        <f>'3_DX'!S80+'4_ReX'!S80</f>
        <v>72559.48</v>
      </c>
      <c r="T69" s="45">
        <f>'3_DX'!T80+'4_ReX'!T80</f>
        <v>4571.8100000000004</v>
      </c>
      <c r="U69" s="45">
        <f>'3_DX'!U80+'4_ReX'!U80</f>
        <v>0</v>
      </c>
      <c r="V69" s="45">
        <f>'3_DX'!V80+'4_ReX'!V80</f>
        <v>3860</v>
      </c>
      <c r="W69" s="45">
        <f>'3_DX'!W80+'4_ReX'!W80</f>
        <v>0</v>
      </c>
      <c r="X69" s="45">
        <f>'3_DX'!X80+'4_ReX'!X80</f>
        <v>0</v>
      </c>
      <c r="Y69" s="45">
        <f>'3_DX'!Y80+'4_ReX'!Y80</f>
        <v>5466692.8099999987</v>
      </c>
    </row>
    <row r="70" spans="1:25" s="8" customFormat="1" ht="14.4" x14ac:dyDescent="0.3">
      <c r="A70" s="53"/>
      <c r="B70" s="53" t="s">
        <v>22</v>
      </c>
      <c r="C70" s="45">
        <f>'3_DX'!C81+'4_ReX'!C81</f>
        <v>1503131.55</v>
      </c>
      <c r="D70" s="45">
        <f>'3_DX'!D81+'4_ReX'!D81</f>
        <v>3977318.0999999996</v>
      </c>
      <c r="E70" s="45">
        <f>'3_DX'!E81+'4_ReX'!E81</f>
        <v>10</v>
      </c>
      <c r="F70" s="45">
        <f>'3_DX'!F81+'4_ReX'!F81</f>
        <v>1390</v>
      </c>
      <c r="G70" s="45">
        <f>'3_DX'!G81+'4_ReX'!G81</f>
        <v>399053.78</v>
      </c>
      <c r="H70" s="45">
        <f>'3_DX'!H81+'4_ReX'!H81</f>
        <v>109658.91</v>
      </c>
      <c r="I70" s="45">
        <f>'3_DX'!I81+'4_ReX'!I81</f>
        <v>40</v>
      </c>
      <c r="J70" s="45">
        <f>'3_DX'!J81+'4_ReX'!J81</f>
        <v>1178.72</v>
      </c>
      <c r="K70" s="45">
        <f>'3_DX'!K81+'4_ReX'!K81</f>
        <v>90035</v>
      </c>
      <c r="L70" s="45">
        <f>'3_DX'!L81+'4_ReX'!L81</f>
        <v>1867.45</v>
      </c>
      <c r="M70" s="45">
        <f>'3_DX'!M81+'4_ReX'!M81</f>
        <v>826</v>
      </c>
      <c r="N70" s="45">
        <f>'3_DX'!N81+'4_ReX'!N81</f>
        <v>20</v>
      </c>
      <c r="O70" s="45">
        <f>'3_DX'!O81+'4_ReX'!O81</f>
        <v>0</v>
      </c>
      <c r="P70" s="45">
        <f>'3_DX'!P81+'4_ReX'!P81</f>
        <v>50</v>
      </c>
      <c r="Q70" s="45">
        <f>'3_DX'!Q81+'4_ReX'!Q81</f>
        <v>37193.58</v>
      </c>
      <c r="R70" s="45">
        <f>'3_DX'!R81+'4_ReX'!R81</f>
        <v>136387.34</v>
      </c>
      <c r="S70" s="45">
        <f>'3_DX'!S81+'4_ReX'!S81</f>
        <v>35099.769999999997</v>
      </c>
      <c r="T70" s="45">
        <f>'3_DX'!T81+'4_ReX'!T81</f>
        <v>727467.15</v>
      </c>
      <c r="U70" s="45">
        <f>'3_DX'!U81+'4_ReX'!U81</f>
        <v>0</v>
      </c>
      <c r="V70" s="45">
        <f>'3_DX'!V81+'4_ReX'!V81</f>
        <v>1000</v>
      </c>
      <c r="W70" s="45">
        <f>'3_DX'!W81+'4_ReX'!W81</f>
        <v>0</v>
      </c>
      <c r="X70" s="45">
        <f>'3_DX'!X81+'4_ReX'!X81</f>
        <v>0</v>
      </c>
      <c r="Y70" s="45">
        <f>'3_DX'!Y81+'4_ReX'!Y81</f>
        <v>5723719.3099999996</v>
      </c>
    </row>
    <row r="71" spans="1:25" s="8" customFormat="1" ht="14.4" x14ac:dyDescent="0.3">
      <c r="A71" s="53"/>
      <c r="B71" s="53" t="s">
        <v>23</v>
      </c>
      <c r="C71" s="45">
        <f>'3_DX'!C82+'4_ReX'!C82</f>
        <v>975760.34</v>
      </c>
      <c r="D71" s="45">
        <f>'3_DX'!D82+'4_ReX'!D82</f>
        <v>2276470.5499999998</v>
      </c>
      <c r="E71" s="45">
        <f>'3_DX'!E82+'4_ReX'!E82</f>
        <v>0</v>
      </c>
      <c r="F71" s="45">
        <f>'3_DX'!F82+'4_ReX'!F82</f>
        <v>1</v>
      </c>
      <c r="G71" s="45">
        <f>'3_DX'!G82+'4_ReX'!G82</f>
        <v>304151.02</v>
      </c>
      <c r="H71" s="45">
        <f>'3_DX'!H82+'4_ReX'!H82</f>
        <v>7851</v>
      </c>
      <c r="I71" s="45">
        <f>'3_DX'!I82+'4_ReX'!I82</f>
        <v>2345</v>
      </c>
      <c r="J71" s="45">
        <f>'3_DX'!J82+'4_ReX'!J82</f>
        <v>10</v>
      </c>
      <c r="K71" s="45">
        <f>'3_DX'!K82+'4_ReX'!K82</f>
        <v>30443.11</v>
      </c>
      <c r="L71" s="45">
        <f>'3_DX'!L82+'4_ReX'!L82</f>
        <v>270</v>
      </c>
      <c r="M71" s="45">
        <f>'3_DX'!M82+'4_ReX'!M82</f>
        <v>595</v>
      </c>
      <c r="N71" s="45">
        <f>'3_DX'!N82+'4_ReX'!N82</f>
        <v>0</v>
      </c>
      <c r="O71" s="45">
        <f>'3_DX'!O82+'4_ReX'!O82</f>
        <v>0</v>
      </c>
      <c r="P71" s="45">
        <f>'3_DX'!P82+'4_ReX'!P82</f>
        <v>0</v>
      </c>
      <c r="Q71" s="45">
        <f>'3_DX'!Q82+'4_ReX'!Q82</f>
        <v>36500</v>
      </c>
      <c r="R71" s="45">
        <f>'3_DX'!R82+'4_ReX'!R82</f>
        <v>34190.43</v>
      </c>
      <c r="S71" s="45">
        <f>'3_DX'!S82+'4_ReX'!S82</f>
        <v>0</v>
      </c>
      <c r="T71" s="45">
        <f>'3_DX'!T82+'4_ReX'!T82</f>
        <v>0</v>
      </c>
      <c r="U71" s="45">
        <f>'3_DX'!U82+'4_ReX'!U82</f>
        <v>0</v>
      </c>
      <c r="V71" s="45">
        <f>'3_DX'!V82+'4_ReX'!V82</f>
        <v>100</v>
      </c>
      <c r="W71" s="45">
        <f>'3_DX'!W82+'4_ReX'!W82</f>
        <v>0</v>
      </c>
      <c r="X71" s="45">
        <f>'3_DX'!X82+'4_ReX'!X82</f>
        <v>0</v>
      </c>
      <c r="Y71" s="45">
        <f>'3_DX'!Y82+'4_ReX'!Y82</f>
        <v>3330245.9999999995</v>
      </c>
    </row>
    <row r="72" spans="1:25" s="8" customFormat="1" ht="14.4" x14ac:dyDescent="0.3">
      <c r="A72" s="53"/>
      <c r="B72" s="53" t="s">
        <v>24</v>
      </c>
      <c r="C72" s="45">
        <f>'3_DX'!C83+'4_ReX'!C83</f>
        <v>1365340.4000000001</v>
      </c>
      <c r="D72" s="45">
        <f>'3_DX'!D83+'4_ReX'!D83</f>
        <v>1757319.65</v>
      </c>
      <c r="E72" s="45">
        <f>'3_DX'!E83+'4_ReX'!E83</f>
        <v>0</v>
      </c>
      <c r="F72" s="45">
        <f>'3_DX'!F83+'4_ReX'!F83</f>
        <v>1500</v>
      </c>
      <c r="G72" s="45">
        <f>'3_DX'!G83+'4_ReX'!G83</f>
        <v>328803.5</v>
      </c>
      <c r="H72" s="45">
        <f>'3_DX'!H83+'4_ReX'!H83</f>
        <v>2160</v>
      </c>
      <c r="I72" s="45">
        <f>'3_DX'!I83+'4_ReX'!I83</f>
        <v>46.84</v>
      </c>
      <c r="J72" s="45">
        <f>'3_DX'!J83+'4_ReX'!J83</f>
        <v>81.28</v>
      </c>
      <c r="K72" s="45">
        <f>'3_DX'!K83+'4_ReX'!K83</f>
        <v>73135.399999999994</v>
      </c>
      <c r="L72" s="45">
        <f>'3_DX'!L83+'4_ReX'!L83</f>
        <v>573.42000000000007</v>
      </c>
      <c r="M72" s="45">
        <f>'3_DX'!M83+'4_ReX'!M83</f>
        <v>1746.42</v>
      </c>
      <c r="N72" s="45">
        <f>'3_DX'!N83+'4_ReX'!N83</f>
        <v>161</v>
      </c>
      <c r="O72" s="45">
        <f>'3_DX'!O83+'4_ReX'!O83</f>
        <v>230</v>
      </c>
      <c r="P72" s="45">
        <f>'3_DX'!P83+'4_ReX'!P83</f>
        <v>21</v>
      </c>
      <c r="Q72" s="45">
        <f>'3_DX'!Q83+'4_ReX'!Q83</f>
        <v>29150.859999999997</v>
      </c>
      <c r="R72" s="45">
        <f>'3_DX'!R83+'4_ReX'!R83</f>
        <v>88035.98000000001</v>
      </c>
      <c r="S72" s="45">
        <f>'3_DX'!S83+'4_ReX'!S83</f>
        <v>17079.169999999998</v>
      </c>
      <c r="T72" s="45">
        <f>'3_DX'!T83+'4_ReX'!T83</f>
        <v>26847.43</v>
      </c>
      <c r="U72" s="45">
        <f>'3_DX'!U83+'4_ReX'!U83</f>
        <v>4843.1099999999997</v>
      </c>
      <c r="V72" s="45">
        <f>'3_DX'!V83+'4_ReX'!V83</f>
        <v>2832.68</v>
      </c>
      <c r="W72" s="45">
        <f>'3_DX'!W83+'4_ReX'!W83</f>
        <v>0</v>
      </c>
      <c r="X72" s="45">
        <f>'3_DX'!X83+'4_ReX'!X83</f>
        <v>0</v>
      </c>
      <c r="Y72" s="45">
        <f>'3_DX'!Y83+'4_ReX'!Y83</f>
        <v>3231466.2699999991</v>
      </c>
    </row>
    <row r="73" spans="1:25" s="8" customFormat="1" ht="14.4" x14ac:dyDescent="0.3">
      <c r="A73" s="53"/>
    </row>
    <row r="74" spans="1:25" s="8" customFormat="1" ht="14.4" x14ac:dyDescent="0.3">
      <c r="A74" s="26">
        <v>2020</v>
      </c>
      <c r="B74" s="53" t="s">
        <v>13</v>
      </c>
      <c r="C74" s="44">
        <f>'3_DX'!C85+'4_ReX'!C85</f>
        <v>2455028.29</v>
      </c>
      <c r="D74" s="44">
        <f>'3_DX'!D85+'4_ReX'!D85</f>
        <v>1086149.08</v>
      </c>
      <c r="E74" s="44">
        <f>'3_DX'!E85+'4_ReX'!E85</f>
        <v>50</v>
      </c>
      <c r="F74" s="44">
        <f>'3_DX'!F85+'4_ReX'!F85</f>
        <v>100</v>
      </c>
      <c r="G74" s="44">
        <f>'3_DX'!G85+'4_ReX'!G85</f>
        <v>290812.93</v>
      </c>
      <c r="H74" s="44">
        <f>'3_DX'!H85+'4_ReX'!H85</f>
        <v>1310</v>
      </c>
      <c r="I74" s="44">
        <f>'3_DX'!I85+'4_ReX'!I85</f>
        <v>2668.21</v>
      </c>
      <c r="J74" s="44">
        <f>'3_DX'!J85+'4_ReX'!J85</f>
        <v>40</v>
      </c>
      <c r="K74" s="44">
        <f>'3_DX'!K85+'4_ReX'!K85</f>
        <v>92864</v>
      </c>
      <c r="L74" s="44">
        <f>'3_DX'!L85+'4_ReX'!L85</f>
        <v>810</v>
      </c>
      <c r="M74" s="44">
        <f>'3_DX'!M85+'4_ReX'!M85</f>
        <v>1443</v>
      </c>
      <c r="N74" s="44">
        <f>'3_DX'!N85+'4_ReX'!N85</f>
        <v>120</v>
      </c>
      <c r="O74" s="44">
        <f>'3_DX'!O85+'4_ReX'!O85</f>
        <v>420</v>
      </c>
      <c r="P74" s="44">
        <f>'3_DX'!P85+'4_ReX'!P85</f>
        <v>0</v>
      </c>
      <c r="Q74" s="44">
        <f>'3_DX'!Q85+'4_ReX'!Q85</f>
        <v>75929.179999999993</v>
      </c>
      <c r="R74" s="44">
        <f>'3_DX'!R85+'4_ReX'!R85</f>
        <v>4030</v>
      </c>
      <c r="S74" s="44">
        <f>'3_DX'!S85+'4_ReX'!S85</f>
        <v>3225</v>
      </c>
      <c r="T74" s="44">
        <f>'3_DX'!T85+'4_ReX'!T85</f>
        <v>0</v>
      </c>
      <c r="U74" s="44">
        <f>'3_DX'!U85+'4_ReX'!U85</f>
        <v>0</v>
      </c>
      <c r="V74" s="44">
        <f>'3_DX'!V85+'4_ReX'!V85</f>
        <v>1390</v>
      </c>
      <c r="W74" s="44">
        <f>'3_DX'!W85+'4_ReX'!W85</f>
        <v>0</v>
      </c>
      <c r="X74" s="44">
        <f>'3_DX'!X85+'4_ReX'!X85</f>
        <v>0</v>
      </c>
      <c r="Y74" s="44">
        <f>'3_DX'!Y85+'4_ReX'!Y85</f>
        <v>3718321.7600000002</v>
      </c>
    </row>
    <row r="75" spans="1:25" s="8" customFormat="1" ht="14.4" x14ac:dyDescent="0.3">
      <c r="A75" s="9"/>
      <c r="B75" s="53" t="s">
        <v>14</v>
      </c>
      <c r="C75" s="44">
        <f>'3_DX'!C86+'4_ReX'!C86</f>
        <v>1547029.96</v>
      </c>
      <c r="D75" s="44">
        <f>'3_DX'!D86+'4_ReX'!D86</f>
        <v>882043.59</v>
      </c>
      <c r="E75" s="44">
        <f>'3_DX'!E86+'4_ReX'!E86</f>
        <v>0</v>
      </c>
      <c r="F75" s="44">
        <f>'3_DX'!F86+'4_ReX'!F86</f>
        <v>243.65</v>
      </c>
      <c r="G75" s="44">
        <f>'3_DX'!G86+'4_ReX'!G86</f>
        <v>172855.96</v>
      </c>
      <c r="H75" s="44">
        <f>'3_DX'!H86+'4_ReX'!H86</f>
        <v>1100</v>
      </c>
      <c r="I75" s="44">
        <f>'3_DX'!I86+'4_ReX'!I86</f>
        <v>50.010000000000005</v>
      </c>
      <c r="J75" s="44">
        <f>'3_DX'!J86+'4_ReX'!J86</f>
        <v>0</v>
      </c>
      <c r="K75" s="44">
        <f>'3_DX'!K86+'4_ReX'!K86</f>
        <v>37695.79</v>
      </c>
      <c r="L75" s="44">
        <f>'3_DX'!L86+'4_ReX'!L86</f>
        <v>33.57</v>
      </c>
      <c r="M75" s="44">
        <f>'3_DX'!M86+'4_ReX'!M86</f>
        <v>580</v>
      </c>
      <c r="N75" s="44">
        <f>'3_DX'!N86+'4_ReX'!N86</f>
        <v>10</v>
      </c>
      <c r="O75" s="44">
        <f>'3_DX'!O86+'4_ReX'!O86</f>
        <v>0</v>
      </c>
      <c r="P75" s="44">
        <f>'3_DX'!P86+'4_ReX'!P86</f>
        <v>0</v>
      </c>
      <c r="Q75" s="44">
        <f>'3_DX'!Q86+'4_ReX'!Q86</f>
        <v>5828.1</v>
      </c>
      <c r="R75" s="44">
        <f>'3_DX'!R86+'4_ReX'!R86</f>
        <v>11417.71</v>
      </c>
      <c r="S75" s="44">
        <f>'3_DX'!S86+'4_ReX'!S86</f>
        <v>57624.979999999996</v>
      </c>
      <c r="T75" s="44">
        <f>'3_DX'!T86+'4_ReX'!T86</f>
        <v>0</v>
      </c>
      <c r="U75" s="44">
        <f>'3_DX'!U86+'4_ReX'!U86</f>
        <v>0</v>
      </c>
      <c r="V75" s="44">
        <f>'3_DX'!V86+'4_ReX'!V86</f>
        <v>100.71000000000001</v>
      </c>
      <c r="W75" s="44">
        <f>'3_DX'!W86+'4_ReX'!W86</f>
        <v>0</v>
      </c>
      <c r="X75" s="44">
        <f>'3_DX'!X86+'4_ReX'!X86</f>
        <v>0</v>
      </c>
      <c r="Y75" s="44">
        <f>'3_DX'!Y86+'4_ReX'!Y86</f>
        <v>2474715.3799999994</v>
      </c>
    </row>
    <row r="76" spans="1:25" s="8" customFormat="1" ht="14.4" x14ac:dyDescent="0.3">
      <c r="A76" s="9"/>
      <c r="B76" s="53" t="s">
        <v>15</v>
      </c>
      <c r="C76" s="44">
        <f>'3_DX'!C87+'4_ReX'!C87</f>
        <v>1207232.9099999999</v>
      </c>
      <c r="D76" s="44">
        <f>'3_DX'!D87+'4_ReX'!D87</f>
        <v>1428356.81</v>
      </c>
      <c r="E76" s="44">
        <f>'3_DX'!E87+'4_ReX'!E87</f>
        <v>68.900000000000006</v>
      </c>
      <c r="F76" s="44">
        <f>'3_DX'!F87+'4_ReX'!F87</f>
        <v>52</v>
      </c>
      <c r="G76" s="44">
        <f>'3_DX'!G87+'4_ReX'!G87</f>
        <v>122924</v>
      </c>
      <c r="H76" s="44">
        <f>'3_DX'!H87+'4_ReX'!H87</f>
        <v>82.97</v>
      </c>
      <c r="I76" s="44">
        <f>'3_DX'!I87+'4_ReX'!I87</f>
        <v>222.97</v>
      </c>
      <c r="J76" s="44">
        <f>'3_DX'!J87+'4_ReX'!J87</f>
        <v>0</v>
      </c>
      <c r="K76" s="44">
        <f>'3_DX'!K87+'4_ReX'!K87</f>
        <v>30709.5</v>
      </c>
      <c r="L76" s="44">
        <f>'3_DX'!L87+'4_ReX'!L87</f>
        <v>2274.4499999999998</v>
      </c>
      <c r="M76" s="44">
        <f>'3_DX'!M87+'4_ReX'!M87</f>
        <v>10213.970000000001</v>
      </c>
      <c r="N76" s="44">
        <f>'3_DX'!N87+'4_ReX'!N87</f>
        <v>3094.45</v>
      </c>
      <c r="O76" s="44">
        <f>'3_DX'!O87+'4_ReX'!O87</f>
        <v>1798.3599999999997</v>
      </c>
      <c r="P76" s="44">
        <f>'3_DX'!P87+'4_ReX'!P87</f>
        <v>0</v>
      </c>
      <c r="Q76" s="44">
        <f>'3_DX'!Q87+'4_ReX'!Q87</f>
        <v>47150</v>
      </c>
      <c r="R76" s="44">
        <f>'3_DX'!R87+'4_ReX'!R87</f>
        <v>29871.7</v>
      </c>
      <c r="S76" s="44">
        <f>'3_DX'!S87+'4_ReX'!S87</f>
        <v>7600</v>
      </c>
      <c r="T76" s="44">
        <f>'3_DX'!T87+'4_ReX'!T87</f>
        <v>1001.4599999999999</v>
      </c>
      <c r="U76" s="44">
        <f>'3_DX'!U87+'4_ReX'!U87</f>
        <v>0</v>
      </c>
      <c r="V76" s="44">
        <f>'3_DX'!V87+'4_ReX'!V87</f>
        <v>12487.82</v>
      </c>
      <c r="W76" s="44">
        <f>'3_DX'!W87+'4_ReX'!W87</f>
        <v>450</v>
      </c>
      <c r="X76" s="44">
        <f>'3_DX'!X87+'4_ReX'!X87</f>
        <v>0</v>
      </c>
      <c r="Y76" s="44">
        <f>'3_DX'!Y87+'4_ReX'!Y87</f>
        <v>2744241.0400000005</v>
      </c>
    </row>
    <row r="77" spans="1:25" s="8" customFormat="1" ht="14.4" x14ac:dyDescent="0.3">
      <c r="A77" s="9"/>
      <c r="B77" s="53" t="s">
        <v>16</v>
      </c>
      <c r="C77" s="44">
        <f>'3_DX'!C88+'4_ReX'!C88</f>
        <v>231988.12</v>
      </c>
      <c r="D77" s="44">
        <f>'3_DX'!D88+'4_ReX'!D88</f>
        <v>196425.99</v>
      </c>
      <c r="E77" s="44">
        <f>'3_DX'!E88+'4_ReX'!E88</f>
        <v>0</v>
      </c>
      <c r="F77" s="44">
        <f>'3_DX'!F88+'4_ReX'!F88</f>
        <v>92.99</v>
      </c>
      <c r="G77" s="44">
        <f>'3_DX'!G88+'4_ReX'!G88</f>
        <v>35152.080000000002</v>
      </c>
      <c r="H77" s="44">
        <f>'3_DX'!H88+'4_ReX'!H88</f>
        <v>0</v>
      </c>
      <c r="I77" s="44">
        <f>'3_DX'!I88+'4_ReX'!I88</f>
        <v>0</v>
      </c>
      <c r="J77" s="44">
        <f>'3_DX'!J88+'4_ReX'!J88</f>
        <v>0</v>
      </c>
      <c r="K77" s="44">
        <f>'3_DX'!K88+'4_ReX'!K88</f>
        <v>350</v>
      </c>
      <c r="L77" s="44">
        <f>'3_DX'!L88+'4_ReX'!L88</f>
        <v>100</v>
      </c>
      <c r="M77" s="44">
        <f>'3_DX'!M88+'4_ReX'!M88</f>
        <v>100</v>
      </c>
      <c r="N77" s="44">
        <f>'3_DX'!N88+'4_ReX'!N88</f>
        <v>0</v>
      </c>
      <c r="O77" s="44">
        <f>'3_DX'!O88+'4_ReX'!O88</f>
        <v>0</v>
      </c>
      <c r="P77" s="44">
        <f>'3_DX'!P88+'4_ReX'!P88</f>
        <v>0</v>
      </c>
      <c r="Q77" s="44">
        <f>'3_DX'!Q88+'4_ReX'!Q88</f>
        <v>0</v>
      </c>
      <c r="R77" s="44">
        <f>'3_DX'!R88+'4_ReX'!R88</f>
        <v>100</v>
      </c>
      <c r="S77" s="44">
        <f>'3_DX'!S88+'4_ReX'!S88</f>
        <v>10000</v>
      </c>
      <c r="T77" s="44">
        <f>'3_DX'!T88+'4_ReX'!T88</f>
        <v>0</v>
      </c>
      <c r="U77" s="44">
        <f>'3_DX'!U88+'4_ReX'!U88</f>
        <v>0</v>
      </c>
      <c r="V77" s="44">
        <f>'3_DX'!V88+'4_ReX'!V88</f>
        <v>0</v>
      </c>
      <c r="W77" s="44">
        <f>'3_DX'!W88+'4_ReX'!W88</f>
        <v>0</v>
      </c>
      <c r="X77" s="44">
        <f>'3_DX'!X88+'4_ReX'!X88</f>
        <v>0</v>
      </c>
      <c r="Y77" s="44">
        <f>'3_DX'!Y88+'4_ReX'!Y88</f>
        <v>429057.1</v>
      </c>
    </row>
    <row r="78" spans="1:25" s="8" customFormat="1" ht="14.4" x14ac:dyDescent="0.3">
      <c r="A78" s="9"/>
      <c r="B78" s="53" t="s">
        <v>17</v>
      </c>
      <c r="C78" s="44">
        <f>'3_DX'!C89+'4_ReX'!C89</f>
        <v>269921</v>
      </c>
      <c r="D78" s="44">
        <f>'3_DX'!D89+'4_ReX'!D89</f>
        <v>1455989.98</v>
      </c>
      <c r="E78" s="44">
        <f>'3_DX'!E89+'4_ReX'!E89</f>
        <v>0</v>
      </c>
      <c r="F78" s="44">
        <f>'3_DX'!F89+'4_ReX'!F89</f>
        <v>24749.16</v>
      </c>
      <c r="G78" s="44">
        <f>'3_DX'!G89+'4_ReX'!G89</f>
        <v>7630.7599999999993</v>
      </c>
      <c r="H78" s="44">
        <f>'3_DX'!H89+'4_ReX'!H89</f>
        <v>0</v>
      </c>
      <c r="I78" s="44">
        <f>'3_DX'!I89+'4_ReX'!I89</f>
        <v>440</v>
      </c>
      <c r="J78" s="44">
        <f>'3_DX'!J89+'4_ReX'!J89</f>
        <v>70</v>
      </c>
      <c r="K78" s="44">
        <f>'3_DX'!K89+'4_ReX'!K89</f>
        <v>3350</v>
      </c>
      <c r="L78" s="44">
        <f>'3_DX'!L89+'4_ReX'!L89</f>
        <v>70</v>
      </c>
      <c r="M78" s="44">
        <f>'3_DX'!M89+'4_ReX'!M89</f>
        <v>290</v>
      </c>
      <c r="N78" s="44">
        <f>'3_DX'!N89+'4_ReX'!N89</f>
        <v>100</v>
      </c>
      <c r="O78" s="44">
        <f>'3_DX'!O89+'4_ReX'!O89</f>
        <v>0</v>
      </c>
      <c r="P78" s="44">
        <f>'3_DX'!P89+'4_ReX'!P89</f>
        <v>0</v>
      </c>
      <c r="Q78" s="44">
        <f>'3_DX'!Q89+'4_ReX'!Q89</f>
        <v>35060</v>
      </c>
      <c r="R78" s="44">
        <f>'3_DX'!R89+'4_ReX'!R89</f>
        <v>8350</v>
      </c>
      <c r="S78" s="44">
        <f>'3_DX'!S89+'4_ReX'!S89</f>
        <v>10380</v>
      </c>
      <c r="T78" s="44">
        <f>'3_DX'!T89+'4_ReX'!T89</f>
        <v>0</v>
      </c>
      <c r="U78" s="44">
        <f>'3_DX'!U89+'4_ReX'!U89</f>
        <v>0</v>
      </c>
      <c r="V78" s="44">
        <f>'3_DX'!V89+'4_ReX'!V89</f>
        <v>11020</v>
      </c>
      <c r="W78" s="44">
        <f>'3_DX'!W89+'4_ReX'!W89</f>
        <v>0</v>
      </c>
      <c r="X78" s="44">
        <f>'3_DX'!X89+'4_ReX'!X89</f>
        <v>0</v>
      </c>
      <c r="Y78" s="44">
        <f>'3_DX'!Y89+'4_ReX'!Y89</f>
        <v>1790040.14</v>
      </c>
    </row>
    <row r="79" spans="1:25" s="8" customFormat="1" ht="14.4" x14ac:dyDescent="0.3">
      <c r="A79" s="9"/>
      <c r="B79" s="53" t="s">
        <v>18</v>
      </c>
      <c r="C79" s="44">
        <f>'3_DX'!C90+'4_ReX'!C90</f>
        <v>292096.57</v>
      </c>
      <c r="D79" s="44">
        <f>'3_DX'!D90+'4_ReX'!D90</f>
        <v>1107573.44</v>
      </c>
      <c r="E79" s="44">
        <f>'3_DX'!E90+'4_ReX'!E90</f>
        <v>266</v>
      </c>
      <c r="F79" s="44">
        <f>'3_DX'!F90+'4_ReX'!F90</f>
        <v>234</v>
      </c>
      <c r="G79" s="44">
        <f>'3_DX'!G90+'4_ReX'!G90</f>
        <v>2638.08</v>
      </c>
      <c r="H79" s="44">
        <f>'3_DX'!H90+'4_ReX'!H90</f>
        <v>1219.19</v>
      </c>
      <c r="I79" s="44">
        <f>'3_DX'!I90+'4_ReX'!I90</f>
        <v>10</v>
      </c>
      <c r="J79" s="44">
        <f>'3_DX'!J90+'4_ReX'!J90</f>
        <v>0</v>
      </c>
      <c r="K79" s="44">
        <f>'3_DX'!K90+'4_ReX'!K90</f>
        <v>29264</v>
      </c>
      <c r="L79" s="44">
        <f>'3_DX'!L90+'4_ReX'!L90</f>
        <v>45</v>
      </c>
      <c r="M79" s="44">
        <f>'3_DX'!M90+'4_ReX'!M90</f>
        <v>421</v>
      </c>
      <c r="N79" s="44">
        <f>'3_DX'!N90+'4_ReX'!N90</f>
        <v>78</v>
      </c>
      <c r="O79" s="44">
        <f>'3_DX'!O90+'4_ReX'!O90</f>
        <v>35050</v>
      </c>
      <c r="P79" s="44">
        <f>'3_DX'!P90+'4_ReX'!P90</f>
        <v>0</v>
      </c>
      <c r="Q79" s="44">
        <f>'3_DX'!Q90+'4_ReX'!Q90</f>
        <v>35283.15</v>
      </c>
      <c r="R79" s="44">
        <f>'3_DX'!R90+'4_ReX'!R90</f>
        <v>59684.7</v>
      </c>
      <c r="S79" s="44">
        <f>'3_DX'!S90+'4_ReX'!S90</f>
        <v>2000</v>
      </c>
      <c r="T79" s="44">
        <f>'3_DX'!T90+'4_ReX'!T90</f>
        <v>9522.06</v>
      </c>
      <c r="U79" s="44">
        <f>'3_DX'!U90+'4_ReX'!U90</f>
        <v>0</v>
      </c>
      <c r="V79" s="44">
        <f>'3_DX'!V90+'4_ReX'!V90</f>
        <v>743.43</v>
      </c>
      <c r="W79" s="44">
        <f>'3_DX'!W90+'4_ReX'!W90</f>
        <v>0</v>
      </c>
      <c r="X79" s="44">
        <f>'3_DX'!X90+'4_ReX'!X90</f>
        <v>0</v>
      </c>
      <c r="Y79" s="44">
        <f>'3_DX'!Y90+'4_ReX'!Y90</f>
        <v>1505540.3499999999</v>
      </c>
    </row>
    <row r="80" spans="1:25" s="8" customFormat="1" ht="14.4" x14ac:dyDescent="0.3">
      <c r="A80" s="9"/>
      <c r="B80" s="53" t="s">
        <v>19</v>
      </c>
      <c r="C80" s="44">
        <f>'3_DX'!C91+'4_ReX'!C91</f>
        <v>462979.38</v>
      </c>
      <c r="D80" s="44">
        <f>'3_DX'!D91+'4_ReX'!D91</f>
        <v>2544246.9699999997</v>
      </c>
      <c r="E80" s="44">
        <f>'3_DX'!E91+'4_ReX'!E91</f>
        <v>864</v>
      </c>
      <c r="F80" s="44">
        <f>'3_DX'!F91+'4_ReX'!F91</f>
        <v>298.5</v>
      </c>
      <c r="G80" s="44">
        <f>'3_DX'!G91+'4_ReX'!G91</f>
        <v>960.84</v>
      </c>
      <c r="H80" s="44">
        <f>'3_DX'!H91+'4_ReX'!H91</f>
        <v>19530.7</v>
      </c>
      <c r="I80" s="44">
        <f>'3_DX'!I91+'4_ReX'!I91</f>
        <v>2970.73</v>
      </c>
      <c r="J80" s="44">
        <f>'3_DX'!J91+'4_ReX'!J91</f>
        <v>300</v>
      </c>
      <c r="K80" s="44">
        <f>'3_DX'!K91+'4_ReX'!K91</f>
        <v>41214.770000000004</v>
      </c>
      <c r="L80" s="44">
        <f>'3_DX'!L91+'4_ReX'!L91</f>
        <v>2508.27</v>
      </c>
      <c r="M80" s="44">
        <f>'3_DX'!M91+'4_ReX'!M91</f>
        <v>22064.94</v>
      </c>
      <c r="N80" s="44">
        <f>'3_DX'!N91+'4_ReX'!N91</f>
        <v>389.78</v>
      </c>
      <c r="O80" s="44">
        <f>'3_DX'!O91+'4_ReX'!O91</f>
        <v>480</v>
      </c>
      <c r="P80" s="44">
        <f>'3_DX'!P91+'4_ReX'!P91</f>
        <v>0</v>
      </c>
      <c r="Q80" s="44">
        <f>'3_DX'!Q91+'4_ReX'!Q91</f>
        <v>122995.72</v>
      </c>
      <c r="R80" s="44">
        <f>'3_DX'!R91+'4_ReX'!R91</f>
        <v>396398.14</v>
      </c>
      <c r="S80" s="44">
        <f>'3_DX'!S91+'4_ReX'!S91</f>
        <v>213.53</v>
      </c>
      <c r="T80" s="44">
        <f>'3_DX'!T91+'4_ReX'!T91</f>
        <v>4666.08</v>
      </c>
      <c r="U80" s="44">
        <f>'3_DX'!U91+'4_ReX'!U91</f>
        <v>0</v>
      </c>
      <c r="V80" s="44">
        <f>'3_DX'!V91+'4_ReX'!V91</f>
        <v>120087.09</v>
      </c>
      <c r="W80" s="44">
        <f>'3_DX'!W91+'4_ReX'!W91</f>
        <v>0</v>
      </c>
      <c r="X80" s="44">
        <f>'3_DX'!X91+'4_ReX'!X91</f>
        <v>0</v>
      </c>
      <c r="Y80" s="44">
        <f>'3_DX'!Y91+'4_ReX'!Y91</f>
        <v>3220873.76</v>
      </c>
    </row>
    <row r="81" spans="1:25" s="8" customFormat="1" ht="14.4" x14ac:dyDescent="0.3">
      <c r="A81" s="9"/>
      <c r="B81" s="53" t="s">
        <v>20</v>
      </c>
      <c r="C81" s="44">
        <f>'3_DX'!C92+'4_ReX'!C92</f>
        <v>646964.43000000005</v>
      </c>
      <c r="D81" s="44">
        <f>'3_DX'!D92+'4_ReX'!D92</f>
        <v>2174575.3000000003</v>
      </c>
      <c r="E81" s="44">
        <f>'3_DX'!E92+'4_ReX'!E92</f>
        <v>1670</v>
      </c>
      <c r="F81" s="44">
        <f>'3_DX'!F92+'4_ReX'!F92</f>
        <v>102813.33</v>
      </c>
      <c r="G81" s="44">
        <f>'3_DX'!G92+'4_ReX'!G92</f>
        <v>3466.81</v>
      </c>
      <c r="H81" s="44">
        <f>'3_DX'!H92+'4_ReX'!H92</f>
        <v>44125.04</v>
      </c>
      <c r="I81" s="44">
        <f>'3_DX'!I92+'4_ReX'!I92</f>
        <v>100</v>
      </c>
      <c r="J81" s="44">
        <f>'3_DX'!J92+'4_ReX'!J92</f>
        <v>0</v>
      </c>
      <c r="K81" s="44">
        <f>'3_DX'!K92+'4_ReX'!K92</f>
        <v>39940</v>
      </c>
      <c r="L81" s="44">
        <f>'3_DX'!L92+'4_ReX'!L92</f>
        <v>130</v>
      </c>
      <c r="M81" s="44">
        <f>'3_DX'!M92+'4_ReX'!M92</f>
        <v>435</v>
      </c>
      <c r="N81" s="44">
        <f>'3_DX'!N92+'4_ReX'!N92</f>
        <v>0</v>
      </c>
      <c r="O81" s="44">
        <f>'3_DX'!O92+'4_ReX'!O92</f>
        <v>0</v>
      </c>
      <c r="P81" s="44">
        <f>'3_DX'!P92+'4_ReX'!P92</f>
        <v>0</v>
      </c>
      <c r="Q81" s="44">
        <f>'3_DX'!Q92+'4_ReX'!Q92</f>
        <v>53000</v>
      </c>
      <c r="R81" s="44">
        <f>'3_DX'!R92+'4_ReX'!R92</f>
        <v>1000</v>
      </c>
      <c r="S81" s="44">
        <f>'3_DX'!S92+'4_ReX'!S92</f>
        <v>0</v>
      </c>
      <c r="T81" s="44">
        <f>'3_DX'!T92+'4_ReX'!T92</f>
        <v>0</v>
      </c>
      <c r="U81" s="44">
        <f>'3_DX'!U92+'4_ReX'!U92</f>
        <v>0</v>
      </c>
      <c r="V81" s="44">
        <f>'3_DX'!V92+'4_ReX'!V92</f>
        <v>10</v>
      </c>
      <c r="W81" s="44">
        <f>'3_DX'!W92+'4_ReX'!W92</f>
        <v>0</v>
      </c>
      <c r="X81" s="44">
        <f>'3_DX'!X92+'4_ReX'!X92</f>
        <v>0</v>
      </c>
      <c r="Y81" s="44">
        <f>'3_DX'!Y92+'4_ReX'!Y92</f>
        <v>3063763.1000000006</v>
      </c>
    </row>
    <row r="82" spans="1:25" s="8" customFormat="1" ht="14.4" x14ac:dyDescent="0.3">
      <c r="A82" s="9"/>
      <c r="B82" s="53" t="s">
        <v>21</v>
      </c>
      <c r="C82" s="44">
        <f>'3_DX'!C93+'4_ReX'!C93</f>
        <v>491874.90000000008</v>
      </c>
      <c r="D82" s="44">
        <f>'3_DX'!D93+'4_ReX'!D93</f>
        <v>1917103.12</v>
      </c>
      <c r="E82" s="44">
        <f>'3_DX'!E93+'4_ReX'!E93</f>
        <v>600</v>
      </c>
      <c r="F82" s="44">
        <f>'3_DX'!F93+'4_ReX'!F93</f>
        <v>510</v>
      </c>
      <c r="G82" s="44">
        <f>'3_DX'!G93+'4_ReX'!G93</f>
        <v>13134.599999999999</v>
      </c>
      <c r="H82" s="44">
        <f>'3_DX'!H93+'4_ReX'!H93</f>
        <v>241077.71000000002</v>
      </c>
      <c r="I82" s="44">
        <f>'3_DX'!I93+'4_ReX'!I93</f>
        <v>0</v>
      </c>
      <c r="J82" s="44">
        <f>'3_DX'!J93+'4_ReX'!J93</f>
        <v>0</v>
      </c>
      <c r="K82" s="44">
        <f>'3_DX'!K93+'4_ReX'!K93</f>
        <v>91120</v>
      </c>
      <c r="L82" s="44">
        <f>'3_DX'!L93+'4_ReX'!L93</f>
        <v>663</v>
      </c>
      <c r="M82" s="44">
        <f>'3_DX'!M93+'4_ReX'!M93</f>
        <v>410</v>
      </c>
      <c r="N82" s="44">
        <f>'3_DX'!N93+'4_ReX'!N93</f>
        <v>50</v>
      </c>
      <c r="O82" s="44">
        <f>'3_DX'!O93+'4_ReX'!O93</f>
        <v>20</v>
      </c>
      <c r="P82" s="44">
        <f>'3_DX'!P93+'4_ReX'!P93</f>
        <v>0</v>
      </c>
      <c r="Q82" s="44">
        <f>'3_DX'!Q93+'4_ReX'!Q93</f>
        <v>32090</v>
      </c>
      <c r="R82" s="44">
        <f>'3_DX'!R93+'4_ReX'!R93</f>
        <v>59953.31</v>
      </c>
      <c r="S82" s="44">
        <f>'3_DX'!S93+'4_ReX'!S93</f>
        <v>0</v>
      </c>
      <c r="T82" s="44">
        <f>'3_DX'!T93+'4_ReX'!T93</f>
        <v>200</v>
      </c>
      <c r="U82" s="44">
        <f>'3_DX'!U93+'4_ReX'!U93</f>
        <v>0</v>
      </c>
      <c r="V82" s="44">
        <f>'3_DX'!V93+'4_ReX'!V93</f>
        <v>20</v>
      </c>
      <c r="W82" s="44">
        <f>'3_DX'!W93+'4_ReX'!W93</f>
        <v>0</v>
      </c>
      <c r="X82" s="44">
        <f>'3_DX'!X93+'4_ReX'!X93</f>
        <v>0</v>
      </c>
      <c r="Y82" s="44">
        <f>'3_DX'!Y93+'4_ReX'!Y93</f>
        <v>2775518.73</v>
      </c>
    </row>
    <row r="83" spans="1:25" s="8" customFormat="1" ht="14.4" x14ac:dyDescent="0.3">
      <c r="A83" s="9"/>
      <c r="B83" s="53" t="s">
        <v>22</v>
      </c>
      <c r="C83" s="44">
        <f>'3_DX'!C94+'4_ReX'!C94</f>
        <v>942532.27</v>
      </c>
      <c r="D83" s="44">
        <f>'3_DX'!D94+'4_ReX'!D94</f>
        <v>3227105.9799999995</v>
      </c>
      <c r="E83" s="44">
        <f>'3_DX'!E94+'4_ReX'!E94</f>
        <v>80</v>
      </c>
      <c r="F83" s="44">
        <f>'3_DX'!F94+'4_ReX'!F94</f>
        <v>29557.920000000002</v>
      </c>
      <c r="G83" s="44">
        <f>'3_DX'!G94+'4_ReX'!G94</f>
        <v>1600</v>
      </c>
      <c r="H83" s="44">
        <f>'3_DX'!H94+'4_ReX'!H94</f>
        <v>386.47</v>
      </c>
      <c r="I83" s="44">
        <f>'3_DX'!I94+'4_ReX'!I94</f>
        <v>40995</v>
      </c>
      <c r="J83" s="44">
        <f>'3_DX'!J94+'4_ReX'!J94</f>
        <v>0</v>
      </c>
      <c r="K83" s="44">
        <f>'3_DX'!K94+'4_ReX'!K94</f>
        <v>89245</v>
      </c>
      <c r="L83" s="44">
        <f>'3_DX'!L94+'4_ReX'!L94</f>
        <v>250</v>
      </c>
      <c r="M83" s="44">
        <f>'3_DX'!M94+'4_ReX'!M94</f>
        <v>325</v>
      </c>
      <c r="N83" s="44">
        <f>'3_DX'!N94+'4_ReX'!N94</f>
        <v>5</v>
      </c>
      <c r="O83" s="44">
        <f>'3_DX'!O94+'4_ReX'!O94</f>
        <v>0</v>
      </c>
      <c r="P83" s="44">
        <f>'3_DX'!P94+'4_ReX'!P94</f>
        <v>7045.48</v>
      </c>
      <c r="Q83" s="44">
        <f>'3_DX'!Q94+'4_ReX'!Q94</f>
        <v>38175</v>
      </c>
      <c r="R83" s="44">
        <f>'3_DX'!R94+'4_ReX'!R94</f>
        <v>22400.28</v>
      </c>
      <c r="S83" s="44">
        <f>'3_DX'!S94+'4_ReX'!S94</f>
        <v>200</v>
      </c>
      <c r="T83" s="44">
        <f>'3_DX'!T94+'4_ReX'!T94</f>
        <v>25</v>
      </c>
      <c r="U83" s="44">
        <f>'3_DX'!U94+'4_ReX'!U94</f>
        <v>0</v>
      </c>
      <c r="V83" s="44">
        <f>'3_DX'!V94+'4_ReX'!V94</f>
        <v>9</v>
      </c>
      <c r="W83" s="44">
        <f>'3_DX'!W94+'4_ReX'!W94</f>
        <v>0</v>
      </c>
      <c r="X83" s="44">
        <f>'3_DX'!X94+'4_ReX'!X94</f>
        <v>0</v>
      </c>
      <c r="Y83" s="44">
        <f>'3_DX'!Y94+'4_ReX'!Y94</f>
        <v>4375712.12</v>
      </c>
    </row>
    <row r="84" spans="1:25" s="8" customFormat="1" ht="14.4" x14ac:dyDescent="0.3">
      <c r="A84" s="9"/>
      <c r="B84" s="53" t="s">
        <v>23</v>
      </c>
      <c r="C84" s="44">
        <f>'3_DX'!C95+'4_ReX'!C95</f>
        <v>2574776.39</v>
      </c>
      <c r="D84" s="44">
        <f>'3_DX'!D95+'4_ReX'!D95</f>
        <v>2698543.65</v>
      </c>
      <c r="E84" s="44">
        <f>'3_DX'!E95+'4_ReX'!E95</f>
        <v>73</v>
      </c>
      <c r="F84" s="44">
        <f>'3_DX'!F95+'4_ReX'!F95</f>
        <v>252263.77000000002</v>
      </c>
      <c r="G84" s="44">
        <f>'3_DX'!G95+'4_ReX'!G95</f>
        <v>1100</v>
      </c>
      <c r="H84" s="44">
        <f>'3_DX'!H95+'4_ReX'!H95</f>
        <v>1095.52</v>
      </c>
      <c r="I84" s="44">
        <f>'3_DX'!I95+'4_ReX'!I95</f>
        <v>315</v>
      </c>
      <c r="J84" s="44">
        <f>'3_DX'!J95+'4_ReX'!J95</f>
        <v>0</v>
      </c>
      <c r="K84" s="44">
        <f>'3_DX'!K95+'4_ReX'!K95</f>
        <v>146820</v>
      </c>
      <c r="L84" s="44">
        <f>'3_DX'!L95+'4_ReX'!L95</f>
        <v>160.04</v>
      </c>
      <c r="M84" s="44">
        <f>'3_DX'!M95+'4_ReX'!M95</f>
        <v>1181.2</v>
      </c>
      <c r="N84" s="44">
        <f>'3_DX'!N95+'4_ReX'!N95</f>
        <v>30</v>
      </c>
      <c r="O84" s="44">
        <f>'3_DX'!O95+'4_ReX'!O95</f>
        <v>0</v>
      </c>
      <c r="P84" s="44">
        <f>'3_DX'!P95+'4_ReX'!P95</f>
        <v>5106.6000000000004</v>
      </c>
      <c r="Q84" s="44">
        <f>'3_DX'!Q95+'4_ReX'!Q95</f>
        <v>38700</v>
      </c>
      <c r="R84" s="44">
        <f>'3_DX'!R95+'4_ReX'!R95</f>
        <v>10850</v>
      </c>
      <c r="S84" s="44">
        <f>'3_DX'!S95+'4_ReX'!S95</f>
        <v>4450</v>
      </c>
      <c r="T84" s="44">
        <f>'3_DX'!T95+'4_ReX'!T95</f>
        <v>262704.59000000003</v>
      </c>
      <c r="U84" s="44">
        <f>'3_DX'!U95+'4_ReX'!U95</f>
        <v>0</v>
      </c>
      <c r="V84" s="44">
        <f>'3_DX'!V95+'4_ReX'!V95</f>
        <v>2229.8000000000002</v>
      </c>
      <c r="W84" s="44">
        <f>'3_DX'!W95+'4_ReX'!W95</f>
        <v>0</v>
      </c>
      <c r="X84" s="44">
        <f>'3_DX'!X95+'4_ReX'!X95</f>
        <v>0</v>
      </c>
      <c r="Y84" s="44">
        <f>'3_DX'!Y95+'4_ReX'!Y95</f>
        <v>5721294.9699999997</v>
      </c>
    </row>
    <row r="85" spans="1:25" s="8" customFormat="1" ht="14.4" x14ac:dyDescent="0.3">
      <c r="A85" s="9"/>
      <c r="B85" s="53" t="s">
        <v>24</v>
      </c>
      <c r="C85" s="44">
        <f>'3_DX'!C96+'4_ReX'!C96</f>
        <v>545909.95000000007</v>
      </c>
      <c r="D85" s="44">
        <f>'3_DX'!D96+'4_ReX'!D96</f>
        <v>874086.97000000009</v>
      </c>
      <c r="E85" s="44">
        <f>'3_DX'!E96+'4_ReX'!E96</f>
        <v>542</v>
      </c>
      <c r="F85" s="44">
        <f>'3_DX'!F96+'4_ReX'!F96</f>
        <v>94874.62000000001</v>
      </c>
      <c r="G85" s="44">
        <f>'3_DX'!G96+'4_ReX'!G96</f>
        <v>1170</v>
      </c>
      <c r="H85" s="44">
        <f>'3_DX'!H96+'4_ReX'!H96</f>
        <v>625</v>
      </c>
      <c r="I85" s="44">
        <f>'3_DX'!I96+'4_ReX'!I96</f>
        <v>28463.82</v>
      </c>
      <c r="J85" s="44">
        <f>'3_DX'!J96+'4_ReX'!J96</f>
        <v>150</v>
      </c>
      <c r="K85" s="44">
        <f>'3_DX'!K96+'4_ReX'!K96</f>
        <v>109510</v>
      </c>
      <c r="L85" s="44">
        <f>'3_DX'!L96+'4_ReX'!L96</f>
        <v>1080</v>
      </c>
      <c r="M85" s="44">
        <f>'3_DX'!M96+'4_ReX'!M96</f>
        <v>1880</v>
      </c>
      <c r="N85" s="44">
        <f>'3_DX'!N96+'4_ReX'!N96</f>
        <v>290</v>
      </c>
      <c r="O85" s="44">
        <f>'3_DX'!O96+'4_ReX'!O96</f>
        <v>1820</v>
      </c>
      <c r="P85" s="44">
        <f>'3_DX'!P96+'4_ReX'!P96</f>
        <v>2395</v>
      </c>
      <c r="Q85" s="44">
        <f>'3_DX'!Q96+'4_ReX'!Q96</f>
        <v>35720</v>
      </c>
      <c r="R85" s="44">
        <f>'3_DX'!R96+'4_ReX'!R96</f>
        <v>113909.4</v>
      </c>
      <c r="S85" s="44">
        <f>'3_DX'!S96+'4_ReX'!S96</f>
        <v>3230</v>
      </c>
      <c r="T85" s="44">
        <f>'3_DX'!T96+'4_ReX'!T96</f>
        <v>100</v>
      </c>
      <c r="U85" s="44">
        <f>'3_DX'!U96+'4_ReX'!U96</f>
        <v>0</v>
      </c>
      <c r="V85" s="44">
        <f>'3_DX'!V96+'4_ReX'!V96</f>
        <v>7590</v>
      </c>
      <c r="W85" s="44">
        <f>'3_DX'!W96+'4_ReX'!W96</f>
        <v>720</v>
      </c>
      <c r="X85" s="44">
        <f>'3_DX'!X96+'4_ReX'!X96</f>
        <v>0</v>
      </c>
      <c r="Y85" s="44">
        <f>'3_DX'!Y96+'4_ReX'!Y96</f>
        <v>1705657.3600000003</v>
      </c>
    </row>
    <row r="86" spans="1:25" s="8" customFormat="1" ht="14.4" x14ac:dyDescent="0.3">
      <c r="A86" s="9"/>
      <c r="B86" s="5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:25" s="8" customFormat="1" ht="14.4" x14ac:dyDescent="0.3">
      <c r="A87" s="9">
        <v>2021</v>
      </c>
      <c r="B87" s="53" t="s">
        <v>13</v>
      </c>
      <c r="C87" s="44">
        <f>'3_DX'!C98+'4_ReX'!C98</f>
        <v>876778.68</v>
      </c>
      <c r="D87" s="44">
        <f>'3_DX'!D98+'4_ReX'!D98</f>
        <v>460395.75999999995</v>
      </c>
      <c r="E87" s="44">
        <f>'3_DX'!E98+'4_ReX'!E98</f>
        <v>2488</v>
      </c>
      <c r="F87" s="44">
        <f>'3_DX'!F98+'4_ReX'!F98</f>
        <v>160</v>
      </c>
      <c r="G87" s="44">
        <f>'3_DX'!G98+'4_ReX'!G98</f>
        <v>8468</v>
      </c>
      <c r="H87" s="44">
        <f>'3_DX'!H98+'4_ReX'!H98</f>
        <v>450</v>
      </c>
      <c r="I87" s="44">
        <f>'3_DX'!I98+'4_ReX'!I98</f>
        <v>760</v>
      </c>
      <c r="J87" s="44">
        <f>'3_DX'!J98+'4_ReX'!J98</f>
        <v>0</v>
      </c>
      <c r="K87" s="44">
        <f>'3_DX'!K98+'4_ReX'!K98</f>
        <v>74890</v>
      </c>
      <c r="L87" s="44">
        <f>'3_DX'!L98+'4_ReX'!L98</f>
        <v>1440</v>
      </c>
      <c r="M87" s="44">
        <f>'3_DX'!M98+'4_ReX'!M98</f>
        <v>1456</v>
      </c>
      <c r="N87" s="44">
        <f>'3_DX'!N98+'4_ReX'!N98</f>
        <v>310</v>
      </c>
      <c r="O87" s="44">
        <f>'3_DX'!O98+'4_ReX'!O98</f>
        <v>400</v>
      </c>
      <c r="P87" s="44">
        <f>'3_DX'!P98+'4_ReX'!P98</f>
        <v>760</v>
      </c>
      <c r="Q87" s="44">
        <f>'3_DX'!Q98+'4_ReX'!Q98</f>
        <v>46560</v>
      </c>
      <c r="R87" s="44">
        <f>'3_DX'!R98+'4_ReX'!R98</f>
        <v>800</v>
      </c>
      <c r="S87" s="44">
        <f>'3_DX'!S98+'4_ReX'!S98</f>
        <v>230</v>
      </c>
      <c r="T87" s="44">
        <f>'3_DX'!T98+'4_ReX'!T98</f>
        <v>300</v>
      </c>
      <c r="U87" s="44">
        <f>'3_DX'!U98+'4_ReX'!U98</f>
        <v>0</v>
      </c>
      <c r="V87" s="44">
        <f>'3_DX'!V98+'4_ReX'!V98</f>
        <v>1850</v>
      </c>
      <c r="W87" s="44">
        <f>'3_DX'!W98+'4_ReX'!W98</f>
        <v>0</v>
      </c>
      <c r="X87" s="44">
        <f>'3_DX'!X98+'4_ReX'!X98</f>
        <v>0</v>
      </c>
      <c r="Y87" s="44">
        <f>SUM(C87:X87)</f>
        <v>1478496.44</v>
      </c>
    </row>
    <row r="88" spans="1:25" s="8" customFormat="1" ht="14.4" x14ac:dyDescent="0.3">
      <c r="A88" s="9"/>
      <c r="B88" s="53" t="s">
        <v>14</v>
      </c>
      <c r="C88" s="44">
        <f>'3_DX'!C99+'4_ReX'!C99</f>
        <v>230600.85</v>
      </c>
      <c r="D88" s="44">
        <f>'3_DX'!D99+'4_ReX'!D99</f>
        <v>1744407.99</v>
      </c>
      <c r="E88" s="44">
        <f>'3_DX'!E99+'4_ReX'!E99</f>
        <v>5</v>
      </c>
      <c r="F88" s="44">
        <f>'3_DX'!F99+'4_ReX'!F99</f>
        <v>690</v>
      </c>
      <c r="G88" s="44">
        <f>'3_DX'!G99+'4_ReX'!G99</f>
        <v>14795</v>
      </c>
      <c r="H88" s="44">
        <f>'3_DX'!H99+'4_ReX'!H99</f>
        <v>265</v>
      </c>
      <c r="I88" s="44">
        <f>'3_DX'!I99+'4_ReX'!I99</f>
        <v>0</v>
      </c>
      <c r="J88" s="44">
        <f>'3_DX'!J99+'4_ReX'!J99</f>
        <v>0</v>
      </c>
      <c r="K88" s="44">
        <f>'3_DX'!K99+'4_ReX'!K99</f>
        <v>54265</v>
      </c>
      <c r="L88" s="44">
        <f>'3_DX'!L99+'4_ReX'!L99</f>
        <v>5</v>
      </c>
      <c r="M88" s="44">
        <f>'3_DX'!M99+'4_ReX'!M99</f>
        <v>540</v>
      </c>
      <c r="N88" s="44">
        <f>'3_DX'!N99+'4_ReX'!N99</f>
        <v>60</v>
      </c>
      <c r="O88" s="44">
        <f>'3_DX'!O99+'4_ReX'!O99</f>
        <v>6493.38</v>
      </c>
      <c r="P88" s="44">
        <f>'3_DX'!P99+'4_ReX'!P99</f>
        <v>0</v>
      </c>
      <c r="Q88" s="44">
        <f>'3_DX'!Q99+'4_ReX'!Q99</f>
        <v>70200</v>
      </c>
      <c r="R88" s="44">
        <f>'3_DX'!R99+'4_ReX'!R99</f>
        <v>12030</v>
      </c>
      <c r="S88" s="44">
        <f>'3_DX'!S99+'4_ReX'!S99</f>
        <v>1972.06</v>
      </c>
      <c r="T88" s="44">
        <f>'3_DX'!T99+'4_ReX'!T99</f>
        <v>500</v>
      </c>
      <c r="U88" s="44">
        <f>'3_DX'!U99+'4_ReX'!U99</f>
        <v>0</v>
      </c>
      <c r="V88" s="44">
        <f>'3_DX'!V99+'4_ReX'!V99</f>
        <v>10</v>
      </c>
      <c r="W88" s="44">
        <f>'3_DX'!W99+'4_ReX'!W99</f>
        <v>0</v>
      </c>
      <c r="X88" s="44">
        <f>'3_DX'!X99+'4_ReX'!X99</f>
        <v>0</v>
      </c>
      <c r="Y88" s="44">
        <f t="shared" ref="Y88:Y111" si="9">SUM(C88:X88)</f>
        <v>2136839.2799999998</v>
      </c>
    </row>
    <row r="89" spans="1:25" s="8" customFormat="1" ht="14.4" x14ac:dyDescent="0.3">
      <c r="A89" s="9"/>
      <c r="B89" s="53" t="s">
        <v>15</v>
      </c>
      <c r="C89" s="44">
        <f>'3_DX'!C100+'4_ReX'!C100</f>
        <v>795249.65</v>
      </c>
      <c r="D89" s="44">
        <f>'3_DX'!D100+'4_ReX'!D100</f>
        <v>2411422.4700000002</v>
      </c>
      <c r="E89" s="44">
        <f>'3_DX'!E100+'4_ReX'!E100</f>
        <v>1014</v>
      </c>
      <c r="F89" s="44">
        <f>'3_DX'!F100+'4_ReX'!F100</f>
        <v>65329.18</v>
      </c>
      <c r="G89" s="44">
        <f>'3_DX'!G100+'4_ReX'!G100</f>
        <v>54474</v>
      </c>
      <c r="H89" s="44">
        <f>'3_DX'!H100+'4_ReX'!H100</f>
        <v>101645.68</v>
      </c>
      <c r="I89" s="44">
        <f>'3_DX'!I100+'4_ReX'!I100</f>
        <v>110</v>
      </c>
      <c r="J89" s="44">
        <f>'3_DX'!J100+'4_ReX'!J100</f>
        <v>0</v>
      </c>
      <c r="K89" s="44">
        <f>'3_DX'!K100+'4_ReX'!K100</f>
        <v>85011.03</v>
      </c>
      <c r="L89" s="44">
        <f>'3_DX'!L100+'4_ReX'!L100</f>
        <v>1600</v>
      </c>
      <c r="M89" s="44">
        <f>'3_DX'!M100+'4_ReX'!M100</f>
        <v>365</v>
      </c>
      <c r="N89" s="44">
        <f>'3_DX'!N100+'4_ReX'!N100</f>
        <v>0</v>
      </c>
      <c r="O89" s="44">
        <f>'3_DX'!O100+'4_ReX'!O100</f>
        <v>0</v>
      </c>
      <c r="P89" s="44">
        <f>'3_DX'!P100+'4_ReX'!P100</f>
        <v>0</v>
      </c>
      <c r="Q89" s="44">
        <f>'3_DX'!Q100+'4_ReX'!Q100</f>
        <v>17000</v>
      </c>
      <c r="R89" s="44">
        <f>'3_DX'!R100+'4_ReX'!R100</f>
        <v>194631.74</v>
      </c>
      <c r="S89" s="44">
        <f>'3_DX'!S100+'4_ReX'!S100</f>
        <v>800</v>
      </c>
      <c r="T89" s="44">
        <f>'3_DX'!T100+'4_ReX'!T100</f>
        <v>0</v>
      </c>
      <c r="U89" s="44">
        <f>'3_DX'!U100+'4_ReX'!U100</f>
        <v>0</v>
      </c>
      <c r="V89" s="44">
        <f>'3_DX'!V100+'4_ReX'!V100</f>
        <v>697.92</v>
      </c>
      <c r="W89" s="44">
        <f>'3_DX'!W100+'4_ReX'!W100</f>
        <v>0</v>
      </c>
      <c r="X89" s="44">
        <f>'3_DX'!X100+'4_ReX'!X100</f>
        <v>0</v>
      </c>
      <c r="Y89" s="44">
        <f t="shared" si="9"/>
        <v>3729350.67</v>
      </c>
    </row>
    <row r="90" spans="1:25" s="8" customFormat="1" ht="14.4" x14ac:dyDescent="0.3">
      <c r="A90" s="9"/>
      <c r="B90" s="53" t="s">
        <v>16</v>
      </c>
      <c r="C90" s="44">
        <f>'3_DX'!C101+'4_ReX'!C101</f>
        <v>792984.40000000014</v>
      </c>
      <c r="D90" s="44">
        <f>'3_DX'!D101+'4_ReX'!D101</f>
        <v>1942485.8799999997</v>
      </c>
      <c r="E90" s="44">
        <f>'3_DX'!E101+'4_ReX'!E101</f>
        <v>190</v>
      </c>
      <c r="F90" s="44">
        <f>'3_DX'!F101+'4_ReX'!F101</f>
        <v>11816.66</v>
      </c>
      <c r="G90" s="44">
        <f>'3_DX'!G101+'4_ReX'!G101</f>
        <v>23154</v>
      </c>
      <c r="H90" s="44">
        <f>'3_DX'!H101+'4_ReX'!H101</f>
        <v>150.26999999999998</v>
      </c>
      <c r="I90" s="44">
        <f>'3_DX'!I101+'4_ReX'!I101</f>
        <v>84.88</v>
      </c>
      <c r="J90" s="44">
        <f>'3_DX'!J101+'4_ReX'!J101</f>
        <v>82.43</v>
      </c>
      <c r="K90" s="44">
        <f>'3_DX'!K101+'4_ReX'!K101</f>
        <v>245731.53999999995</v>
      </c>
      <c r="L90" s="44">
        <f>'3_DX'!L101+'4_ReX'!L101</f>
        <v>92.71</v>
      </c>
      <c r="M90" s="44">
        <f>'3_DX'!M101+'4_ReX'!M101</f>
        <v>1212.2</v>
      </c>
      <c r="N90" s="44">
        <f>'3_DX'!N101+'4_ReX'!N101</f>
        <v>149.32</v>
      </c>
      <c r="O90" s="44">
        <f>'3_DX'!O101+'4_ReX'!O101</f>
        <v>24.33</v>
      </c>
      <c r="P90" s="44">
        <f>'3_DX'!P101+'4_ReX'!P101</f>
        <v>4221.3999999999996</v>
      </c>
      <c r="Q90" s="44">
        <f>'3_DX'!Q101+'4_ReX'!Q101</f>
        <v>74140.680000000008</v>
      </c>
      <c r="R90" s="44">
        <f>'3_DX'!R101+'4_ReX'!R101</f>
        <v>3070.27</v>
      </c>
      <c r="S90" s="44">
        <f>'3_DX'!S101+'4_ReX'!S101</f>
        <v>550.67999999999995</v>
      </c>
      <c r="T90" s="44">
        <f>'3_DX'!T101+'4_ReX'!T101</f>
        <v>70.819999999999993</v>
      </c>
      <c r="U90" s="44">
        <f>'3_DX'!U101+'4_ReX'!U101</f>
        <v>0</v>
      </c>
      <c r="V90" s="44">
        <f>'3_DX'!V101+'4_ReX'!V101</f>
        <v>427.59</v>
      </c>
      <c r="W90" s="44">
        <f>'3_DX'!W101+'4_ReX'!W101</f>
        <v>0</v>
      </c>
      <c r="X90" s="44">
        <f>'3_DX'!X101+'4_ReX'!X101</f>
        <v>0</v>
      </c>
      <c r="Y90" s="44">
        <f t="shared" si="9"/>
        <v>3100640.06</v>
      </c>
    </row>
    <row r="91" spans="1:25" s="8" customFormat="1" ht="14.4" x14ac:dyDescent="0.3">
      <c r="A91" s="9"/>
      <c r="B91" s="53" t="s">
        <v>17</v>
      </c>
      <c r="C91" s="44">
        <f>'3_DX'!C102+'4_ReX'!C102</f>
        <v>699106.24</v>
      </c>
      <c r="D91" s="44">
        <f>'3_DX'!D102+'4_ReX'!D102</f>
        <v>593691.78</v>
      </c>
      <c r="E91" s="44">
        <f>'3_DX'!E102+'4_ReX'!E102</f>
        <v>1591</v>
      </c>
      <c r="F91" s="44">
        <f>'3_DX'!F102+'4_ReX'!F102</f>
        <v>690</v>
      </c>
      <c r="G91" s="44">
        <f>'3_DX'!G102+'4_ReX'!G102</f>
        <v>19201.41</v>
      </c>
      <c r="H91" s="44">
        <f>'3_DX'!H102+'4_ReX'!H102</f>
        <v>120.56</v>
      </c>
      <c r="I91" s="44">
        <f>'3_DX'!I102+'4_ReX'!I102</f>
        <v>0</v>
      </c>
      <c r="J91" s="44">
        <f>'3_DX'!J102+'4_ReX'!J102</f>
        <v>0</v>
      </c>
      <c r="K91" s="44">
        <f>'3_DX'!K102+'4_ReX'!K102</f>
        <v>79088.600000000006</v>
      </c>
      <c r="L91" s="44">
        <f>'3_DX'!L102+'4_ReX'!L102</f>
        <v>0</v>
      </c>
      <c r="M91" s="44">
        <f>'3_DX'!M102+'4_ReX'!M102</f>
        <v>930</v>
      </c>
      <c r="N91" s="44">
        <f>'3_DX'!N102+'4_ReX'!N102</f>
        <v>380</v>
      </c>
      <c r="O91" s="44">
        <f>'3_DX'!O102+'4_ReX'!O102</f>
        <v>30</v>
      </c>
      <c r="P91" s="44">
        <f>'3_DX'!P102+'4_ReX'!P102</f>
        <v>0</v>
      </c>
      <c r="Q91" s="44">
        <f>'3_DX'!Q102+'4_ReX'!Q102</f>
        <v>70</v>
      </c>
      <c r="R91" s="44">
        <f>'3_DX'!R102+'4_ReX'!R102</f>
        <v>245985.17</v>
      </c>
      <c r="S91" s="44">
        <f>'3_DX'!S102+'4_ReX'!S102</f>
        <v>100</v>
      </c>
      <c r="T91" s="44">
        <f>'3_DX'!T102+'4_ReX'!T102</f>
        <v>0</v>
      </c>
      <c r="U91" s="44">
        <f>'3_DX'!U102+'4_ReX'!U102</f>
        <v>0</v>
      </c>
      <c r="V91" s="44">
        <f>'3_DX'!V102+'4_ReX'!V102</f>
        <v>93871</v>
      </c>
      <c r="W91" s="44">
        <f>'3_DX'!W102+'4_ReX'!W102</f>
        <v>0</v>
      </c>
      <c r="X91" s="44">
        <f>'3_DX'!X102+'4_ReX'!X102</f>
        <v>0</v>
      </c>
      <c r="Y91" s="44">
        <f t="shared" si="9"/>
        <v>1734855.76</v>
      </c>
    </row>
    <row r="92" spans="1:25" s="8" customFormat="1" ht="14.4" x14ac:dyDescent="0.3">
      <c r="A92" s="9"/>
      <c r="B92" s="53" t="s">
        <v>18</v>
      </c>
      <c r="C92" s="44">
        <f>'3_DX'!C103+'4_ReX'!C103</f>
        <v>543811.25</v>
      </c>
      <c r="D92" s="44">
        <f>'3_DX'!D103+'4_ReX'!D103</f>
        <v>1719408.81</v>
      </c>
      <c r="E92" s="44">
        <f>'3_DX'!E103+'4_ReX'!E103</f>
        <v>280</v>
      </c>
      <c r="F92" s="44">
        <f>'3_DX'!F103+'4_ReX'!F103</f>
        <v>440</v>
      </c>
      <c r="G92" s="44">
        <f>'3_DX'!G103+'4_ReX'!G103</f>
        <v>34145</v>
      </c>
      <c r="H92" s="44">
        <f>'3_DX'!H103+'4_ReX'!H103</f>
        <v>1000</v>
      </c>
      <c r="I92" s="44">
        <f>'3_DX'!I103+'4_ReX'!I103</f>
        <v>0</v>
      </c>
      <c r="J92" s="44">
        <f>'3_DX'!J103+'4_ReX'!J103</f>
        <v>0</v>
      </c>
      <c r="K92" s="44">
        <f>'3_DX'!K103+'4_ReX'!K103</f>
        <v>77028.11</v>
      </c>
      <c r="L92" s="44">
        <f>'3_DX'!L103+'4_ReX'!L103</f>
        <v>250</v>
      </c>
      <c r="M92" s="44">
        <f>'3_DX'!M103+'4_ReX'!M103</f>
        <v>305</v>
      </c>
      <c r="N92" s="44">
        <f>'3_DX'!N103+'4_ReX'!N103</f>
        <v>10</v>
      </c>
      <c r="O92" s="44">
        <f>'3_DX'!O103+'4_ReX'!O103</f>
        <v>0</v>
      </c>
      <c r="P92" s="44">
        <f>'3_DX'!P103+'4_ReX'!P103</f>
        <v>1854</v>
      </c>
      <c r="Q92" s="44">
        <f>'3_DX'!Q103+'4_ReX'!Q103</f>
        <v>46600</v>
      </c>
      <c r="R92" s="44">
        <f>'3_DX'!R103+'4_ReX'!R103</f>
        <v>11696.880000000001</v>
      </c>
      <c r="S92" s="44">
        <f>'3_DX'!S103+'4_ReX'!S103</f>
        <v>3238.13</v>
      </c>
      <c r="T92" s="44">
        <f>'3_DX'!T103+'4_ReX'!T103</f>
        <v>0</v>
      </c>
      <c r="U92" s="44">
        <f>'3_DX'!U103+'4_ReX'!U103</f>
        <v>0</v>
      </c>
      <c r="V92" s="44">
        <f>'3_DX'!V103+'4_ReX'!V103</f>
        <v>200</v>
      </c>
      <c r="W92" s="44">
        <f>'3_DX'!W103+'4_ReX'!W103</f>
        <v>0</v>
      </c>
      <c r="X92" s="44">
        <f>'3_DX'!X103+'4_ReX'!X103</f>
        <v>0</v>
      </c>
      <c r="Y92" s="44">
        <f t="shared" si="9"/>
        <v>2440267.1799999997</v>
      </c>
    </row>
    <row r="93" spans="1:25" s="8" customFormat="1" ht="14.4" x14ac:dyDescent="0.3">
      <c r="A93" s="9"/>
      <c r="B93" s="53" t="s">
        <v>19</v>
      </c>
      <c r="C93" s="44">
        <f>'3_DX'!C104+'4_ReX'!C104</f>
        <v>134606.75</v>
      </c>
      <c r="D93" s="44">
        <f>'3_DX'!D104+'4_ReX'!D104</f>
        <v>1502148.1700000004</v>
      </c>
      <c r="E93" s="44">
        <f>'3_DX'!E104+'4_ReX'!E104</f>
        <v>102</v>
      </c>
      <c r="F93" s="44">
        <f>'3_DX'!F104+'4_ReX'!F104</f>
        <v>22976</v>
      </c>
      <c r="G93" s="44">
        <f>'3_DX'!G104+'4_ReX'!G104</f>
        <v>16048.51</v>
      </c>
      <c r="H93" s="44">
        <f>'3_DX'!H104+'4_ReX'!H104</f>
        <v>1015</v>
      </c>
      <c r="I93" s="44">
        <f>'3_DX'!I104+'4_ReX'!I104</f>
        <v>3600</v>
      </c>
      <c r="J93" s="44">
        <f>'3_DX'!J104+'4_ReX'!J104</f>
        <v>0</v>
      </c>
      <c r="K93" s="44">
        <f>'3_DX'!K104+'4_ReX'!K104</f>
        <v>120431</v>
      </c>
      <c r="L93" s="44">
        <f>'3_DX'!L104+'4_ReX'!L104</f>
        <v>40</v>
      </c>
      <c r="M93" s="44">
        <f>'3_DX'!M104+'4_ReX'!M104</f>
        <v>505</v>
      </c>
      <c r="N93" s="44">
        <f>'3_DX'!N104+'4_ReX'!N104</f>
        <v>155</v>
      </c>
      <c r="O93" s="44">
        <f>'3_DX'!O104+'4_ReX'!O104</f>
        <v>60</v>
      </c>
      <c r="P93" s="44">
        <f>'3_DX'!P104+'4_ReX'!P104</f>
        <v>4000</v>
      </c>
      <c r="Q93" s="44">
        <f>'3_DX'!Q104+'4_ReX'!Q104</f>
        <v>17050</v>
      </c>
      <c r="R93" s="44">
        <f>'3_DX'!R104+'4_ReX'!R104</f>
        <v>2430</v>
      </c>
      <c r="S93" s="44">
        <f>'3_DX'!S104+'4_ReX'!S104</f>
        <v>155</v>
      </c>
      <c r="T93" s="44">
        <f>'3_DX'!T104+'4_ReX'!T104</f>
        <v>2120</v>
      </c>
      <c r="U93" s="44">
        <f>'3_DX'!U104+'4_ReX'!U104</f>
        <v>0</v>
      </c>
      <c r="V93" s="44">
        <f>'3_DX'!V104+'4_ReX'!V104</f>
        <v>10346.58</v>
      </c>
      <c r="W93" s="44">
        <f>'3_DX'!W104+'4_ReX'!W104</f>
        <v>5</v>
      </c>
      <c r="X93" s="44">
        <f>'3_DX'!X104+'4_ReX'!X104</f>
        <v>0</v>
      </c>
      <c r="Y93" s="44">
        <f t="shared" si="9"/>
        <v>1837794.0100000005</v>
      </c>
    </row>
    <row r="94" spans="1:25" s="8" customFormat="1" ht="14.4" x14ac:dyDescent="0.3">
      <c r="A94" s="9"/>
      <c r="B94" s="53" t="s">
        <v>20</v>
      </c>
      <c r="C94" s="44">
        <f>'3_DX'!C105+'4_ReX'!C105</f>
        <v>1617860.1300000004</v>
      </c>
      <c r="D94" s="44">
        <f>'3_DX'!D105+'4_ReX'!D105</f>
        <v>1968158.09</v>
      </c>
      <c r="E94" s="44">
        <f>'3_DX'!E105+'4_ReX'!E105</f>
        <v>390</v>
      </c>
      <c r="F94" s="44">
        <f>'3_DX'!F105+'4_ReX'!F105</f>
        <v>481</v>
      </c>
      <c r="G94" s="44">
        <f>'3_DX'!G105+'4_ReX'!G105</f>
        <v>2260.2399999999998</v>
      </c>
      <c r="H94" s="44">
        <f>'3_DX'!H105+'4_ReX'!H105</f>
        <v>580</v>
      </c>
      <c r="I94" s="44">
        <f>'3_DX'!I105+'4_ReX'!I105</f>
        <v>50564.909999999996</v>
      </c>
      <c r="J94" s="44">
        <f>'3_DX'!J105+'4_ReX'!J105</f>
        <v>300</v>
      </c>
      <c r="K94" s="44">
        <f>'3_DX'!K105+'4_ReX'!K105</f>
        <v>88350.47</v>
      </c>
      <c r="L94" s="44">
        <f>'3_DX'!L105+'4_ReX'!L105</f>
        <v>3920</v>
      </c>
      <c r="M94" s="44">
        <f>'3_DX'!M105+'4_ReX'!M105</f>
        <v>980</v>
      </c>
      <c r="N94" s="44">
        <f>'3_DX'!N105+'4_ReX'!N105</f>
        <v>400</v>
      </c>
      <c r="O94" s="44">
        <f>'3_DX'!O105+'4_ReX'!O105</f>
        <v>1145</v>
      </c>
      <c r="P94" s="44">
        <f>'3_DX'!P105+'4_ReX'!P105</f>
        <v>0</v>
      </c>
      <c r="Q94" s="44">
        <f>'3_DX'!Q105+'4_ReX'!Q105</f>
        <v>51471.89</v>
      </c>
      <c r="R94" s="44">
        <f>'3_DX'!R105+'4_ReX'!R105</f>
        <v>29391.88</v>
      </c>
      <c r="S94" s="44">
        <f>'3_DX'!S105+'4_ReX'!S105</f>
        <v>1155.8499999999999</v>
      </c>
      <c r="T94" s="44">
        <f>'3_DX'!T105+'4_ReX'!T105</f>
        <v>130</v>
      </c>
      <c r="U94" s="44">
        <f>'3_DX'!U105+'4_ReX'!U105</f>
        <v>0</v>
      </c>
      <c r="V94" s="44">
        <f>'3_DX'!V105+'4_ReX'!V105</f>
        <v>700</v>
      </c>
      <c r="W94" s="44">
        <f>'3_DX'!W105+'4_ReX'!W105</f>
        <v>0</v>
      </c>
      <c r="X94" s="44">
        <f>'3_DX'!X105+'4_ReX'!X105</f>
        <v>0</v>
      </c>
      <c r="Y94" s="44">
        <f t="shared" si="9"/>
        <v>3818239.4600000014</v>
      </c>
    </row>
    <row r="95" spans="1:25" s="8" customFormat="1" ht="14.4" x14ac:dyDescent="0.3">
      <c r="A95" s="9"/>
      <c r="B95" s="53" t="s">
        <v>21</v>
      </c>
      <c r="C95" s="44">
        <f>'3_DX'!C106+'4_ReX'!C106</f>
        <v>258179.91</v>
      </c>
      <c r="D95" s="44">
        <f>'3_DX'!D106+'4_ReX'!D106</f>
        <v>1134373.4700000002</v>
      </c>
      <c r="E95" s="44">
        <f>'3_DX'!E106+'4_ReX'!E106</f>
        <v>110</v>
      </c>
      <c r="F95" s="44">
        <f>'3_DX'!F106+'4_ReX'!F106</f>
        <v>156587.49</v>
      </c>
      <c r="G95" s="44">
        <f>'3_DX'!G106+'4_ReX'!G106</f>
        <v>28917.600000000002</v>
      </c>
      <c r="H95" s="44">
        <f>'3_DX'!H106+'4_ReX'!H106</f>
        <v>424</v>
      </c>
      <c r="I95" s="44">
        <f>'3_DX'!I106+'4_ReX'!I106</f>
        <v>90</v>
      </c>
      <c r="J95" s="44">
        <f>'3_DX'!J106+'4_ReX'!J106</f>
        <v>0</v>
      </c>
      <c r="K95" s="44">
        <f>'3_DX'!K106+'4_ReX'!K106</f>
        <v>139467</v>
      </c>
      <c r="L95" s="44">
        <f>'3_DX'!L106+'4_ReX'!L106</f>
        <v>200</v>
      </c>
      <c r="M95" s="44">
        <f>'3_DX'!M106+'4_ReX'!M106</f>
        <v>570</v>
      </c>
      <c r="N95" s="44">
        <f>'3_DX'!N106+'4_ReX'!N106</f>
        <v>0</v>
      </c>
      <c r="O95" s="44">
        <f>'3_DX'!O106+'4_ReX'!O106</f>
        <v>0</v>
      </c>
      <c r="P95" s="44">
        <f>'3_DX'!P106+'4_ReX'!P106</f>
        <v>900</v>
      </c>
      <c r="Q95" s="44">
        <f>'3_DX'!Q106+'4_ReX'!Q106</f>
        <v>32000</v>
      </c>
      <c r="R95" s="44">
        <f>'3_DX'!R106+'4_ReX'!R106</f>
        <v>10286.709999999999</v>
      </c>
      <c r="S95" s="44">
        <f>'3_DX'!S106+'4_ReX'!S106</f>
        <v>0</v>
      </c>
      <c r="T95" s="44">
        <f>'3_DX'!T106+'4_ReX'!T106</f>
        <v>4900</v>
      </c>
      <c r="U95" s="44">
        <f>'3_DX'!U106+'4_ReX'!U106</f>
        <v>0</v>
      </c>
      <c r="V95" s="44">
        <f>'3_DX'!V106+'4_ReX'!V106</f>
        <v>0</v>
      </c>
      <c r="W95" s="44">
        <f>'3_DX'!W106+'4_ReX'!W106</f>
        <v>0</v>
      </c>
      <c r="X95" s="44">
        <f>'3_DX'!X106+'4_ReX'!X106</f>
        <v>0</v>
      </c>
      <c r="Y95" s="44">
        <f t="shared" si="9"/>
        <v>1767006.1800000002</v>
      </c>
    </row>
    <row r="96" spans="1:25" s="8" customFormat="1" ht="14.4" x14ac:dyDescent="0.3">
      <c r="A96" s="9"/>
      <c r="B96" s="53" t="s">
        <v>22</v>
      </c>
      <c r="C96" s="44">
        <f>'3_DX'!C107+'4_ReX'!C107</f>
        <v>714386.96</v>
      </c>
      <c r="D96" s="44">
        <f>'3_DX'!D107+'4_ReX'!D107</f>
        <v>4465556.3500000006</v>
      </c>
      <c r="E96" s="44">
        <f>'3_DX'!E107+'4_ReX'!E107</f>
        <v>320</v>
      </c>
      <c r="F96" s="44">
        <f>'3_DX'!F107+'4_ReX'!F107</f>
        <v>480</v>
      </c>
      <c r="G96" s="44">
        <f>'3_DX'!G107+'4_ReX'!G107</f>
        <v>32072</v>
      </c>
      <c r="H96" s="44">
        <f>'3_DX'!H107+'4_ReX'!H107</f>
        <v>475</v>
      </c>
      <c r="I96" s="44">
        <f>'3_DX'!I107+'4_ReX'!I107</f>
        <v>50</v>
      </c>
      <c r="J96" s="44">
        <f>'3_DX'!J107+'4_ReX'!J107</f>
        <v>0</v>
      </c>
      <c r="K96" s="44">
        <f>'3_DX'!K107+'4_ReX'!K107</f>
        <v>189135</v>
      </c>
      <c r="L96" s="44">
        <f>'3_DX'!L107+'4_ReX'!L107</f>
        <v>1020</v>
      </c>
      <c r="M96" s="44">
        <f>'3_DX'!M107+'4_ReX'!M107</f>
        <v>520</v>
      </c>
      <c r="N96" s="44">
        <f>'3_DX'!N107+'4_ReX'!N107</f>
        <v>100</v>
      </c>
      <c r="O96" s="44">
        <f>'3_DX'!O107+'4_ReX'!O107</f>
        <v>930</v>
      </c>
      <c r="P96" s="44">
        <f>'3_DX'!P107+'4_ReX'!P107</f>
        <v>1040</v>
      </c>
      <c r="Q96" s="44">
        <f>'3_DX'!Q107+'4_ReX'!Q107</f>
        <v>44692.9</v>
      </c>
      <c r="R96" s="44">
        <f>'3_DX'!R107+'4_ReX'!R107</f>
        <v>400</v>
      </c>
      <c r="S96" s="44">
        <f>'3_DX'!S107+'4_ReX'!S107</f>
        <v>1025.6799999999998</v>
      </c>
      <c r="T96" s="44">
        <f>'3_DX'!T107+'4_ReX'!T107</f>
        <v>200</v>
      </c>
      <c r="U96" s="44">
        <f>'3_DX'!U107+'4_ReX'!U107</f>
        <v>0</v>
      </c>
      <c r="V96" s="44">
        <f>'3_DX'!V107+'4_ReX'!V107</f>
        <v>1645</v>
      </c>
      <c r="W96" s="44">
        <f>'3_DX'!W107+'4_ReX'!W107</f>
        <v>0</v>
      </c>
      <c r="X96" s="44">
        <f>'3_DX'!X107+'4_ReX'!X107</f>
        <v>0</v>
      </c>
      <c r="Y96" s="44">
        <f t="shared" si="9"/>
        <v>5454048.8900000006</v>
      </c>
    </row>
    <row r="97" spans="1:25" s="8" customFormat="1" ht="14.4" x14ac:dyDescent="0.3">
      <c r="A97" s="9"/>
      <c r="B97" s="53" t="s">
        <v>23</v>
      </c>
      <c r="C97" s="44">
        <f>'3_DX'!C108+'4_ReX'!C108</f>
        <v>1416363.24</v>
      </c>
      <c r="D97" s="44">
        <f>'3_DX'!D108+'4_ReX'!D108</f>
        <v>3716891.7600000002</v>
      </c>
      <c r="E97" s="44">
        <f>'3_DX'!E108+'4_ReX'!E108</f>
        <v>315</v>
      </c>
      <c r="F97" s="44">
        <f>'3_DX'!F108+'4_ReX'!F108</f>
        <v>171791</v>
      </c>
      <c r="G97" s="44">
        <f>'3_DX'!G108+'4_ReX'!G108</f>
        <v>19730.28</v>
      </c>
      <c r="H97" s="44">
        <f>'3_DX'!H108+'4_ReX'!H108</f>
        <v>22620.12</v>
      </c>
      <c r="I97" s="44">
        <f>'3_DX'!I108+'4_ReX'!I108</f>
        <v>16501.88</v>
      </c>
      <c r="J97" s="44">
        <f>'3_DX'!J108+'4_ReX'!J108</f>
        <v>733.82</v>
      </c>
      <c r="K97" s="44">
        <f>'3_DX'!K108+'4_ReX'!K108</f>
        <v>125830</v>
      </c>
      <c r="L97" s="44">
        <f>'3_DX'!L108+'4_ReX'!L108</f>
        <v>25</v>
      </c>
      <c r="M97" s="44">
        <f>'3_DX'!M108+'4_ReX'!M108</f>
        <v>734.45</v>
      </c>
      <c r="N97" s="44">
        <f>'3_DX'!N108+'4_ReX'!N108</f>
        <v>0</v>
      </c>
      <c r="O97" s="44">
        <f>'3_DX'!O108+'4_ReX'!O108</f>
        <v>0</v>
      </c>
      <c r="P97" s="44">
        <f>'3_DX'!P108+'4_ReX'!P108</f>
        <v>300</v>
      </c>
      <c r="Q97" s="44">
        <f>'3_DX'!Q108+'4_ReX'!Q108</f>
        <v>52931.18</v>
      </c>
      <c r="R97" s="44">
        <f>'3_DX'!R108+'4_ReX'!R108</f>
        <v>340714.88000000006</v>
      </c>
      <c r="S97" s="44">
        <f>'3_DX'!S108+'4_ReX'!S108</f>
        <v>33050.689999999995</v>
      </c>
      <c r="T97" s="44">
        <f>'3_DX'!T108+'4_ReX'!T108</f>
        <v>36860.769999999997</v>
      </c>
      <c r="U97" s="44">
        <f>'3_DX'!U108+'4_ReX'!U108</f>
        <v>0</v>
      </c>
      <c r="V97" s="44">
        <f>'3_DX'!V108+'4_ReX'!V108</f>
        <v>7233.8099999999995</v>
      </c>
      <c r="W97" s="44">
        <f>'3_DX'!W108+'4_ReX'!W108</f>
        <v>0</v>
      </c>
      <c r="X97" s="44">
        <f>'3_DX'!X108+'4_ReX'!X108</f>
        <v>0</v>
      </c>
      <c r="Y97" s="44">
        <f t="shared" si="9"/>
        <v>5962627.8799999999</v>
      </c>
    </row>
    <row r="98" spans="1:25" s="8" customFormat="1" ht="14.4" x14ac:dyDescent="0.3">
      <c r="A98" s="9"/>
      <c r="B98" s="53" t="s">
        <v>24</v>
      </c>
      <c r="C98" s="44">
        <f>'3_DX'!C109+'4_ReX'!C109</f>
        <v>439757.89</v>
      </c>
      <c r="D98" s="44">
        <f>'3_DX'!D109+'4_ReX'!D109</f>
        <v>1600066.3</v>
      </c>
      <c r="E98" s="44">
        <f>'3_DX'!E109+'4_ReX'!E109</f>
        <v>562.5</v>
      </c>
      <c r="F98" s="44">
        <f>'3_DX'!F109+'4_ReX'!F109</f>
        <v>31268</v>
      </c>
      <c r="G98" s="44">
        <f>'3_DX'!G109+'4_ReX'!G109</f>
        <v>11553.800000000001</v>
      </c>
      <c r="H98" s="44">
        <f>'3_DX'!H109+'4_ReX'!H109</f>
        <v>31838.54</v>
      </c>
      <c r="I98" s="44">
        <f>'3_DX'!I109+'4_ReX'!I109</f>
        <v>250</v>
      </c>
      <c r="J98" s="44">
        <f>'3_DX'!J109+'4_ReX'!J109</f>
        <v>200</v>
      </c>
      <c r="K98" s="44">
        <f>'3_DX'!K109+'4_ReX'!K109</f>
        <v>172905.06</v>
      </c>
      <c r="L98" s="44">
        <f>'3_DX'!L109+'4_ReX'!L109</f>
        <v>2223.58</v>
      </c>
      <c r="M98" s="44">
        <f>'3_DX'!M109+'4_ReX'!M109</f>
        <v>615</v>
      </c>
      <c r="N98" s="44">
        <f>'3_DX'!N109+'4_ReX'!N109</f>
        <v>50</v>
      </c>
      <c r="O98" s="44">
        <f>'3_DX'!O109+'4_ReX'!O109</f>
        <v>140</v>
      </c>
      <c r="P98" s="44">
        <f>'3_DX'!P109+'4_ReX'!P109</f>
        <v>56119</v>
      </c>
      <c r="Q98" s="44">
        <f>'3_DX'!Q109+'4_ReX'!Q109</f>
        <v>51904.85</v>
      </c>
      <c r="R98" s="44">
        <f>'3_DX'!R109+'4_ReX'!R109</f>
        <v>500</v>
      </c>
      <c r="S98" s="44">
        <f>'3_DX'!S109+'4_ReX'!S109</f>
        <v>350</v>
      </c>
      <c r="T98" s="44">
        <f>'3_DX'!T109+'4_ReX'!T109</f>
        <v>0</v>
      </c>
      <c r="U98" s="44">
        <f>'3_DX'!U109+'4_ReX'!U109</f>
        <v>0</v>
      </c>
      <c r="V98" s="44">
        <f>'3_DX'!V109+'4_ReX'!V109</f>
        <v>260</v>
      </c>
      <c r="W98" s="44">
        <f>'3_DX'!W109+'4_ReX'!W109</f>
        <v>0</v>
      </c>
      <c r="X98" s="44">
        <f>'3_DX'!X109+'4_ReX'!X109</f>
        <v>0</v>
      </c>
      <c r="Y98" s="44">
        <f t="shared" si="9"/>
        <v>2400564.52</v>
      </c>
    </row>
    <row r="99" spans="1:25" s="8" customFormat="1" ht="14.4" x14ac:dyDescent="0.3">
      <c r="A99" s="9"/>
      <c r="B99" s="5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spans="1:25" s="8" customFormat="1" ht="14.4" x14ac:dyDescent="0.3">
      <c r="A100" s="9" t="s">
        <v>109</v>
      </c>
      <c r="B100" s="53" t="s">
        <v>13</v>
      </c>
      <c r="C100" s="44">
        <f>'3_DX'!C111+'4_ReX'!C111</f>
        <v>338470.18</v>
      </c>
      <c r="D100" s="44">
        <f>'3_DX'!D111+'4_ReX'!D111</f>
        <v>269227.55</v>
      </c>
      <c r="E100" s="44">
        <f>'3_DX'!E111+'4_ReX'!E111</f>
        <v>100</v>
      </c>
      <c r="F100" s="44">
        <f>'3_DX'!F111+'4_ReX'!F111</f>
        <v>555</v>
      </c>
      <c r="G100" s="44">
        <f>'3_DX'!G111+'4_ReX'!G111</f>
        <v>51273.560000000005</v>
      </c>
      <c r="H100" s="44">
        <f>'3_DX'!H111+'4_ReX'!H111</f>
        <v>200</v>
      </c>
      <c r="I100" s="44">
        <f>'3_DX'!I111+'4_ReX'!I111</f>
        <v>270</v>
      </c>
      <c r="J100" s="44">
        <f>'3_DX'!J111+'4_ReX'!J111</f>
        <v>50</v>
      </c>
      <c r="K100" s="44">
        <f>'3_DX'!K111+'4_ReX'!K111</f>
        <v>26629.94</v>
      </c>
      <c r="L100" s="44">
        <f>'3_DX'!L111+'4_ReX'!L111</f>
        <v>1160</v>
      </c>
      <c r="M100" s="44">
        <f>'3_DX'!M111+'4_ReX'!M111</f>
        <v>1940</v>
      </c>
      <c r="N100" s="44">
        <f>'3_DX'!N111+'4_ReX'!N111</f>
        <v>190</v>
      </c>
      <c r="O100" s="44">
        <f>'3_DX'!O111+'4_ReX'!O111</f>
        <v>800</v>
      </c>
      <c r="P100" s="44">
        <f>'3_DX'!P111+'4_ReX'!P111</f>
        <v>40</v>
      </c>
      <c r="Q100" s="44">
        <f>'3_DX'!Q111+'4_ReX'!Q111</f>
        <v>4800</v>
      </c>
      <c r="R100" s="44">
        <f>'3_DX'!R111+'4_ReX'!R111</f>
        <v>1030</v>
      </c>
      <c r="S100" s="44">
        <f>'3_DX'!S111+'4_ReX'!S111</f>
        <v>600</v>
      </c>
      <c r="T100" s="44">
        <f>'3_DX'!T111+'4_ReX'!T111</f>
        <v>50</v>
      </c>
      <c r="U100" s="44">
        <f>'3_DX'!U111+'4_ReX'!U111</f>
        <v>0</v>
      </c>
      <c r="V100" s="44">
        <f>'3_DX'!V111+'4_ReX'!V111</f>
        <v>2180</v>
      </c>
      <c r="W100" s="44">
        <f>'3_DX'!W111+'4_ReX'!W111</f>
        <v>0</v>
      </c>
      <c r="X100" s="44">
        <f>'3_DX'!X111+'4_ReX'!X111</f>
        <v>0</v>
      </c>
      <c r="Y100" s="44">
        <f t="shared" si="9"/>
        <v>699566.23</v>
      </c>
    </row>
    <row r="101" spans="1:25" s="8" customFormat="1" ht="14.4" x14ac:dyDescent="0.3">
      <c r="A101" s="9"/>
      <c r="B101" s="53" t="s">
        <v>14</v>
      </c>
      <c r="C101" s="44">
        <f>'3_DX'!C112+'4_ReX'!C112</f>
        <v>138685.20000000001</v>
      </c>
      <c r="D101" s="44">
        <f>'3_DX'!D112+'4_ReX'!D112</f>
        <v>2549187.0500000003</v>
      </c>
      <c r="E101" s="44">
        <f>'3_DX'!E112+'4_ReX'!E112</f>
        <v>48.87</v>
      </c>
      <c r="F101" s="44">
        <f>'3_DX'!F112+'4_ReX'!F112</f>
        <v>0</v>
      </c>
      <c r="G101" s="44">
        <f>'3_DX'!G112+'4_ReX'!G112</f>
        <v>36931.300000000003</v>
      </c>
      <c r="H101" s="44">
        <f>'3_DX'!H112+'4_ReX'!H112</f>
        <v>0</v>
      </c>
      <c r="I101" s="44">
        <f>'3_DX'!I112+'4_ReX'!I112</f>
        <v>0</v>
      </c>
      <c r="J101" s="44">
        <f>'3_DX'!J112+'4_ReX'!J112</f>
        <v>0</v>
      </c>
      <c r="K101" s="44">
        <f>'3_DX'!K112+'4_ReX'!K112</f>
        <v>197767.59999999998</v>
      </c>
      <c r="L101" s="44">
        <f>'3_DX'!L112+'4_ReX'!L112</f>
        <v>0</v>
      </c>
      <c r="M101" s="44">
        <f>'3_DX'!M112+'4_ReX'!M112</f>
        <v>60</v>
      </c>
      <c r="N101" s="44">
        <f>'3_DX'!N112+'4_ReX'!N112</f>
        <v>20</v>
      </c>
      <c r="O101" s="44">
        <f>'3_DX'!O112+'4_ReX'!O112</f>
        <v>0</v>
      </c>
      <c r="P101" s="44">
        <f>'3_DX'!P112+'4_ReX'!P112</f>
        <v>0</v>
      </c>
      <c r="Q101" s="44">
        <f>'3_DX'!Q112+'4_ReX'!Q112</f>
        <v>0</v>
      </c>
      <c r="R101" s="44">
        <f>'3_DX'!R112+'4_ReX'!R112</f>
        <v>2000</v>
      </c>
      <c r="S101" s="44">
        <f>'3_DX'!S112+'4_ReX'!S112</f>
        <v>0</v>
      </c>
      <c r="T101" s="44">
        <f>'3_DX'!T112+'4_ReX'!T112</f>
        <v>0</v>
      </c>
      <c r="U101" s="44">
        <f>'3_DX'!U112+'4_ReX'!U112</f>
        <v>0</v>
      </c>
      <c r="V101" s="44">
        <f>'3_DX'!V112+'4_ReX'!V112</f>
        <v>0</v>
      </c>
      <c r="W101" s="44">
        <f>'3_DX'!W112+'4_ReX'!W112</f>
        <v>0</v>
      </c>
      <c r="X101" s="44">
        <f>'3_DX'!X112+'4_ReX'!X112</f>
        <v>0</v>
      </c>
      <c r="Y101" s="44">
        <f t="shared" si="9"/>
        <v>2924700.0200000005</v>
      </c>
    </row>
    <row r="102" spans="1:25" s="8" customFormat="1" ht="14.4" x14ac:dyDescent="0.3">
      <c r="A102" s="9"/>
      <c r="B102" s="53" t="s">
        <v>15</v>
      </c>
      <c r="C102" s="44">
        <f>'3_DX'!C113+'4_ReX'!C113</f>
        <v>245261.54000000004</v>
      </c>
      <c r="D102" s="44">
        <f>'3_DX'!D113+'4_ReX'!D113</f>
        <v>1356685.7300000002</v>
      </c>
      <c r="E102" s="44">
        <f>'3_DX'!E113+'4_ReX'!E113</f>
        <v>86</v>
      </c>
      <c r="F102" s="44">
        <f>'3_DX'!F113+'4_ReX'!F113</f>
        <v>530</v>
      </c>
      <c r="G102" s="44">
        <f>'3_DX'!G113+'4_ReX'!G113</f>
        <v>51174.43</v>
      </c>
      <c r="H102" s="44">
        <f>'3_DX'!H113+'4_ReX'!H113</f>
        <v>1335</v>
      </c>
      <c r="I102" s="44">
        <f>'3_DX'!I113+'4_ReX'!I113</f>
        <v>2344</v>
      </c>
      <c r="J102" s="44">
        <f>'3_DX'!J113+'4_ReX'!J113</f>
        <v>0</v>
      </c>
      <c r="K102" s="44">
        <f>'3_DX'!K113+'4_ReX'!K113</f>
        <v>39824.230000000003</v>
      </c>
      <c r="L102" s="44">
        <f>'3_DX'!L113+'4_ReX'!L113</f>
        <v>0</v>
      </c>
      <c r="M102" s="44">
        <f>'3_DX'!M113+'4_ReX'!M113</f>
        <v>285</v>
      </c>
      <c r="N102" s="44">
        <f>'3_DX'!N113+'4_ReX'!N113</f>
        <v>75</v>
      </c>
      <c r="O102" s="44">
        <f>'3_DX'!O113+'4_ReX'!O113</f>
        <v>0</v>
      </c>
      <c r="P102" s="44">
        <f>'3_DX'!P113+'4_ReX'!P113</f>
        <v>0</v>
      </c>
      <c r="Q102" s="44">
        <f>'3_DX'!Q113+'4_ReX'!Q113</f>
        <v>64300</v>
      </c>
      <c r="R102" s="44">
        <f>'3_DX'!R113+'4_ReX'!R113</f>
        <v>8229.02</v>
      </c>
      <c r="S102" s="44">
        <f>'3_DX'!S113+'4_ReX'!S113</f>
        <v>20000</v>
      </c>
      <c r="T102" s="44">
        <f>'3_DX'!T113+'4_ReX'!T113</f>
        <v>0</v>
      </c>
      <c r="U102" s="44">
        <f>'3_DX'!U113+'4_ReX'!U113</f>
        <v>0</v>
      </c>
      <c r="V102" s="44">
        <f>'3_DX'!V113+'4_ReX'!V113</f>
        <v>713</v>
      </c>
      <c r="W102" s="44">
        <f>'3_DX'!W113+'4_ReX'!W113</f>
        <v>0</v>
      </c>
      <c r="X102" s="44">
        <f>'3_DX'!X113+'4_ReX'!X113</f>
        <v>0</v>
      </c>
      <c r="Y102" s="44">
        <f t="shared" si="9"/>
        <v>1790842.9500000002</v>
      </c>
    </row>
    <row r="103" spans="1:25" s="8" customFormat="1" ht="14.4" x14ac:dyDescent="0.3">
      <c r="A103" s="9"/>
      <c r="B103" s="53" t="s">
        <v>16</v>
      </c>
      <c r="C103" s="44">
        <f>'3_DX'!C114+'4_ReX'!C114</f>
        <v>784204.39999999991</v>
      </c>
      <c r="D103" s="44">
        <f>'3_DX'!D114+'4_ReX'!D114</f>
        <v>996167.99</v>
      </c>
      <c r="E103" s="44">
        <f>'3_DX'!E114+'4_ReX'!E114</f>
        <v>130</v>
      </c>
      <c r="F103" s="44">
        <f>'3_DX'!F114+'4_ReX'!F114</f>
        <v>12032</v>
      </c>
      <c r="G103" s="44">
        <f>'3_DX'!G114+'4_ReX'!G114</f>
        <v>54794.62999999999</v>
      </c>
      <c r="H103" s="44">
        <f>'3_DX'!H114+'4_ReX'!H114</f>
        <v>191.26999999999998</v>
      </c>
      <c r="I103" s="44">
        <f>'3_DX'!I114+'4_ReX'!I114</f>
        <v>84.88</v>
      </c>
      <c r="J103" s="44">
        <f>'3_DX'!J114+'4_ReX'!J114</f>
        <v>82.43</v>
      </c>
      <c r="K103" s="44">
        <f>'3_DX'!K114+'4_ReX'!K114</f>
        <v>242011.54</v>
      </c>
      <c r="L103" s="44">
        <f>'3_DX'!L114+'4_ReX'!L114</f>
        <v>92.71</v>
      </c>
      <c r="M103" s="44">
        <f>'3_DX'!M114+'4_ReX'!M114</f>
        <v>1212.2</v>
      </c>
      <c r="N103" s="44">
        <f>'3_DX'!N114+'4_ReX'!N114</f>
        <v>149.32</v>
      </c>
      <c r="O103" s="44">
        <f>'3_DX'!O114+'4_ReX'!O114</f>
        <v>24.33</v>
      </c>
      <c r="P103" s="44">
        <f>'3_DX'!P114+'4_ReX'!P114</f>
        <v>4221.3999999999996</v>
      </c>
      <c r="Q103" s="44">
        <f>'3_DX'!Q114+'4_ReX'!Q114</f>
        <v>74140.680000000008</v>
      </c>
      <c r="R103" s="44">
        <f>'3_DX'!R114+'4_ReX'!R114</f>
        <v>2370.27</v>
      </c>
      <c r="S103" s="44">
        <f>'3_DX'!S114+'4_ReX'!S114</f>
        <v>550.67999999999995</v>
      </c>
      <c r="T103" s="44">
        <f>'3_DX'!T114+'4_ReX'!T114</f>
        <v>70.819999999999993</v>
      </c>
      <c r="U103" s="44">
        <f>'3_DX'!U114+'4_ReX'!U114</f>
        <v>0</v>
      </c>
      <c r="V103" s="44">
        <f>'3_DX'!V114+'4_ReX'!V114</f>
        <v>427.59</v>
      </c>
      <c r="W103" s="44">
        <f>'3_DX'!W114+'4_ReX'!W114</f>
        <v>0</v>
      </c>
      <c r="X103" s="44">
        <f>'3_DX'!X114+'4_ReX'!X114</f>
        <v>0</v>
      </c>
      <c r="Y103" s="44">
        <f t="shared" si="9"/>
        <v>2172959.1399999997</v>
      </c>
    </row>
    <row r="104" spans="1:25" s="8" customFormat="1" ht="14.4" x14ac:dyDescent="0.3">
      <c r="A104" s="9"/>
      <c r="B104" s="53" t="s">
        <v>17</v>
      </c>
      <c r="C104" s="44">
        <f>'3_DX'!C115+'4_ReX'!C115</f>
        <v>715989.88</v>
      </c>
      <c r="D104" s="44">
        <f>'3_DX'!D115+'4_ReX'!D115</f>
        <v>1777502.48</v>
      </c>
      <c r="E104" s="44">
        <f>'3_DX'!E115+'4_ReX'!E115</f>
        <v>1717</v>
      </c>
      <c r="F104" s="44">
        <f>'3_DX'!F115+'4_ReX'!F115</f>
        <v>260</v>
      </c>
      <c r="G104" s="44">
        <f>'3_DX'!G115+'4_ReX'!G115</f>
        <v>79312.399999999994</v>
      </c>
      <c r="H104" s="44">
        <f>'3_DX'!H115+'4_ReX'!H115</f>
        <v>1210</v>
      </c>
      <c r="I104" s="44">
        <f>'3_DX'!I115+'4_ReX'!I115</f>
        <v>0</v>
      </c>
      <c r="J104" s="44">
        <f>'3_DX'!J115+'4_ReX'!J115</f>
        <v>10</v>
      </c>
      <c r="K104" s="44">
        <f>'3_DX'!K115+'4_ReX'!K115</f>
        <v>114008.6</v>
      </c>
      <c r="L104" s="44">
        <f>'3_DX'!L115+'4_ReX'!L115</f>
        <v>215</v>
      </c>
      <c r="M104" s="44">
        <f>'3_DX'!M115+'4_ReX'!M115</f>
        <v>1080</v>
      </c>
      <c r="N104" s="44">
        <f>'3_DX'!N115+'4_ReX'!N115</f>
        <v>70</v>
      </c>
      <c r="O104" s="44">
        <f>'3_DX'!O115+'4_ReX'!O115</f>
        <v>60</v>
      </c>
      <c r="P104" s="44">
        <f>'3_DX'!P115+'4_ReX'!P115</f>
        <v>0</v>
      </c>
      <c r="Q104" s="44">
        <f>'3_DX'!Q115+'4_ReX'!Q115</f>
        <v>12893.13</v>
      </c>
      <c r="R104" s="44">
        <f>'3_DX'!R115+'4_ReX'!R115</f>
        <v>237192.04</v>
      </c>
      <c r="S104" s="44">
        <f>'3_DX'!S115+'4_ReX'!S115</f>
        <v>200</v>
      </c>
      <c r="T104" s="44">
        <f>'3_DX'!T115+'4_ReX'!T115</f>
        <v>0</v>
      </c>
      <c r="U104" s="44">
        <f>'3_DX'!U115+'4_ReX'!U115</f>
        <v>0</v>
      </c>
      <c r="V104" s="44">
        <f>'3_DX'!V115+'4_ReX'!V115</f>
        <v>89671</v>
      </c>
      <c r="W104" s="44">
        <f>'3_DX'!W115+'4_ReX'!W115</f>
        <v>0</v>
      </c>
      <c r="X104" s="44">
        <f>'3_DX'!X115+'4_ReX'!X115</f>
        <v>0</v>
      </c>
      <c r="Y104" s="44">
        <f t="shared" si="9"/>
        <v>3031391.53</v>
      </c>
    </row>
    <row r="105" spans="1:25" s="8" customFormat="1" ht="14.4" x14ac:dyDescent="0.3">
      <c r="A105" s="9"/>
      <c r="B105" s="53" t="s">
        <v>18</v>
      </c>
      <c r="C105" s="44">
        <f>'3_DX'!C116+'4_ReX'!C116</f>
        <v>506780.75</v>
      </c>
      <c r="D105" s="44">
        <f>'3_DX'!D116+'4_ReX'!D116</f>
        <v>1565195.07</v>
      </c>
      <c r="E105" s="44">
        <f>'3_DX'!E116+'4_ReX'!E116</f>
        <v>448.91999999999996</v>
      </c>
      <c r="F105" s="44">
        <f>'3_DX'!F116+'4_ReX'!F116</f>
        <v>1927</v>
      </c>
      <c r="G105" s="44">
        <f>'3_DX'!G116+'4_ReX'!G116</f>
        <v>11643.029999999999</v>
      </c>
      <c r="H105" s="44">
        <f>'3_DX'!H116+'4_ReX'!H116</f>
        <v>1048.71</v>
      </c>
      <c r="I105" s="44">
        <f>'3_DX'!I116+'4_ReX'!I116</f>
        <v>0</v>
      </c>
      <c r="J105" s="44">
        <f>'3_DX'!J116+'4_ReX'!J116</f>
        <v>0</v>
      </c>
      <c r="K105" s="44">
        <f>'3_DX'!K116+'4_ReX'!K116</f>
        <v>154198.26999999999</v>
      </c>
      <c r="L105" s="44">
        <f>'3_DX'!L116+'4_ReX'!L116</f>
        <v>5000</v>
      </c>
      <c r="M105" s="44">
        <f>'3_DX'!M116+'4_ReX'!M116</f>
        <v>1170</v>
      </c>
      <c r="N105" s="44">
        <f>'3_DX'!N116+'4_ReX'!N116</f>
        <v>140</v>
      </c>
      <c r="O105" s="44">
        <f>'3_DX'!O116+'4_ReX'!O116</f>
        <v>0</v>
      </c>
      <c r="P105" s="44">
        <f>'3_DX'!P116+'4_ReX'!P116</f>
        <v>0</v>
      </c>
      <c r="Q105" s="44">
        <f>'3_DX'!Q116+'4_ReX'!Q116</f>
        <v>10600</v>
      </c>
      <c r="R105" s="44">
        <f>'3_DX'!R116+'4_ReX'!R116</f>
        <v>11939.2</v>
      </c>
      <c r="S105" s="44">
        <f>'3_DX'!S116+'4_ReX'!S116</f>
        <v>4000</v>
      </c>
      <c r="T105" s="44">
        <f>'3_DX'!T116+'4_ReX'!T116</f>
        <v>600</v>
      </c>
      <c r="U105" s="44">
        <f>'3_DX'!U116+'4_ReX'!U116</f>
        <v>0</v>
      </c>
      <c r="V105" s="44">
        <f>'3_DX'!V116+'4_ReX'!V116</f>
        <v>7200</v>
      </c>
      <c r="W105" s="44">
        <f>'3_DX'!W116+'4_ReX'!W116</f>
        <v>1400</v>
      </c>
      <c r="X105" s="44">
        <f>'3_DX'!X116+'4_ReX'!X116</f>
        <v>0</v>
      </c>
      <c r="Y105" s="44">
        <f t="shared" si="9"/>
        <v>2283290.9500000002</v>
      </c>
    </row>
    <row r="106" spans="1:25" s="8" customFormat="1" ht="14.4" x14ac:dyDescent="0.3">
      <c r="A106" s="9"/>
      <c r="B106" s="53" t="s">
        <v>19</v>
      </c>
      <c r="C106" s="44">
        <f>'3_DX'!C117+'4_ReX'!C117</f>
        <v>97978.819999999992</v>
      </c>
      <c r="D106" s="44">
        <f>'3_DX'!D117+'4_ReX'!D117</f>
        <v>1685496.0399999998</v>
      </c>
      <c r="E106" s="44">
        <f>'3_DX'!E117+'4_ReX'!E117</f>
        <v>95.76</v>
      </c>
      <c r="F106" s="44">
        <f>'3_DX'!F117+'4_ReX'!F117</f>
        <v>1159.2800000000002</v>
      </c>
      <c r="G106" s="44">
        <f>'3_DX'!G117+'4_ReX'!G117</f>
        <v>30</v>
      </c>
      <c r="H106" s="44">
        <f>'3_DX'!H117+'4_ReX'!H117</f>
        <v>2643.6</v>
      </c>
      <c r="I106" s="44">
        <f>'3_DX'!I117+'4_ReX'!I117</f>
        <v>90</v>
      </c>
      <c r="J106" s="44">
        <f>'3_DX'!J117+'4_ReX'!J117</f>
        <v>90</v>
      </c>
      <c r="K106" s="44">
        <f>'3_DX'!K117+'4_ReX'!K117</f>
        <v>122878.6</v>
      </c>
      <c r="L106" s="44">
        <f>'3_DX'!L117+'4_ReX'!L117</f>
        <v>485</v>
      </c>
      <c r="M106" s="44">
        <f>'3_DX'!M117+'4_ReX'!M117</f>
        <v>1447.5299999999997</v>
      </c>
      <c r="N106" s="44">
        <f>'3_DX'!N117+'4_ReX'!N117</f>
        <v>260</v>
      </c>
      <c r="O106" s="44">
        <f>'3_DX'!O117+'4_ReX'!O117</f>
        <v>860</v>
      </c>
      <c r="P106" s="44">
        <f>'3_DX'!P117+'4_ReX'!P117</f>
        <v>26130</v>
      </c>
      <c r="Q106" s="44">
        <f>'3_DX'!Q117+'4_ReX'!Q117</f>
        <v>0</v>
      </c>
      <c r="R106" s="44">
        <f>'3_DX'!R117+'4_ReX'!R117</f>
        <v>17552.939999999999</v>
      </c>
      <c r="S106" s="44">
        <f>'3_DX'!S117+'4_ReX'!S117</f>
        <v>476.47</v>
      </c>
      <c r="T106" s="44">
        <f>'3_DX'!T117+'4_ReX'!T117</f>
        <v>60</v>
      </c>
      <c r="U106" s="44">
        <f>'3_DX'!U117+'4_ReX'!U117</f>
        <v>0</v>
      </c>
      <c r="V106" s="44">
        <f>'3_DX'!V117+'4_ReX'!V117</f>
        <v>2650</v>
      </c>
      <c r="W106" s="44">
        <f>'3_DX'!W117+'4_ReX'!W117</f>
        <v>30</v>
      </c>
      <c r="X106" s="44">
        <f>'3_DX'!X117+'4_ReX'!X117</f>
        <v>0</v>
      </c>
      <c r="Y106" s="44">
        <f t="shared" si="9"/>
        <v>1960414.04</v>
      </c>
    </row>
    <row r="107" spans="1:25" s="8" customFormat="1" ht="14.4" x14ac:dyDescent="0.3">
      <c r="A107" s="9"/>
      <c r="B107" s="53" t="s">
        <v>20</v>
      </c>
      <c r="C107" s="44">
        <f>'3_DX'!C118+'4_ReX'!C118</f>
        <v>588577.84000000008</v>
      </c>
      <c r="D107" s="44">
        <f>'3_DX'!D118+'4_ReX'!D118</f>
        <v>1843008.5599999998</v>
      </c>
      <c r="E107" s="44">
        <f>'3_DX'!E118+'4_ReX'!E118</f>
        <v>212.2</v>
      </c>
      <c r="F107" s="44">
        <f>'3_DX'!F118+'4_ReX'!F118</f>
        <v>520</v>
      </c>
      <c r="G107" s="44">
        <f>'3_DX'!G118+'4_ReX'!G118</f>
        <v>30</v>
      </c>
      <c r="H107" s="44">
        <f>'3_DX'!H118+'4_ReX'!H118</f>
        <v>20</v>
      </c>
      <c r="I107" s="44">
        <f>'3_DX'!I118+'4_ReX'!I118</f>
        <v>150</v>
      </c>
      <c r="J107" s="44">
        <f>'3_DX'!J118+'4_ReX'!J118</f>
        <v>0</v>
      </c>
      <c r="K107" s="44">
        <f>'3_DX'!K118+'4_ReX'!K118</f>
        <v>177142.69000000012</v>
      </c>
      <c r="L107" s="44">
        <f>'3_DX'!L118+'4_ReX'!L118</f>
        <v>800</v>
      </c>
      <c r="M107" s="44">
        <f>'3_DX'!M118+'4_ReX'!M118</f>
        <v>398.8</v>
      </c>
      <c r="N107" s="44">
        <f>'3_DX'!N118+'4_ReX'!N118</f>
        <v>140</v>
      </c>
      <c r="O107" s="44">
        <f>'3_DX'!O118+'4_ReX'!O118</f>
        <v>40</v>
      </c>
      <c r="P107" s="44">
        <f>'3_DX'!P118+'4_ReX'!P118</f>
        <v>230</v>
      </c>
      <c r="Q107" s="44">
        <f>'3_DX'!Q118+'4_ReX'!Q118</f>
        <v>30876.04</v>
      </c>
      <c r="R107" s="44">
        <f>'3_DX'!R118+'4_ReX'!R118</f>
        <v>11896.279999999999</v>
      </c>
      <c r="S107" s="44">
        <f>'3_DX'!S118+'4_ReX'!S118</f>
        <v>30000</v>
      </c>
      <c r="T107" s="44">
        <f>'3_DX'!T118+'4_ReX'!T118</f>
        <v>0</v>
      </c>
      <c r="U107" s="44">
        <f>'3_DX'!U118+'4_ReX'!U118</f>
        <v>0</v>
      </c>
      <c r="V107" s="44">
        <f>'3_DX'!V118+'4_ReX'!V118</f>
        <v>180</v>
      </c>
      <c r="W107" s="44">
        <f>'3_DX'!W118+'4_ReX'!W118</f>
        <v>150</v>
      </c>
      <c r="X107" s="44">
        <f>'3_DX'!X118+'4_ReX'!X118</f>
        <v>0</v>
      </c>
      <c r="Y107" s="44">
        <f t="shared" si="9"/>
        <v>2684372.4099999997</v>
      </c>
    </row>
    <row r="108" spans="1:25" s="8" customFormat="1" ht="14.4" x14ac:dyDescent="0.3">
      <c r="A108" s="9"/>
      <c r="B108" s="53" t="s">
        <v>21</v>
      </c>
      <c r="C108" s="44">
        <f>'3_DX'!C119+'4_ReX'!C119</f>
        <v>569756.1</v>
      </c>
      <c r="D108" s="44">
        <f>'3_DX'!D119+'4_ReX'!D119</f>
        <v>1724464.5</v>
      </c>
      <c r="E108" s="44">
        <f>'3_DX'!E119+'4_ReX'!E119</f>
        <v>48</v>
      </c>
      <c r="F108" s="44">
        <f>'3_DX'!F119+'4_ReX'!F119</f>
        <v>25572.41</v>
      </c>
      <c r="G108" s="44">
        <f>'3_DX'!G119+'4_ReX'!G119</f>
        <v>71.099999999999994</v>
      </c>
      <c r="H108" s="44">
        <f>'3_DX'!H119+'4_ReX'!H119</f>
        <v>33505</v>
      </c>
      <c r="I108" s="44">
        <f>'3_DX'!I119+'4_ReX'!I119</f>
        <v>1400</v>
      </c>
      <c r="J108" s="44">
        <f>'3_DX'!J119+'4_ReX'!J119</f>
        <v>0</v>
      </c>
      <c r="K108" s="44">
        <f>'3_DX'!K119+'4_ReX'!K119</f>
        <v>94207.82</v>
      </c>
      <c r="L108" s="44">
        <f>'3_DX'!L119+'4_ReX'!L119</f>
        <v>150</v>
      </c>
      <c r="M108" s="44">
        <f>'3_DX'!M119+'4_ReX'!M119</f>
        <v>410.99</v>
      </c>
      <c r="N108" s="44">
        <f>'3_DX'!N119+'4_ReX'!N119</f>
        <v>0</v>
      </c>
      <c r="O108" s="44">
        <f>'3_DX'!O119+'4_ReX'!O119</f>
        <v>0</v>
      </c>
      <c r="P108" s="44">
        <f>'3_DX'!P119+'4_ReX'!P119</f>
        <v>0</v>
      </c>
      <c r="Q108" s="44">
        <f>'3_DX'!Q119+'4_ReX'!Q119</f>
        <v>120000</v>
      </c>
      <c r="R108" s="44">
        <f>'3_DX'!R119+'4_ReX'!R119</f>
        <v>413685.91000000003</v>
      </c>
      <c r="S108" s="44">
        <f>'3_DX'!S119+'4_ReX'!S119</f>
        <v>612000</v>
      </c>
      <c r="T108" s="44">
        <f>'3_DX'!T119+'4_ReX'!T119</f>
        <v>61730</v>
      </c>
      <c r="U108" s="44">
        <f>'3_DX'!U119+'4_ReX'!U119</f>
        <v>0</v>
      </c>
      <c r="V108" s="44">
        <f>'3_DX'!V119+'4_ReX'!V119</f>
        <v>500</v>
      </c>
      <c r="W108" s="44">
        <f>'3_DX'!W119+'4_ReX'!W119</f>
        <v>0</v>
      </c>
      <c r="X108" s="44">
        <f>'3_DX'!X119+'4_ReX'!X119</f>
        <v>0</v>
      </c>
      <c r="Y108" s="44">
        <f t="shared" si="9"/>
        <v>3657501.8300000005</v>
      </c>
    </row>
    <row r="109" spans="1:25" s="8" customFormat="1" ht="14.4" x14ac:dyDescent="0.3">
      <c r="A109" s="9"/>
      <c r="B109" s="53" t="s">
        <v>22</v>
      </c>
      <c r="C109" s="44">
        <f>'3_DX'!C120+'4_ReX'!C120</f>
        <v>424997.4800000001</v>
      </c>
      <c r="D109" s="44">
        <f>'3_DX'!D120+'4_ReX'!D120</f>
        <v>2523426.1799999997</v>
      </c>
      <c r="E109" s="44">
        <f>'3_DX'!E120+'4_ReX'!E120</f>
        <v>193</v>
      </c>
      <c r="F109" s="44">
        <f>'3_DX'!F120+'4_ReX'!F120</f>
        <v>481.5</v>
      </c>
      <c r="G109" s="44">
        <f>'3_DX'!G120+'4_ReX'!G120</f>
        <v>234679.87000000002</v>
      </c>
      <c r="H109" s="44">
        <f>'3_DX'!H120+'4_ReX'!H120</f>
        <v>60</v>
      </c>
      <c r="I109" s="44">
        <f>'3_DX'!I120+'4_ReX'!I120</f>
        <v>20</v>
      </c>
      <c r="J109" s="44">
        <f>'3_DX'!J120+'4_ReX'!J120</f>
        <v>0</v>
      </c>
      <c r="K109" s="44">
        <f>'3_DX'!K120+'4_ReX'!K120</f>
        <v>499200.60000000003</v>
      </c>
      <c r="L109" s="44">
        <f>'3_DX'!L120+'4_ReX'!L120</f>
        <v>340</v>
      </c>
      <c r="M109" s="44">
        <f>'3_DX'!M120+'4_ReX'!M120</f>
        <v>248.11</v>
      </c>
      <c r="N109" s="44">
        <f>'3_DX'!N120+'4_ReX'!N120</f>
        <v>62.61</v>
      </c>
      <c r="O109" s="44">
        <f>'3_DX'!O120+'4_ReX'!O120</f>
        <v>140</v>
      </c>
      <c r="P109" s="44">
        <f>'3_DX'!P120+'4_ReX'!P120</f>
        <v>0</v>
      </c>
      <c r="Q109" s="44">
        <f>'3_DX'!Q120+'4_ReX'!Q120</f>
        <v>45120</v>
      </c>
      <c r="R109" s="44">
        <f>'3_DX'!R120+'4_ReX'!R120</f>
        <v>4865.2000000000007</v>
      </c>
      <c r="S109" s="44">
        <f>'3_DX'!S120+'4_ReX'!S120</f>
        <v>357824.43</v>
      </c>
      <c r="T109" s="44">
        <f>'3_DX'!T120+'4_ReX'!T120</f>
        <v>0</v>
      </c>
      <c r="U109" s="44">
        <f>'3_DX'!U120+'4_ReX'!U120</f>
        <v>0</v>
      </c>
      <c r="V109" s="44">
        <f>'3_DX'!V120+'4_ReX'!V120</f>
        <v>20</v>
      </c>
      <c r="W109" s="44">
        <f>'3_DX'!W120+'4_ReX'!W120</f>
        <v>0</v>
      </c>
      <c r="X109" s="44">
        <f>'3_DX'!X120+'4_ReX'!X120</f>
        <v>0</v>
      </c>
      <c r="Y109" s="44">
        <f t="shared" si="9"/>
        <v>4091678.98</v>
      </c>
    </row>
    <row r="110" spans="1:25" s="8" customFormat="1" ht="14.4" x14ac:dyDescent="0.3">
      <c r="A110" s="9"/>
      <c r="B110" s="53" t="s">
        <v>23</v>
      </c>
      <c r="C110" s="44">
        <f>'3_DX'!C121+'4_ReX'!C121</f>
        <v>655629.99</v>
      </c>
      <c r="D110" s="44">
        <f>'3_DX'!D121+'4_ReX'!D121</f>
        <v>1324736.6099999999</v>
      </c>
      <c r="E110" s="44">
        <f>'3_DX'!E121+'4_ReX'!E121</f>
        <v>477</v>
      </c>
      <c r="F110" s="44">
        <f>'3_DX'!F121+'4_ReX'!F121</f>
        <v>576.5</v>
      </c>
      <c r="G110" s="44">
        <f>'3_DX'!G121+'4_ReX'!G121</f>
        <v>274992.21000000002</v>
      </c>
      <c r="H110" s="44">
        <f>'3_DX'!H121+'4_ReX'!H121</f>
        <v>1480</v>
      </c>
      <c r="I110" s="44">
        <f>'3_DX'!I121+'4_ReX'!I121</f>
        <v>95</v>
      </c>
      <c r="J110" s="44">
        <f>'3_DX'!J121+'4_ReX'!J121</f>
        <v>121</v>
      </c>
      <c r="K110" s="44">
        <f>'3_DX'!K121+'4_ReX'!K121</f>
        <v>110981.67999999998</v>
      </c>
      <c r="L110" s="44">
        <f>'3_DX'!L121+'4_ReX'!L121</f>
        <v>190</v>
      </c>
      <c r="M110" s="44">
        <f>'3_DX'!M121+'4_ReX'!M121</f>
        <v>678.6</v>
      </c>
      <c r="N110" s="44">
        <f>'3_DX'!N121+'4_ReX'!N121</f>
        <v>85</v>
      </c>
      <c r="O110" s="44">
        <f>'3_DX'!O121+'4_ReX'!O121</f>
        <v>157</v>
      </c>
      <c r="P110" s="44">
        <f>'3_DX'!P121+'4_ReX'!P121</f>
        <v>0</v>
      </c>
      <c r="Q110" s="44">
        <f>'3_DX'!Q121+'4_ReX'!Q121</f>
        <v>18375</v>
      </c>
      <c r="R110" s="44">
        <f>'3_DX'!R121+'4_ReX'!R121</f>
        <v>1054</v>
      </c>
      <c r="S110" s="44">
        <f>'3_DX'!S121+'4_ReX'!S121</f>
        <v>5350</v>
      </c>
      <c r="T110" s="44">
        <f>'3_DX'!T121+'4_ReX'!T121</f>
        <v>30</v>
      </c>
      <c r="U110" s="44">
        <f>'3_DX'!U121+'4_ReX'!U121</f>
        <v>0</v>
      </c>
      <c r="V110" s="44">
        <f>'3_DX'!V121+'4_ReX'!V121</f>
        <v>751</v>
      </c>
      <c r="W110" s="44">
        <f>'3_DX'!W121+'4_ReX'!W121</f>
        <v>45</v>
      </c>
      <c r="X110" s="44">
        <f>'3_DX'!X121+'4_ReX'!X121</f>
        <v>0</v>
      </c>
      <c r="Y110" s="44">
        <f t="shared" si="9"/>
        <v>2395805.5900000003</v>
      </c>
    </row>
    <row r="111" spans="1:25" s="8" customFormat="1" ht="14.4" x14ac:dyDescent="0.3">
      <c r="A111" s="9"/>
      <c r="B111" s="53" t="s">
        <v>24</v>
      </c>
      <c r="C111" s="44">
        <f>'3_DX'!C122+'4_ReX'!C122</f>
        <v>1030954.9000000001</v>
      </c>
      <c r="D111" s="44">
        <f>'3_DX'!D122+'4_ReX'!D122</f>
        <v>1436213.5800000003</v>
      </c>
      <c r="E111" s="44">
        <f>'3_DX'!E122+'4_ReX'!E122</f>
        <v>80</v>
      </c>
      <c r="F111" s="44">
        <f>'3_DX'!F122+'4_ReX'!F122</f>
        <v>27312.65</v>
      </c>
      <c r="G111" s="44">
        <f>'3_DX'!G122+'4_ReX'!G122</f>
        <v>373891.45000000007</v>
      </c>
      <c r="H111" s="44">
        <f>'3_DX'!H122+'4_ReX'!H122</f>
        <v>230</v>
      </c>
      <c r="I111" s="44">
        <f>'3_DX'!I122+'4_ReX'!I122</f>
        <v>408.4</v>
      </c>
      <c r="J111" s="44">
        <f>'3_DX'!J122+'4_ReX'!J122</f>
        <v>270</v>
      </c>
      <c r="K111" s="44">
        <f>'3_DX'!K122+'4_ReX'!K122</f>
        <v>44656.639999999999</v>
      </c>
      <c r="L111" s="44">
        <f>'3_DX'!L122+'4_ReX'!L122</f>
        <v>47239.000000000007</v>
      </c>
      <c r="M111" s="44">
        <f>'3_DX'!M122+'4_ReX'!M122</f>
        <v>790</v>
      </c>
      <c r="N111" s="44">
        <f>'3_DX'!N122+'4_ReX'!N122</f>
        <v>190</v>
      </c>
      <c r="O111" s="44">
        <f>'3_DX'!O122+'4_ReX'!O122</f>
        <v>680</v>
      </c>
      <c r="P111" s="44">
        <f>'3_DX'!P122+'4_ReX'!P122</f>
        <v>245</v>
      </c>
      <c r="Q111" s="44">
        <f>'3_DX'!Q122+'4_ReX'!Q122</f>
        <v>20600</v>
      </c>
      <c r="R111" s="44">
        <f>'3_DX'!R122+'4_ReX'!R122</f>
        <v>52378.43</v>
      </c>
      <c r="S111" s="44">
        <f>'3_DX'!S122+'4_ReX'!S122</f>
        <v>350332.37</v>
      </c>
      <c r="T111" s="44">
        <f>'3_DX'!T122+'4_ReX'!T122</f>
        <v>220</v>
      </c>
      <c r="U111" s="44">
        <f>'3_DX'!U122+'4_ReX'!U122</f>
        <v>0</v>
      </c>
      <c r="V111" s="44">
        <f>'3_DX'!V122+'4_ReX'!V122</f>
        <v>1760</v>
      </c>
      <c r="W111" s="44">
        <f>'3_DX'!W122+'4_ReX'!W122</f>
        <v>50</v>
      </c>
      <c r="X111" s="44">
        <f>'3_DX'!X122+'4_ReX'!X122</f>
        <v>0</v>
      </c>
      <c r="Y111" s="44">
        <f t="shared" si="9"/>
        <v>3388502.4200000009</v>
      </c>
    </row>
    <row r="112" spans="1:25" s="8" customFormat="1" ht="14.4" x14ac:dyDescent="0.3">
      <c r="A112" s="9"/>
      <c r="B112" s="5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25" s="8" customFormat="1" ht="14.4" x14ac:dyDescent="0.3">
      <c r="A113" s="9" t="s">
        <v>110</v>
      </c>
      <c r="B113" s="53" t="s">
        <v>13</v>
      </c>
      <c r="C113" s="44">
        <f>'3_DX'!C124+'4_ReX'!C124</f>
        <v>670696.16999999993</v>
      </c>
      <c r="D113" s="44">
        <f>'3_DX'!D124+'4_ReX'!D124</f>
        <v>416776.61000000004</v>
      </c>
      <c r="E113" s="44">
        <f>'3_DX'!E124+'4_ReX'!E124</f>
        <v>105</v>
      </c>
      <c r="F113" s="44">
        <f>'3_DX'!F124+'4_ReX'!F124</f>
        <v>2125</v>
      </c>
      <c r="G113" s="44">
        <f>'3_DX'!G124+'4_ReX'!G124</f>
        <v>209534.03</v>
      </c>
      <c r="H113" s="44">
        <f>'3_DX'!H124+'4_ReX'!H124</f>
        <v>0</v>
      </c>
      <c r="I113" s="44">
        <f>'3_DX'!I124+'4_ReX'!I124</f>
        <v>6476.94</v>
      </c>
      <c r="J113" s="44">
        <f>'3_DX'!J124+'4_ReX'!J124</f>
        <v>0</v>
      </c>
      <c r="K113" s="44">
        <f>'3_DX'!K124+'4_ReX'!K124</f>
        <v>65086.770000000004</v>
      </c>
      <c r="L113" s="44">
        <f>'3_DX'!L124+'4_ReX'!L124</f>
        <v>0</v>
      </c>
      <c r="M113" s="44">
        <f>'3_DX'!M124+'4_ReX'!M124</f>
        <v>40</v>
      </c>
      <c r="N113" s="44">
        <f>'3_DX'!N124+'4_ReX'!N124</f>
        <v>0</v>
      </c>
      <c r="O113" s="44">
        <f>'3_DX'!O124+'4_ReX'!O124</f>
        <v>671.54</v>
      </c>
      <c r="P113" s="44">
        <f>'3_DX'!P124+'4_ReX'!P124</f>
        <v>0</v>
      </c>
      <c r="Q113" s="44">
        <f>'3_DX'!Q124+'4_ReX'!Q124</f>
        <v>16838.48</v>
      </c>
      <c r="R113" s="44">
        <f>'3_DX'!R124+'4_ReX'!R124</f>
        <v>71054.01999999999</v>
      </c>
      <c r="S113" s="44">
        <f>'3_DX'!S124+'4_ReX'!S124</f>
        <v>116751.73000000001</v>
      </c>
      <c r="T113" s="44">
        <f>'3_DX'!T124+'4_ReX'!T124</f>
        <v>4689.33</v>
      </c>
      <c r="U113" s="44">
        <f>'3_DX'!U124+'4_ReX'!U124</f>
        <v>0</v>
      </c>
      <c r="V113" s="44">
        <f>'3_DX'!V124+'4_ReX'!V124</f>
        <v>0</v>
      </c>
      <c r="W113" s="44">
        <f>'3_DX'!W124+'4_ReX'!W124</f>
        <v>0</v>
      </c>
      <c r="X113" s="44">
        <f>'3_DX'!X124+'4_ReX'!X124</f>
        <v>0</v>
      </c>
      <c r="Y113" s="44">
        <f>SUM(C113:X113)</f>
        <v>1580845.62</v>
      </c>
    </row>
    <row r="114" spans="1:25" s="8" customFormat="1" ht="14.4" x14ac:dyDescent="0.3">
      <c r="A114" s="9"/>
      <c r="B114" s="53" t="s">
        <v>14</v>
      </c>
      <c r="C114" s="44">
        <f>'3_DX'!C125+'4_ReX'!C125</f>
        <v>735596.18</v>
      </c>
      <c r="D114" s="44">
        <f>'3_DX'!D125+'4_ReX'!D125</f>
        <v>733314.02999999991</v>
      </c>
      <c r="E114" s="44">
        <f>'3_DX'!E125+'4_ReX'!E125</f>
        <v>40</v>
      </c>
      <c r="F114" s="44">
        <f>'3_DX'!F125+'4_ReX'!F125</f>
        <v>45</v>
      </c>
      <c r="G114" s="44">
        <f>'3_DX'!G125+'4_ReX'!G125</f>
        <v>200595.55000000002</v>
      </c>
      <c r="H114" s="44">
        <f>'3_DX'!H125+'4_ReX'!H125</f>
        <v>0</v>
      </c>
      <c r="I114" s="44">
        <f>'3_DX'!I125+'4_ReX'!I125</f>
        <v>610</v>
      </c>
      <c r="J114" s="44">
        <f>'3_DX'!J125+'4_ReX'!J125</f>
        <v>0</v>
      </c>
      <c r="K114" s="44">
        <f>'3_DX'!K125+'4_ReX'!K125</f>
        <v>44890.25</v>
      </c>
      <c r="L114" s="44">
        <f>'3_DX'!L125+'4_ReX'!L125</f>
        <v>299.3</v>
      </c>
      <c r="M114" s="44">
        <f>'3_DX'!M125+'4_ReX'!M125</f>
        <v>15722.22</v>
      </c>
      <c r="N114" s="44">
        <f>'3_DX'!N125+'4_ReX'!N125</f>
        <v>0</v>
      </c>
      <c r="O114" s="44">
        <f>'3_DX'!O125+'4_ReX'!O125</f>
        <v>200</v>
      </c>
      <c r="P114" s="44">
        <f>'3_DX'!P125+'4_ReX'!P125</f>
        <v>0</v>
      </c>
      <c r="Q114" s="44">
        <f>'3_DX'!Q125+'4_ReX'!Q125</f>
        <v>13900</v>
      </c>
      <c r="R114" s="44">
        <f>'3_DX'!R125+'4_ReX'!R125</f>
        <v>10650</v>
      </c>
      <c r="S114" s="44">
        <f>'3_DX'!S125+'4_ReX'!S125</f>
        <v>3000</v>
      </c>
      <c r="T114" s="44">
        <f>'3_DX'!T125+'4_ReX'!T125</f>
        <v>1063800</v>
      </c>
      <c r="U114" s="44">
        <f>'3_DX'!U125+'4_ReX'!U125</f>
        <v>0</v>
      </c>
      <c r="V114" s="44">
        <f>'3_DX'!V125+'4_ReX'!V125</f>
        <v>120</v>
      </c>
      <c r="W114" s="44">
        <f>'3_DX'!W125+'4_ReX'!W125</f>
        <v>0</v>
      </c>
      <c r="X114" s="44">
        <f>'3_DX'!X125+'4_ReX'!X125</f>
        <v>0</v>
      </c>
      <c r="Y114" s="44">
        <f t="shared" ref="Y114:Y124" si="10">SUM(C114:X114)</f>
        <v>2822782.5300000003</v>
      </c>
    </row>
    <row r="115" spans="1:25" s="8" customFormat="1" ht="14.4" x14ac:dyDescent="0.3">
      <c r="A115" s="9"/>
      <c r="B115" s="53" t="s">
        <v>15</v>
      </c>
      <c r="C115" s="44">
        <f>'3_DX'!C126+'4_ReX'!C126</f>
        <v>8275</v>
      </c>
      <c r="D115" s="44">
        <f>'3_DX'!D126+'4_ReX'!D126</f>
        <v>442093.64</v>
      </c>
      <c r="E115" s="44">
        <f>'3_DX'!E126+'4_ReX'!E126</f>
        <v>130</v>
      </c>
      <c r="F115" s="44">
        <f>'3_DX'!F126+'4_ReX'!F126</f>
        <v>527.91999999999996</v>
      </c>
      <c r="G115" s="44">
        <f>'3_DX'!G126+'4_ReX'!G126</f>
        <v>187751.19000000003</v>
      </c>
      <c r="H115" s="44">
        <f>'3_DX'!H126+'4_ReX'!H126</f>
        <v>168.42000000000002</v>
      </c>
      <c r="I115" s="44">
        <f>'3_DX'!I126+'4_ReX'!I126</f>
        <v>0</v>
      </c>
      <c r="J115" s="44">
        <f>'3_DX'!J126+'4_ReX'!J126</f>
        <v>0</v>
      </c>
      <c r="K115" s="44">
        <f>'3_DX'!K126+'4_ReX'!K126</f>
        <v>5725</v>
      </c>
      <c r="L115" s="44">
        <f>'3_DX'!L126+'4_ReX'!L126</f>
        <v>0</v>
      </c>
      <c r="M115" s="44">
        <f>'3_DX'!M126+'4_ReX'!M126</f>
        <v>0</v>
      </c>
      <c r="N115" s="44">
        <f>'3_DX'!N126+'4_ReX'!N126</f>
        <v>0</v>
      </c>
      <c r="O115" s="44">
        <f>'3_DX'!O126+'4_ReX'!O126</f>
        <v>56.14</v>
      </c>
      <c r="P115" s="44">
        <f>'3_DX'!P126+'4_ReX'!P126</f>
        <v>0</v>
      </c>
      <c r="Q115" s="44">
        <f>'3_DX'!Q126+'4_ReX'!Q126</f>
        <v>0</v>
      </c>
      <c r="R115" s="44">
        <f>'3_DX'!R126+'4_ReX'!R126</f>
        <v>841.92</v>
      </c>
      <c r="S115" s="44">
        <f>'3_DX'!S126+'4_ReX'!S126</f>
        <v>0</v>
      </c>
      <c r="T115" s="44">
        <f>'3_DX'!T126+'4_ReX'!T126</f>
        <v>0</v>
      </c>
      <c r="U115" s="44">
        <f>'3_DX'!U126+'4_ReX'!U126</f>
        <v>0</v>
      </c>
      <c r="V115" s="44">
        <f>'3_DX'!V126+'4_ReX'!V126</f>
        <v>56.14</v>
      </c>
      <c r="W115" s="44">
        <f>'3_DX'!W126+'4_ReX'!W126</f>
        <v>0</v>
      </c>
      <c r="X115" s="44">
        <f>'3_DX'!X126+'4_ReX'!X126</f>
        <v>0</v>
      </c>
      <c r="Y115" s="44">
        <f t="shared" si="10"/>
        <v>645625.37000000011</v>
      </c>
    </row>
    <row r="116" spans="1:25" s="8" customFormat="1" ht="14.4" x14ac:dyDescent="0.3">
      <c r="A116" s="9"/>
      <c r="B116" s="53" t="s">
        <v>16</v>
      </c>
      <c r="C116" s="44">
        <f>'3_DX'!C127+'4_ReX'!C127</f>
        <v>784204.39999999991</v>
      </c>
      <c r="D116" s="44">
        <f>'3_DX'!D127+'4_ReX'!D127</f>
        <v>1302360.5900000001</v>
      </c>
      <c r="E116" s="44">
        <f>'3_DX'!E127+'4_ReX'!E127</f>
        <v>190</v>
      </c>
      <c r="F116" s="44">
        <f>'3_DX'!F127+'4_ReX'!F127</f>
        <v>12132</v>
      </c>
      <c r="G116" s="44">
        <f>'3_DX'!G127+'4_ReX'!G127</f>
        <v>249894.65000000002</v>
      </c>
      <c r="H116" s="44">
        <f>'3_DX'!H127+'4_ReX'!H127</f>
        <v>191.26999999999998</v>
      </c>
      <c r="I116" s="44">
        <f>'3_DX'!I127+'4_ReX'!I127</f>
        <v>84.88</v>
      </c>
      <c r="J116" s="44">
        <f>'3_DX'!J127+'4_ReX'!J127</f>
        <v>82.43</v>
      </c>
      <c r="K116" s="44">
        <f>'3_DX'!K127+'4_ReX'!K127</f>
        <v>233771.54</v>
      </c>
      <c r="L116" s="44">
        <f>'3_DX'!L127+'4_ReX'!L127</f>
        <v>92.71</v>
      </c>
      <c r="M116" s="44">
        <f>'3_DX'!M127+'4_ReX'!M127</f>
        <v>1212.2</v>
      </c>
      <c r="N116" s="44">
        <f>'3_DX'!N127+'4_ReX'!N127</f>
        <v>149.32</v>
      </c>
      <c r="O116" s="44">
        <f>'3_DX'!O127+'4_ReX'!O127</f>
        <v>24.33</v>
      </c>
      <c r="P116" s="44">
        <f>'3_DX'!P127+'4_ReX'!P127</f>
        <v>4221.3999999999996</v>
      </c>
      <c r="Q116" s="44">
        <f>'3_DX'!Q127+'4_ReX'!Q127</f>
        <v>74140.680000000008</v>
      </c>
      <c r="R116" s="44">
        <f>'3_DX'!R127+'4_ReX'!R127</f>
        <v>2370.27</v>
      </c>
      <c r="S116" s="44">
        <f>'3_DX'!S127+'4_ReX'!S127</f>
        <v>550.67999999999995</v>
      </c>
      <c r="T116" s="44">
        <f>'3_DX'!T127+'4_ReX'!T127</f>
        <v>70.819999999999993</v>
      </c>
      <c r="U116" s="44">
        <f>'3_DX'!U127+'4_ReX'!U127</f>
        <v>0</v>
      </c>
      <c r="V116" s="44">
        <f>'3_DX'!V127+'4_ReX'!V127</f>
        <v>427.59</v>
      </c>
      <c r="W116" s="44">
        <f>'3_DX'!W127+'4_ReX'!W127</f>
        <v>0</v>
      </c>
      <c r="X116" s="44">
        <f>'3_DX'!X127+'4_ReX'!X127</f>
        <v>0</v>
      </c>
      <c r="Y116" s="44">
        <f t="shared" si="10"/>
        <v>2666171.7600000002</v>
      </c>
    </row>
    <row r="117" spans="1:25" s="8" customFormat="1" ht="14.4" x14ac:dyDescent="0.3">
      <c r="A117" s="9"/>
      <c r="B117" s="53" t="s">
        <v>17</v>
      </c>
      <c r="C117" s="44">
        <f>'3_DX'!C128+'4_ReX'!C128</f>
        <v>705829.88</v>
      </c>
      <c r="D117" s="44">
        <f>'3_DX'!D128+'4_ReX'!D128</f>
        <v>751297.08</v>
      </c>
      <c r="E117" s="44">
        <f>'3_DX'!E128+'4_ReX'!E128</f>
        <v>391</v>
      </c>
      <c r="F117" s="44">
        <f>'3_DX'!F128+'4_ReX'!F128</f>
        <v>335</v>
      </c>
      <c r="G117" s="44">
        <f>'3_DX'!G128+'4_ReX'!G128</f>
        <v>312373.09999999998</v>
      </c>
      <c r="H117" s="44">
        <f>'3_DX'!H128+'4_ReX'!H128</f>
        <v>1210</v>
      </c>
      <c r="I117" s="44">
        <f>'3_DX'!I128+'4_ReX'!I128</f>
        <v>0</v>
      </c>
      <c r="J117" s="44">
        <f>'3_DX'!J128+'4_ReX'!J128</f>
        <v>10</v>
      </c>
      <c r="K117" s="44">
        <f>'3_DX'!K128+'4_ReX'!K128</f>
        <v>81018.600000000006</v>
      </c>
      <c r="L117" s="44">
        <f>'3_DX'!L128+'4_ReX'!L128</f>
        <v>215</v>
      </c>
      <c r="M117" s="44">
        <f>'3_DX'!M128+'4_ReX'!M128</f>
        <v>1060</v>
      </c>
      <c r="N117" s="44">
        <f>'3_DX'!N128+'4_ReX'!N128</f>
        <v>70</v>
      </c>
      <c r="O117" s="44">
        <f>'3_DX'!O128+'4_ReX'!O128</f>
        <v>60</v>
      </c>
      <c r="P117" s="44">
        <f>'3_DX'!P128+'4_ReX'!P128</f>
        <v>0</v>
      </c>
      <c r="Q117" s="44">
        <f>'3_DX'!Q128+'4_ReX'!Q128</f>
        <v>12893.13</v>
      </c>
      <c r="R117" s="44">
        <f>'3_DX'!R128+'4_ReX'!R128</f>
        <v>237182.04</v>
      </c>
      <c r="S117" s="44">
        <f>'3_DX'!S128+'4_ReX'!S128</f>
        <v>200</v>
      </c>
      <c r="T117" s="44">
        <f>'3_DX'!T128+'4_ReX'!T128</f>
        <v>0</v>
      </c>
      <c r="U117" s="44">
        <f>'3_DX'!U128+'4_ReX'!U128</f>
        <v>0</v>
      </c>
      <c r="V117" s="44">
        <f>'3_DX'!V128+'4_ReX'!V128</f>
        <v>0</v>
      </c>
      <c r="W117" s="44">
        <f>'3_DX'!W128+'4_ReX'!W128</f>
        <v>0</v>
      </c>
      <c r="X117" s="44">
        <f>'3_DX'!X128+'4_ReX'!X128</f>
        <v>0</v>
      </c>
      <c r="Y117" s="44">
        <f t="shared" si="10"/>
        <v>2104144.83</v>
      </c>
    </row>
    <row r="118" spans="1:25" s="8" customFormat="1" ht="14.4" x14ac:dyDescent="0.3">
      <c r="A118" s="9"/>
      <c r="B118" s="53" t="s">
        <v>18</v>
      </c>
      <c r="C118" s="44">
        <f>'3_DX'!C129+'4_ReX'!C129</f>
        <v>500140.75</v>
      </c>
      <c r="D118" s="44">
        <f>'3_DX'!D129+'4_ReX'!D129</f>
        <v>1295505.57</v>
      </c>
      <c r="E118" s="44">
        <f>'3_DX'!E129+'4_ReX'!E129</f>
        <v>348.91999999999996</v>
      </c>
      <c r="F118" s="44">
        <f>'3_DX'!F129+'4_ReX'!F129</f>
        <v>1897</v>
      </c>
      <c r="G118" s="44">
        <f>'3_DX'!G129+'4_ReX'!G129</f>
        <v>364097.65</v>
      </c>
      <c r="H118" s="44">
        <f>'3_DX'!H129+'4_ReX'!H129</f>
        <v>1048.71</v>
      </c>
      <c r="I118" s="44">
        <f>'3_DX'!I129+'4_ReX'!I129</f>
        <v>0</v>
      </c>
      <c r="J118" s="44">
        <f>'3_DX'!J129+'4_ReX'!J129</f>
        <v>0</v>
      </c>
      <c r="K118" s="44">
        <f>'3_DX'!K129+'4_ReX'!K129</f>
        <v>135538.26999999999</v>
      </c>
      <c r="L118" s="44">
        <f>'3_DX'!L129+'4_ReX'!L129</f>
        <v>5000</v>
      </c>
      <c r="M118" s="44">
        <f>'3_DX'!M129+'4_ReX'!M129</f>
        <v>570</v>
      </c>
      <c r="N118" s="44">
        <f>'3_DX'!N129+'4_ReX'!N129</f>
        <v>0</v>
      </c>
      <c r="O118" s="44">
        <f>'3_DX'!O129+'4_ReX'!O129</f>
        <v>0</v>
      </c>
      <c r="P118" s="44">
        <f>'3_DX'!P129+'4_ReX'!P129</f>
        <v>0</v>
      </c>
      <c r="Q118" s="44">
        <f>'3_DX'!Q129+'4_ReX'!Q129</f>
        <v>10600</v>
      </c>
      <c r="R118" s="44">
        <f>'3_DX'!R129+'4_ReX'!R129</f>
        <v>11939.2</v>
      </c>
      <c r="S118" s="44">
        <f>'3_DX'!S129+'4_ReX'!S129</f>
        <v>4000</v>
      </c>
      <c r="T118" s="44">
        <f>'3_DX'!T129+'4_ReX'!T129</f>
        <v>600</v>
      </c>
      <c r="U118" s="44">
        <f>'3_DX'!U129+'4_ReX'!U129</f>
        <v>0</v>
      </c>
      <c r="V118" s="44">
        <f>'3_DX'!V129+'4_ReX'!V129</f>
        <v>7200</v>
      </c>
      <c r="W118" s="44">
        <f>'3_DX'!W129+'4_ReX'!W129</f>
        <v>1400</v>
      </c>
      <c r="X118" s="44">
        <f>'3_DX'!X129+'4_ReX'!X129</f>
        <v>0</v>
      </c>
      <c r="Y118" s="44">
        <f t="shared" si="10"/>
        <v>2339886.0700000003</v>
      </c>
    </row>
    <row r="119" spans="1:25" s="8" customFormat="1" ht="14.4" x14ac:dyDescent="0.3">
      <c r="A119" s="9"/>
      <c r="B119" s="53" t="s">
        <v>19</v>
      </c>
      <c r="C119" s="44">
        <f>'3_DX'!C130+'4_ReX'!C130</f>
        <v>51522</v>
      </c>
      <c r="D119" s="44">
        <f>'3_DX'!D130+'4_ReX'!D130</f>
        <v>570990.2699999999</v>
      </c>
      <c r="E119" s="44">
        <f>'3_DX'!E130+'4_ReX'!E130</f>
        <v>0</v>
      </c>
      <c r="F119" s="44">
        <f>'3_DX'!F130+'4_ReX'!F130</f>
        <v>100903.87999999999</v>
      </c>
      <c r="G119" s="44">
        <f>'3_DX'!G130+'4_ReX'!G130</f>
        <v>51354.43</v>
      </c>
      <c r="H119" s="44">
        <f>'3_DX'!H130+'4_ReX'!H130</f>
        <v>314.71000000000004</v>
      </c>
      <c r="I119" s="44">
        <f>'3_DX'!I130+'4_ReX'!I130</f>
        <v>0</v>
      </c>
      <c r="J119" s="44">
        <f>'3_DX'!J130+'4_ReX'!J130</f>
        <v>0</v>
      </c>
      <c r="K119" s="44">
        <f>'3_DX'!K130+'4_ReX'!K130</f>
        <v>33284.44</v>
      </c>
      <c r="L119" s="44">
        <f>'3_DX'!L130+'4_ReX'!L130</f>
        <v>200</v>
      </c>
      <c r="M119" s="44">
        <f>'3_DX'!M130+'4_ReX'!M130</f>
        <v>1200</v>
      </c>
      <c r="N119" s="44">
        <f>'3_DX'!N130+'4_ReX'!N130</f>
        <v>100</v>
      </c>
      <c r="O119" s="44">
        <f>'3_DX'!O130+'4_ReX'!O130</f>
        <v>0</v>
      </c>
      <c r="P119" s="44">
        <f>'3_DX'!P130+'4_ReX'!P130</f>
        <v>0</v>
      </c>
      <c r="Q119" s="44">
        <f>'3_DX'!Q130+'4_ReX'!Q130</f>
        <v>157968.15000000002</v>
      </c>
      <c r="R119" s="44">
        <f>'3_DX'!R130+'4_ReX'!R130</f>
        <v>185209.92999999996</v>
      </c>
      <c r="S119" s="44">
        <f>'3_DX'!S130+'4_ReX'!S130</f>
        <v>8200</v>
      </c>
      <c r="T119" s="44">
        <f>'3_DX'!T130+'4_ReX'!T130</f>
        <v>100</v>
      </c>
      <c r="U119" s="44">
        <f>'3_DX'!U130+'4_ReX'!U130</f>
        <v>0</v>
      </c>
      <c r="V119" s="44">
        <f>'3_DX'!V130+'4_ReX'!V130</f>
        <v>0</v>
      </c>
      <c r="W119" s="44">
        <f>'3_DX'!W130+'4_ReX'!W130</f>
        <v>0</v>
      </c>
      <c r="X119" s="44">
        <f>'3_DX'!X130+'4_ReX'!X130</f>
        <v>0</v>
      </c>
      <c r="Y119" s="44">
        <f t="shared" si="10"/>
        <v>1161347.81</v>
      </c>
    </row>
    <row r="120" spans="1:25" s="8" customFormat="1" ht="14.4" x14ac:dyDescent="0.3">
      <c r="A120" s="9"/>
      <c r="B120" s="53" t="s">
        <v>20</v>
      </c>
      <c r="C120" s="44">
        <f>'3_DX'!C131+'4_ReX'!C131</f>
        <v>278028.76604749588</v>
      </c>
      <c r="D120" s="44">
        <f>'3_DX'!D131+'4_ReX'!D131</f>
        <v>1122534.5895481172</v>
      </c>
      <c r="E120" s="44">
        <f>'3_DX'!E131+'4_ReX'!E131</f>
        <v>0</v>
      </c>
      <c r="F120" s="44">
        <f>'3_DX'!F131+'4_ReX'!F131</f>
        <v>48441.668195310529</v>
      </c>
      <c r="G120" s="44">
        <f>'3_DX'!G131+'4_ReX'!G131</f>
        <v>1787.2500732922895</v>
      </c>
      <c r="H120" s="44">
        <f>'3_DX'!H131+'4_ReX'!H131</f>
        <v>4525.4207024941234</v>
      </c>
      <c r="I120" s="44">
        <f>'3_DX'!I131+'4_ReX'!I131</f>
        <v>7261.1258598480363</v>
      </c>
      <c r="J120" s="44">
        <f>'3_DX'!J131+'4_ReX'!J131</f>
        <v>25</v>
      </c>
      <c r="K120" s="44">
        <f>'3_DX'!K131+'4_ReX'!K131</f>
        <v>30408.3107113925</v>
      </c>
      <c r="L120" s="44">
        <f>'3_DX'!L131+'4_ReX'!L131</f>
        <v>2122.022867194371</v>
      </c>
      <c r="M120" s="44">
        <f>'3_DX'!M131+'4_ReX'!M131</f>
        <v>5426.3980581463256</v>
      </c>
      <c r="N120" s="44">
        <f>'3_DX'!N131+'4_ReX'!N131</f>
        <v>4128.2321899736144</v>
      </c>
      <c r="O120" s="44">
        <f>'3_DX'!O131+'4_ReX'!O131</f>
        <v>20</v>
      </c>
      <c r="P120" s="44">
        <f>'3_DX'!P131+'4_ReX'!P131</f>
        <v>3776.4</v>
      </c>
      <c r="Q120" s="44">
        <f>'3_DX'!Q131+'4_ReX'!Q131</f>
        <v>107700.3531818652</v>
      </c>
      <c r="R120" s="44">
        <f>'3_DX'!R131+'4_ReX'!R131</f>
        <v>53271.808190024269</v>
      </c>
      <c r="S120" s="44">
        <f>'3_DX'!S131+'4_ReX'!S131</f>
        <v>283742.21665869461</v>
      </c>
      <c r="T120" s="44">
        <f>'3_DX'!T131+'4_ReX'!T131</f>
        <v>1220</v>
      </c>
      <c r="U120" s="44">
        <f>'3_DX'!U131+'4_ReX'!U131</f>
        <v>130.46027557900908</v>
      </c>
      <c r="V120" s="44">
        <f>'3_DX'!V131+'4_ReX'!V131</f>
        <v>563.91380826737031</v>
      </c>
      <c r="W120" s="44">
        <f>'3_DX'!W131+'4_ReX'!W131</f>
        <v>0</v>
      </c>
      <c r="X120" s="44">
        <f>'3_DX'!X131+'4_ReX'!X131</f>
        <v>0</v>
      </c>
      <c r="Y120" s="44">
        <f t="shared" si="10"/>
        <v>1955113.9363676952</v>
      </c>
    </row>
    <row r="121" spans="1:25" s="8" customFormat="1" ht="14.4" x14ac:dyDescent="0.3">
      <c r="A121" s="9"/>
      <c r="B121" s="53" t="s">
        <v>21</v>
      </c>
      <c r="C121" s="44">
        <f>'3_DX'!C132+'4_ReX'!C132</f>
        <v>53718</v>
      </c>
      <c r="D121" s="44">
        <f>'3_DX'!D132+'4_ReX'!D132</f>
        <v>836817.48366886354</v>
      </c>
      <c r="E121" s="44">
        <f>'3_DX'!E132+'4_ReX'!E132</f>
        <v>0</v>
      </c>
      <c r="F121" s="44">
        <f>'3_DX'!F132+'4_ReX'!F132</f>
        <v>60</v>
      </c>
      <c r="G121" s="44">
        <f>'3_DX'!G132+'4_ReX'!G132</f>
        <v>221737</v>
      </c>
      <c r="H121" s="44">
        <f>'3_DX'!H132+'4_ReX'!H132</f>
        <v>1120</v>
      </c>
      <c r="I121" s="44">
        <f>'3_DX'!I132+'4_ReX'!I132</f>
        <v>0</v>
      </c>
      <c r="J121" s="44">
        <f>'3_DX'!J132+'4_ReX'!J132</f>
        <v>0</v>
      </c>
      <c r="K121" s="44">
        <f>'3_DX'!K132+'4_ReX'!K132</f>
        <v>26130</v>
      </c>
      <c r="L121" s="44">
        <f>'3_DX'!L132+'4_ReX'!L132</f>
        <v>300</v>
      </c>
      <c r="M121" s="44">
        <f>'3_DX'!M132+'4_ReX'!M132</f>
        <v>950</v>
      </c>
      <c r="N121" s="44">
        <f>'3_DX'!N132+'4_ReX'!N132</f>
        <v>0</v>
      </c>
      <c r="O121" s="44">
        <f>'3_DX'!O132+'4_ReX'!O132</f>
        <v>500</v>
      </c>
      <c r="P121" s="44">
        <f>'3_DX'!P132+'4_ReX'!P132</f>
        <v>0</v>
      </c>
      <c r="Q121" s="44">
        <f>'3_DX'!Q132+'4_ReX'!Q132</f>
        <v>33091.17</v>
      </c>
      <c r="R121" s="44">
        <f>'3_DX'!R132+'4_ReX'!R132</f>
        <v>234019.98</v>
      </c>
      <c r="S121" s="44">
        <f>'3_DX'!S132+'4_ReX'!S132</f>
        <v>1450</v>
      </c>
      <c r="T121" s="44">
        <f>'3_DX'!T132+'4_ReX'!T132</f>
        <v>150</v>
      </c>
      <c r="U121" s="44">
        <f>'3_DX'!U132+'4_ReX'!U132</f>
        <v>0</v>
      </c>
      <c r="V121" s="44">
        <f>'3_DX'!V132+'4_ReX'!V132</f>
        <v>0</v>
      </c>
      <c r="W121" s="44">
        <f>'3_DX'!W132+'4_ReX'!W132</f>
        <v>0</v>
      </c>
      <c r="X121" s="44">
        <f>'3_DX'!X132+'4_ReX'!X132</f>
        <v>0</v>
      </c>
      <c r="Y121" s="44">
        <f t="shared" si="10"/>
        <v>1410043.6336688634</v>
      </c>
    </row>
    <row r="122" spans="1:25" s="8" customFormat="1" ht="14.4" x14ac:dyDescent="0.3">
      <c r="A122" s="9"/>
      <c r="B122" s="53" t="s">
        <v>22</v>
      </c>
      <c r="C122" s="44">
        <f>'3_DX'!C133+'4_ReX'!C133</f>
        <v>177469</v>
      </c>
      <c r="D122" s="44">
        <f>'3_DX'!D133+'4_ReX'!D133</f>
        <v>1375829</v>
      </c>
      <c r="E122" s="44">
        <f>'3_DX'!E133+'4_ReX'!E133</f>
        <v>145</v>
      </c>
      <c r="F122" s="44">
        <f>'3_DX'!F133+'4_ReX'!F133</f>
        <v>13103</v>
      </c>
      <c r="G122" s="44">
        <f>'3_DX'!G133+'4_ReX'!G133</f>
        <v>326948</v>
      </c>
      <c r="H122" s="44">
        <f>'3_DX'!H133+'4_ReX'!H133</f>
        <v>1253</v>
      </c>
      <c r="I122" s="44">
        <f>'3_DX'!I133+'4_ReX'!I133</f>
        <v>1741</v>
      </c>
      <c r="J122" s="44">
        <f>'3_DX'!J133+'4_ReX'!J133</f>
        <v>111</v>
      </c>
      <c r="K122" s="44">
        <f>'3_DX'!K133+'4_ReX'!K133</f>
        <v>4271</v>
      </c>
      <c r="L122" s="44">
        <f>'3_DX'!L133+'4_ReX'!L133</f>
        <v>20</v>
      </c>
      <c r="M122" s="44">
        <f>'3_DX'!M133+'4_ReX'!M133</f>
        <v>842</v>
      </c>
      <c r="N122" s="44">
        <f>'3_DX'!N133+'4_ReX'!N133</f>
        <v>66</v>
      </c>
      <c r="O122" s="44">
        <f>'3_DX'!O133+'4_ReX'!O133</f>
        <v>342</v>
      </c>
      <c r="P122" s="44">
        <f>'3_DX'!P133+'4_ReX'!P133</f>
        <v>0</v>
      </c>
      <c r="Q122" s="44">
        <f>'3_DX'!Q133+'4_ReX'!Q133</f>
        <v>105203</v>
      </c>
      <c r="R122" s="44">
        <f>'3_DX'!R133+'4_ReX'!R133</f>
        <v>394820</v>
      </c>
      <c r="S122" s="44">
        <f>'3_DX'!S133+'4_ReX'!S133</f>
        <v>110126</v>
      </c>
      <c r="T122" s="44">
        <f>'3_DX'!T133+'4_ReX'!T133</f>
        <v>4214</v>
      </c>
      <c r="U122" s="44">
        <f>'3_DX'!U133+'4_ReX'!U133</f>
        <v>18532</v>
      </c>
      <c r="V122" s="44">
        <f>'3_DX'!V133+'4_ReX'!V133</f>
        <v>62</v>
      </c>
      <c r="W122" s="44">
        <f>'3_DX'!W133+'4_ReX'!W133</f>
        <v>0</v>
      </c>
      <c r="X122" s="44">
        <f>'3_DX'!X133+'4_ReX'!X133</f>
        <v>0</v>
      </c>
      <c r="Y122" s="44">
        <f t="shared" si="10"/>
        <v>2535097</v>
      </c>
    </row>
    <row r="123" spans="1:25" s="8" customFormat="1" ht="14.4" x14ac:dyDescent="0.3">
      <c r="A123" s="9"/>
      <c r="B123" s="53" t="s">
        <v>23</v>
      </c>
      <c r="C123" s="44">
        <f>'3_DX'!C134+'4_ReX'!C134</f>
        <v>173559</v>
      </c>
      <c r="D123" s="44">
        <f>'3_DX'!D134+'4_ReX'!D134</f>
        <v>1446252</v>
      </c>
      <c r="E123" s="44">
        <f>'3_DX'!E134+'4_ReX'!E134</f>
        <v>35</v>
      </c>
      <c r="F123" s="44">
        <f>'3_DX'!F134+'4_ReX'!F134</f>
        <v>2797</v>
      </c>
      <c r="G123" s="44">
        <f>'3_DX'!G134+'4_ReX'!G134</f>
        <v>278167</v>
      </c>
      <c r="H123" s="44">
        <f>'3_DX'!H134+'4_ReX'!H134</f>
        <v>400</v>
      </c>
      <c r="I123" s="44">
        <f>'3_DX'!I134+'4_ReX'!I134</f>
        <v>5240</v>
      </c>
      <c r="J123" s="44">
        <f>'3_DX'!J134+'4_ReX'!J134</f>
        <v>210</v>
      </c>
      <c r="K123" s="44">
        <f>'3_DX'!K134+'4_ReX'!K134</f>
        <v>410584</v>
      </c>
      <c r="L123" s="44">
        <f>'3_DX'!L134+'4_ReX'!L134</f>
        <v>420</v>
      </c>
      <c r="M123" s="44">
        <f>'3_DX'!M134+'4_ReX'!M134</f>
        <v>1520</v>
      </c>
      <c r="N123" s="44">
        <f>'3_DX'!N134+'4_ReX'!N134</f>
        <v>580</v>
      </c>
      <c r="O123" s="44">
        <f>'3_DX'!O134+'4_ReX'!O134</f>
        <v>170</v>
      </c>
      <c r="P123" s="44">
        <f>'3_DX'!P134+'4_ReX'!P134</f>
        <v>6550</v>
      </c>
      <c r="Q123" s="44">
        <f>'3_DX'!Q134+'4_ReX'!Q134</f>
        <v>21261</v>
      </c>
      <c r="R123" s="44">
        <f>'3_DX'!R134+'4_ReX'!R134</f>
        <v>58477</v>
      </c>
      <c r="S123" s="44">
        <f>'3_DX'!S134+'4_ReX'!S134</f>
        <v>8390</v>
      </c>
      <c r="T123" s="44">
        <f>'3_DX'!T134+'4_ReX'!T134</f>
        <v>20</v>
      </c>
      <c r="U123" s="44">
        <f>'3_DX'!U134+'4_ReX'!U134</f>
        <v>770</v>
      </c>
      <c r="V123" s="44">
        <f>'3_DX'!V134+'4_ReX'!V134</f>
        <v>40</v>
      </c>
      <c r="W123" s="44">
        <f>'3_DX'!W134+'4_ReX'!W134</f>
        <v>0</v>
      </c>
      <c r="X123" s="44">
        <f>'3_DX'!X134+'4_ReX'!X134</f>
        <v>0</v>
      </c>
      <c r="Y123" s="44">
        <f t="shared" si="10"/>
        <v>2415442</v>
      </c>
    </row>
    <row r="124" spans="1:25" ht="14.4" x14ac:dyDescent="0.3">
      <c r="A124" s="90"/>
      <c r="B124" s="53" t="s">
        <v>24</v>
      </c>
      <c r="C124" s="44">
        <f>'3_DX'!C135+'4_ReX'!C135</f>
        <v>602823</v>
      </c>
      <c r="D124" s="44">
        <f>'3_DX'!D135+'4_ReX'!D135</f>
        <v>728691</v>
      </c>
      <c r="E124" s="44">
        <f>'3_DX'!E135+'4_ReX'!E135</f>
        <v>20</v>
      </c>
      <c r="F124" s="44">
        <f>'3_DX'!F135+'4_ReX'!F135</f>
        <v>103304</v>
      </c>
      <c r="G124" s="44">
        <f>'3_DX'!G135+'4_ReX'!G135</f>
        <v>452536</v>
      </c>
      <c r="H124" s="44">
        <f>'3_DX'!H135+'4_ReX'!H135</f>
        <v>366</v>
      </c>
      <c r="I124" s="44">
        <f>'3_DX'!I135+'4_ReX'!I135</f>
        <v>1821</v>
      </c>
      <c r="J124" s="44">
        <f>'3_DX'!J135+'4_ReX'!J135</f>
        <v>216</v>
      </c>
      <c r="K124" s="44">
        <f>'3_DX'!K135+'4_ReX'!K135</f>
        <v>16603</v>
      </c>
      <c r="L124" s="44">
        <f>'3_DX'!L135+'4_ReX'!L135</f>
        <v>370</v>
      </c>
      <c r="M124" s="44">
        <f>'3_DX'!M135+'4_ReX'!M135</f>
        <v>1492</v>
      </c>
      <c r="N124" s="44">
        <f>'3_DX'!N135+'4_ReX'!N135</f>
        <v>196</v>
      </c>
      <c r="O124" s="44">
        <f>'3_DX'!O135+'4_ReX'!O135</f>
        <v>371</v>
      </c>
      <c r="P124" s="44">
        <f>'3_DX'!P135+'4_ReX'!P135</f>
        <v>100</v>
      </c>
      <c r="Q124" s="44">
        <f>'3_DX'!Q135+'4_ReX'!Q135</f>
        <v>18142</v>
      </c>
      <c r="R124" s="44">
        <f>'3_DX'!R135+'4_ReX'!R135</f>
        <v>887131</v>
      </c>
      <c r="S124" s="44">
        <f>'3_DX'!S135+'4_ReX'!S135</f>
        <v>2200</v>
      </c>
      <c r="T124" s="44">
        <f>'3_DX'!T135+'4_ReX'!T135</f>
        <v>20</v>
      </c>
      <c r="U124" s="44">
        <f>'3_DX'!U135+'4_ReX'!U135</f>
        <v>3492</v>
      </c>
      <c r="V124" s="44">
        <f>'3_DX'!V135+'4_ReX'!V135</f>
        <v>25</v>
      </c>
      <c r="W124" s="44">
        <f>'3_DX'!W135+'4_ReX'!W135</f>
        <v>0</v>
      </c>
      <c r="X124" s="44">
        <f>'3_DX'!X135+'4_ReX'!X135</f>
        <v>0</v>
      </c>
      <c r="Y124" s="44">
        <f t="shared" si="10"/>
        <v>2819919</v>
      </c>
    </row>
    <row r="125" spans="1:25" x14ac:dyDescent="0.3">
      <c r="A125" s="90"/>
      <c r="B125" s="86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1:25" x14ac:dyDescent="0.3">
      <c r="A126" s="72" t="s">
        <v>25</v>
      </c>
      <c r="B126" s="474" t="s">
        <v>26</v>
      </c>
      <c r="C126" s="474"/>
      <c r="D126" s="474"/>
      <c r="E126" s="474"/>
      <c r="F126" s="474"/>
      <c r="G126" s="474"/>
    </row>
    <row r="127" spans="1:25" ht="14.4" x14ac:dyDescent="0.3">
      <c r="A127" s="27" t="s">
        <v>27</v>
      </c>
      <c r="B127" s="177" t="s">
        <v>29</v>
      </c>
    </row>
  </sheetData>
  <mergeCells count="10">
    <mergeCell ref="B126:G126"/>
    <mergeCell ref="A4:B5"/>
    <mergeCell ref="A6:B6"/>
    <mergeCell ref="A7:B7"/>
    <mergeCell ref="A1:B3"/>
    <mergeCell ref="C1:Y1"/>
    <mergeCell ref="C2:Y2"/>
    <mergeCell ref="C3:Y3"/>
    <mergeCell ref="Y4:Y5"/>
    <mergeCell ref="A21:B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EF54"/>
  <sheetViews>
    <sheetView zoomScale="90" zoomScaleNormal="90" workbookViewId="0">
      <pane xSplit="1" ySplit="6" topLeftCell="CN24" activePane="bottomRight" state="frozen"/>
      <selection pane="topRight" activeCell="B1" sqref="B1"/>
      <selection pane="bottomLeft" activeCell="A7" sqref="A7"/>
      <selection pane="bottomRight" activeCell="CQ41" sqref="CQ41"/>
    </sheetView>
  </sheetViews>
  <sheetFormatPr defaultRowHeight="13.8" x14ac:dyDescent="0.3"/>
  <cols>
    <col min="1" max="1" width="58.44140625" style="99" bestFit="1" customWidth="1"/>
    <col min="2" max="2" width="9.88671875" style="73" bestFit="1" customWidth="1"/>
    <col min="3" max="4" width="11.33203125" style="34" customWidth="1"/>
    <col min="5" max="5" width="11" style="34" bestFit="1" customWidth="1"/>
    <col min="6" max="6" width="12.109375" style="34" bestFit="1" customWidth="1"/>
    <col min="7" max="7" width="12.6640625" style="34" bestFit="1" customWidth="1"/>
    <col min="8" max="8" width="9.88671875" style="34" bestFit="1" customWidth="1"/>
    <col min="9" max="9" width="10.44140625" style="34" bestFit="1" customWidth="1"/>
    <col min="10" max="10" width="9.88671875" style="37" bestFit="1" customWidth="1"/>
    <col min="11" max="11" width="10.44140625" style="37" bestFit="1" customWidth="1"/>
    <col min="12" max="12" width="9.88671875" style="37" bestFit="1" customWidth="1"/>
    <col min="13" max="13" width="10.5546875" style="37" bestFit="1" customWidth="1"/>
    <col min="14" max="17" width="9.109375" style="34" customWidth="1"/>
    <col min="18" max="18" width="9.109375" style="73" customWidth="1"/>
    <col min="19" max="21" width="9.109375" style="34" customWidth="1"/>
    <col min="22" max="22" width="9.109375" style="73" customWidth="1"/>
    <col min="23" max="25" width="9.109375" style="98" customWidth="1"/>
    <col min="26" max="27" width="8.88671875" style="98" customWidth="1"/>
    <col min="28" max="28" width="9" style="98" customWidth="1"/>
    <col min="29" max="31" width="8.88671875" style="98" customWidth="1"/>
    <col min="32" max="32" width="7.6640625" style="98" customWidth="1"/>
    <col min="33" max="34" width="8.88671875" style="98" customWidth="1"/>
    <col min="35" max="36" width="9" style="98" customWidth="1"/>
    <col min="37" max="37" width="10" style="98" customWidth="1"/>
    <col min="38" max="38" width="9.33203125" style="34" customWidth="1"/>
    <col min="39" max="39" width="10.109375" style="34" customWidth="1"/>
    <col min="40" max="61" width="9.33203125" style="34" customWidth="1"/>
    <col min="62" max="72" width="9.109375" style="34" customWidth="1"/>
    <col min="73" max="73" width="8.88671875" style="34" bestFit="1" customWidth="1"/>
    <col min="74" max="74" width="8.88671875" style="131" bestFit="1" customWidth="1"/>
    <col min="75" max="85" width="8.88671875" style="98" bestFit="1" customWidth="1"/>
    <col min="86" max="86" width="7.44140625" style="98" bestFit="1" customWidth="1"/>
    <col min="87" max="99" width="8.88671875" style="98" bestFit="1" customWidth="1"/>
    <col min="100" max="100" width="7.44140625" style="98" bestFit="1" customWidth="1"/>
    <col min="101" max="109" width="8.88671875" style="73" bestFit="1" customWidth="1"/>
    <col min="110" max="162" width="9.33203125" style="34"/>
    <col min="163" max="163" width="41" style="34" customWidth="1"/>
    <col min="164" max="170" width="9.33203125" style="34" customWidth="1"/>
    <col min="171" max="171" width="10.5546875" style="34" customWidth="1"/>
    <col min="172" max="182" width="9.33203125" style="34" customWidth="1"/>
    <col min="183" max="183" width="12.6640625" style="34" customWidth="1"/>
    <col min="184" max="184" width="13.33203125" style="34" customWidth="1"/>
    <col min="185" max="220" width="9.33203125" style="34" customWidth="1"/>
    <col min="221" max="226" width="11.33203125" style="34" customWidth="1"/>
    <col min="227" max="227" width="10.6640625" style="34" customWidth="1"/>
    <col min="228" max="418" width="9.33203125" style="34"/>
    <col min="419" max="419" width="41" style="34" customWidth="1"/>
    <col min="420" max="426" width="9.33203125" style="34" customWidth="1"/>
    <col min="427" max="427" width="10.5546875" style="34" customWidth="1"/>
    <col min="428" max="438" width="9.33203125" style="34" customWidth="1"/>
    <col min="439" max="439" width="12.6640625" style="34" customWidth="1"/>
    <col min="440" max="440" width="13.33203125" style="34" customWidth="1"/>
    <col min="441" max="476" width="9.33203125" style="34" customWidth="1"/>
    <col min="477" max="482" width="11.33203125" style="34" customWidth="1"/>
    <col min="483" max="483" width="10.6640625" style="34" customWidth="1"/>
    <col min="484" max="674" width="9.33203125" style="34"/>
    <col min="675" max="675" width="41" style="34" customWidth="1"/>
    <col min="676" max="682" width="9.33203125" style="34" customWidth="1"/>
    <col min="683" max="683" width="10.5546875" style="34" customWidth="1"/>
    <col min="684" max="694" width="9.33203125" style="34" customWidth="1"/>
    <col min="695" max="695" width="12.6640625" style="34" customWidth="1"/>
    <col min="696" max="696" width="13.33203125" style="34" customWidth="1"/>
    <col min="697" max="732" width="9.33203125" style="34" customWidth="1"/>
    <col min="733" max="738" width="11.33203125" style="34" customWidth="1"/>
    <col min="739" max="739" width="10.6640625" style="34" customWidth="1"/>
    <col min="740" max="930" width="9.33203125" style="34"/>
    <col min="931" max="931" width="41" style="34" customWidth="1"/>
    <col min="932" max="938" width="9.33203125" style="34" customWidth="1"/>
    <col min="939" max="939" width="10.5546875" style="34" customWidth="1"/>
    <col min="940" max="950" width="9.33203125" style="34" customWidth="1"/>
    <col min="951" max="951" width="12.6640625" style="34" customWidth="1"/>
    <col min="952" max="952" width="13.33203125" style="34" customWidth="1"/>
    <col min="953" max="988" width="9.33203125" style="34" customWidth="1"/>
    <col min="989" max="994" width="11.33203125" style="34" customWidth="1"/>
    <col min="995" max="995" width="10.6640625" style="34" customWidth="1"/>
    <col min="996" max="1186" width="9.33203125" style="34"/>
    <col min="1187" max="1187" width="41" style="34" customWidth="1"/>
    <col min="1188" max="1194" width="9.33203125" style="34" customWidth="1"/>
    <col min="1195" max="1195" width="10.5546875" style="34" customWidth="1"/>
    <col min="1196" max="1206" width="9.33203125" style="34" customWidth="1"/>
    <col min="1207" max="1207" width="12.6640625" style="34" customWidth="1"/>
    <col min="1208" max="1208" width="13.33203125" style="34" customWidth="1"/>
    <col min="1209" max="1244" width="9.33203125" style="34" customWidth="1"/>
    <col min="1245" max="1250" width="11.33203125" style="34" customWidth="1"/>
    <col min="1251" max="1251" width="10.6640625" style="34" customWidth="1"/>
    <col min="1252" max="1442" width="9.33203125" style="34"/>
    <col min="1443" max="1443" width="41" style="34" customWidth="1"/>
    <col min="1444" max="1450" width="9.33203125" style="34" customWidth="1"/>
    <col min="1451" max="1451" width="10.5546875" style="34" customWidth="1"/>
    <col min="1452" max="1462" width="9.33203125" style="34" customWidth="1"/>
    <col min="1463" max="1463" width="12.6640625" style="34" customWidth="1"/>
    <col min="1464" max="1464" width="13.33203125" style="34" customWidth="1"/>
    <col min="1465" max="1500" width="9.33203125" style="34" customWidth="1"/>
    <col min="1501" max="1506" width="11.33203125" style="34" customWidth="1"/>
    <col min="1507" max="1507" width="10.6640625" style="34" customWidth="1"/>
    <col min="1508" max="1698" width="9.33203125" style="34"/>
    <col min="1699" max="1699" width="41" style="34" customWidth="1"/>
    <col min="1700" max="1706" width="9.33203125" style="34" customWidth="1"/>
    <col min="1707" max="1707" width="10.5546875" style="34" customWidth="1"/>
    <col min="1708" max="1718" width="9.33203125" style="34" customWidth="1"/>
    <col min="1719" max="1719" width="12.6640625" style="34" customWidth="1"/>
    <col min="1720" max="1720" width="13.33203125" style="34" customWidth="1"/>
    <col min="1721" max="1756" width="9.33203125" style="34" customWidth="1"/>
    <col min="1757" max="1762" width="11.33203125" style="34" customWidth="1"/>
    <col min="1763" max="1763" width="10.6640625" style="34" customWidth="1"/>
    <col min="1764" max="1954" width="9.33203125" style="34"/>
    <col min="1955" max="1955" width="41" style="34" customWidth="1"/>
    <col min="1956" max="1962" width="9.33203125" style="34" customWidth="1"/>
    <col min="1963" max="1963" width="10.5546875" style="34" customWidth="1"/>
    <col min="1964" max="1974" width="9.33203125" style="34" customWidth="1"/>
    <col min="1975" max="1975" width="12.6640625" style="34" customWidth="1"/>
    <col min="1976" max="1976" width="13.33203125" style="34" customWidth="1"/>
    <col min="1977" max="2012" width="9.33203125" style="34" customWidth="1"/>
    <col min="2013" max="2018" width="11.33203125" style="34" customWidth="1"/>
    <col min="2019" max="2019" width="10.6640625" style="34" customWidth="1"/>
    <col min="2020" max="2210" width="9.33203125" style="34"/>
    <col min="2211" max="2211" width="41" style="34" customWidth="1"/>
    <col min="2212" max="2218" width="9.33203125" style="34" customWidth="1"/>
    <col min="2219" max="2219" width="10.5546875" style="34" customWidth="1"/>
    <col min="2220" max="2230" width="9.33203125" style="34" customWidth="1"/>
    <col min="2231" max="2231" width="12.6640625" style="34" customWidth="1"/>
    <col min="2232" max="2232" width="13.33203125" style="34" customWidth="1"/>
    <col min="2233" max="2268" width="9.33203125" style="34" customWidth="1"/>
    <col min="2269" max="2274" width="11.33203125" style="34" customWidth="1"/>
    <col min="2275" max="2275" width="10.6640625" style="34" customWidth="1"/>
    <col min="2276" max="2466" width="9.33203125" style="34"/>
    <col min="2467" max="2467" width="41" style="34" customWidth="1"/>
    <col min="2468" max="2474" width="9.33203125" style="34" customWidth="1"/>
    <col min="2475" max="2475" width="10.5546875" style="34" customWidth="1"/>
    <col min="2476" max="2486" width="9.33203125" style="34" customWidth="1"/>
    <col min="2487" max="2487" width="12.6640625" style="34" customWidth="1"/>
    <col min="2488" max="2488" width="13.33203125" style="34" customWidth="1"/>
    <col min="2489" max="2524" width="9.33203125" style="34" customWidth="1"/>
    <col min="2525" max="2530" width="11.33203125" style="34" customWidth="1"/>
    <col min="2531" max="2531" width="10.6640625" style="34" customWidth="1"/>
    <col min="2532" max="2722" width="9.33203125" style="34"/>
    <col min="2723" max="2723" width="41" style="34" customWidth="1"/>
    <col min="2724" max="2730" width="9.33203125" style="34" customWidth="1"/>
    <col min="2731" max="2731" width="10.5546875" style="34" customWidth="1"/>
    <col min="2732" max="2742" width="9.33203125" style="34" customWidth="1"/>
    <col min="2743" max="2743" width="12.6640625" style="34" customWidth="1"/>
    <col min="2744" max="2744" width="13.33203125" style="34" customWidth="1"/>
    <col min="2745" max="2780" width="9.33203125" style="34" customWidth="1"/>
    <col min="2781" max="2786" width="11.33203125" style="34" customWidth="1"/>
    <col min="2787" max="2787" width="10.6640625" style="34" customWidth="1"/>
    <col min="2788" max="2978" width="9.33203125" style="34"/>
    <col min="2979" max="2979" width="41" style="34" customWidth="1"/>
    <col min="2980" max="2986" width="9.33203125" style="34" customWidth="1"/>
    <col min="2987" max="2987" width="10.5546875" style="34" customWidth="1"/>
    <col min="2988" max="2998" width="9.33203125" style="34" customWidth="1"/>
    <col min="2999" max="2999" width="12.6640625" style="34" customWidth="1"/>
    <col min="3000" max="3000" width="13.33203125" style="34" customWidth="1"/>
    <col min="3001" max="3036" width="9.33203125" style="34" customWidth="1"/>
    <col min="3037" max="3042" width="11.33203125" style="34" customWidth="1"/>
    <col min="3043" max="3043" width="10.6640625" style="34" customWidth="1"/>
    <col min="3044" max="3234" width="9.33203125" style="34"/>
    <col min="3235" max="3235" width="41" style="34" customWidth="1"/>
    <col min="3236" max="3242" width="9.33203125" style="34" customWidth="1"/>
    <col min="3243" max="3243" width="10.5546875" style="34" customWidth="1"/>
    <col min="3244" max="3254" width="9.33203125" style="34" customWidth="1"/>
    <col min="3255" max="3255" width="12.6640625" style="34" customWidth="1"/>
    <col min="3256" max="3256" width="13.33203125" style="34" customWidth="1"/>
    <col min="3257" max="3292" width="9.33203125" style="34" customWidth="1"/>
    <col min="3293" max="3298" width="11.33203125" style="34" customWidth="1"/>
    <col min="3299" max="3299" width="10.6640625" style="34" customWidth="1"/>
    <col min="3300" max="3490" width="9.33203125" style="34"/>
    <col min="3491" max="3491" width="41" style="34" customWidth="1"/>
    <col min="3492" max="3498" width="9.33203125" style="34" customWidth="1"/>
    <col min="3499" max="3499" width="10.5546875" style="34" customWidth="1"/>
    <col min="3500" max="3510" width="9.33203125" style="34" customWidth="1"/>
    <col min="3511" max="3511" width="12.6640625" style="34" customWidth="1"/>
    <col min="3512" max="3512" width="13.33203125" style="34" customWidth="1"/>
    <col min="3513" max="3548" width="9.33203125" style="34" customWidth="1"/>
    <col min="3549" max="3554" width="11.33203125" style="34" customWidth="1"/>
    <col min="3555" max="3555" width="10.6640625" style="34" customWidth="1"/>
    <col min="3556" max="3746" width="9.33203125" style="34"/>
    <col min="3747" max="3747" width="41" style="34" customWidth="1"/>
    <col min="3748" max="3754" width="9.33203125" style="34" customWidth="1"/>
    <col min="3755" max="3755" width="10.5546875" style="34" customWidth="1"/>
    <col min="3756" max="3766" width="9.33203125" style="34" customWidth="1"/>
    <col min="3767" max="3767" width="12.6640625" style="34" customWidth="1"/>
    <col min="3768" max="3768" width="13.33203125" style="34" customWidth="1"/>
    <col min="3769" max="3804" width="9.33203125" style="34" customWidth="1"/>
    <col min="3805" max="3810" width="11.33203125" style="34" customWidth="1"/>
    <col min="3811" max="3811" width="10.6640625" style="34" customWidth="1"/>
    <col min="3812" max="4002" width="9.33203125" style="34"/>
    <col min="4003" max="4003" width="41" style="34" customWidth="1"/>
    <col min="4004" max="4010" width="9.33203125" style="34" customWidth="1"/>
    <col min="4011" max="4011" width="10.5546875" style="34" customWidth="1"/>
    <col min="4012" max="4022" width="9.33203125" style="34" customWidth="1"/>
    <col min="4023" max="4023" width="12.6640625" style="34" customWidth="1"/>
    <col min="4024" max="4024" width="13.33203125" style="34" customWidth="1"/>
    <col min="4025" max="4060" width="9.33203125" style="34" customWidth="1"/>
    <col min="4061" max="4066" width="11.33203125" style="34" customWidth="1"/>
    <col min="4067" max="4067" width="10.6640625" style="34" customWidth="1"/>
    <col min="4068" max="4258" width="9.33203125" style="34"/>
    <col min="4259" max="4259" width="41" style="34" customWidth="1"/>
    <col min="4260" max="4266" width="9.33203125" style="34" customWidth="1"/>
    <col min="4267" max="4267" width="10.5546875" style="34" customWidth="1"/>
    <col min="4268" max="4278" width="9.33203125" style="34" customWidth="1"/>
    <col min="4279" max="4279" width="12.6640625" style="34" customWidth="1"/>
    <col min="4280" max="4280" width="13.33203125" style="34" customWidth="1"/>
    <col min="4281" max="4316" width="9.33203125" style="34" customWidth="1"/>
    <col min="4317" max="4322" width="11.33203125" style="34" customWidth="1"/>
    <col min="4323" max="4323" width="10.6640625" style="34" customWidth="1"/>
    <col min="4324" max="4514" width="9.33203125" style="34"/>
    <col min="4515" max="4515" width="41" style="34" customWidth="1"/>
    <col min="4516" max="4522" width="9.33203125" style="34" customWidth="1"/>
    <col min="4523" max="4523" width="10.5546875" style="34" customWidth="1"/>
    <col min="4524" max="4534" width="9.33203125" style="34" customWidth="1"/>
    <col min="4535" max="4535" width="12.6640625" style="34" customWidth="1"/>
    <col min="4536" max="4536" width="13.33203125" style="34" customWidth="1"/>
    <col min="4537" max="4572" width="9.33203125" style="34" customWidth="1"/>
    <col min="4573" max="4578" width="11.33203125" style="34" customWidth="1"/>
    <col min="4579" max="4579" width="10.6640625" style="34" customWidth="1"/>
    <col min="4580" max="4770" width="9.33203125" style="34"/>
    <col min="4771" max="4771" width="41" style="34" customWidth="1"/>
    <col min="4772" max="4778" width="9.33203125" style="34" customWidth="1"/>
    <col min="4779" max="4779" width="10.5546875" style="34" customWidth="1"/>
    <col min="4780" max="4790" width="9.33203125" style="34" customWidth="1"/>
    <col min="4791" max="4791" width="12.6640625" style="34" customWidth="1"/>
    <col min="4792" max="4792" width="13.33203125" style="34" customWidth="1"/>
    <col min="4793" max="4828" width="9.33203125" style="34" customWidth="1"/>
    <col min="4829" max="4834" width="11.33203125" style="34" customWidth="1"/>
    <col min="4835" max="4835" width="10.6640625" style="34" customWidth="1"/>
    <col min="4836" max="5026" width="9.33203125" style="34"/>
    <col min="5027" max="5027" width="41" style="34" customWidth="1"/>
    <col min="5028" max="5034" width="9.33203125" style="34" customWidth="1"/>
    <col min="5035" max="5035" width="10.5546875" style="34" customWidth="1"/>
    <col min="5036" max="5046" width="9.33203125" style="34" customWidth="1"/>
    <col min="5047" max="5047" width="12.6640625" style="34" customWidth="1"/>
    <col min="5048" max="5048" width="13.33203125" style="34" customWidth="1"/>
    <col min="5049" max="5084" width="9.33203125" style="34" customWidth="1"/>
    <col min="5085" max="5090" width="11.33203125" style="34" customWidth="1"/>
    <col min="5091" max="5091" width="10.6640625" style="34" customWidth="1"/>
    <col min="5092" max="5282" width="9.33203125" style="34"/>
    <col min="5283" max="5283" width="41" style="34" customWidth="1"/>
    <col min="5284" max="5290" width="9.33203125" style="34" customWidth="1"/>
    <col min="5291" max="5291" width="10.5546875" style="34" customWidth="1"/>
    <col min="5292" max="5302" width="9.33203125" style="34" customWidth="1"/>
    <col min="5303" max="5303" width="12.6640625" style="34" customWidth="1"/>
    <col min="5304" max="5304" width="13.33203125" style="34" customWidth="1"/>
    <col min="5305" max="5340" width="9.33203125" style="34" customWidth="1"/>
    <col min="5341" max="5346" width="11.33203125" style="34" customWidth="1"/>
    <col min="5347" max="5347" width="10.6640625" style="34" customWidth="1"/>
    <col min="5348" max="5538" width="9.33203125" style="34"/>
    <col min="5539" max="5539" width="41" style="34" customWidth="1"/>
    <col min="5540" max="5546" width="9.33203125" style="34" customWidth="1"/>
    <col min="5547" max="5547" width="10.5546875" style="34" customWidth="1"/>
    <col min="5548" max="5558" width="9.33203125" style="34" customWidth="1"/>
    <col min="5559" max="5559" width="12.6640625" style="34" customWidth="1"/>
    <col min="5560" max="5560" width="13.33203125" style="34" customWidth="1"/>
    <col min="5561" max="5596" width="9.33203125" style="34" customWidth="1"/>
    <col min="5597" max="5602" width="11.33203125" style="34" customWidth="1"/>
    <col min="5603" max="5603" width="10.6640625" style="34" customWidth="1"/>
    <col min="5604" max="5794" width="9.33203125" style="34"/>
    <col min="5795" max="5795" width="41" style="34" customWidth="1"/>
    <col min="5796" max="5802" width="9.33203125" style="34" customWidth="1"/>
    <col min="5803" max="5803" width="10.5546875" style="34" customWidth="1"/>
    <col min="5804" max="5814" width="9.33203125" style="34" customWidth="1"/>
    <col min="5815" max="5815" width="12.6640625" style="34" customWidth="1"/>
    <col min="5816" max="5816" width="13.33203125" style="34" customWidth="1"/>
    <col min="5817" max="5852" width="9.33203125" style="34" customWidth="1"/>
    <col min="5853" max="5858" width="11.33203125" style="34" customWidth="1"/>
    <col min="5859" max="5859" width="10.6640625" style="34" customWidth="1"/>
    <col min="5860" max="6050" width="9.33203125" style="34"/>
    <col min="6051" max="6051" width="41" style="34" customWidth="1"/>
    <col min="6052" max="6058" width="9.33203125" style="34" customWidth="1"/>
    <col min="6059" max="6059" width="10.5546875" style="34" customWidth="1"/>
    <col min="6060" max="6070" width="9.33203125" style="34" customWidth="1"/>
    <col min="6071" max="6071" width="12.6640625" style="34" customWidth="1"/>
    <col min="6072" max="6072" width="13.33203125" style="34" customWidth="1"/>
    <col min="6073" max="6108" width="9.33203125" style="34" customWidth="1"/>
    <col min="6109" max="6114" width="11.33203125" style="34" customWidth="1"/>
    <col min="6115" max="6115" width="10.6640625" style="34" customWidth="1"/>
    <col min="6116" max="6306" width="9.33203125" style="34"/>
    <col min="6307" max="6307" width="41" style="34" customWidth="1"/>
    <col min="6308" max="6314" width="9.33203125" style="34" customWidth="1"/>
    <col min="6315" max="6315" width="10.5546875" style="34" customWidth="1"/>
    <col min="6316" max="6326" width="9.33203125" style="34" customWidth="1"/>
    <col min="6327" max="6327" width="12.6640625" style="34" customWidth="1"/>
    <col min="6328" max="6328" width="13.33203125" style="34" customWidth="1"/>
    <col min="6329" max="6364" width="9.33203125" style="34" customWidth="1"/>
    <col min="6365" max="6370" width="11.33203125" style="34" customWidth="1"/>
    <col min="6371" max="6371" width="10.6640625" style="34" customWidth="1"/>
    <col min="6372" max="6562" width="9.33203125" style="34"/>
    <col min="6563" max="6563" width="41" style="34" customWidth="1"/>
    <col min="6564" max="6570" width="9.33203125" style="34" customWidth="1"/>
    <col min="6571" max="6571" width="10.5546875" style="34" customWidth="1"/>
    <col min="6572" max="6582" width="9.33203125" style="34" customWidth="1"/>
    <col min="6583" max="6583" width="12.6640625" style="34" customWidth="1"/>
    <col min="6584" max="6584" width="13.33203125" style="34" customWidth="1"/>
    <col min="6585" max="6620" width="9.33203125" style="34" customWidth="1"/>
    <col min="6621" max="6626" width="11.33203125" style="34" customWidth="1"/>
    <col min="6627" max="6627" width="10.6640625" style="34" customWidth="1"/>
    <col min="6628" max="6818" width="9.33203125" style="34"/>
    <col min="6819" max="6819" width="41" style="34" customWidth="1"/>
    <col min="6820" max="6826" width="9.33203125" style="34" customWidth="1"/>
    <col min="6827" max="6827" width="10.5546875" style="34" customWidth="1"/>
    <col min="6828" max="6838" width="9.33203125" style="34" customWidth="1"/>
    <col min="6839" max="6839" width="12.6640625" style="34" customWidth="1"/>
    <col min="6840" max="6840" width="13.33203125" style="34" customWidth="1"/>
    <col min="6841" max="6876" width="9.33203125" style="34" customWidth="1"/>
    <col min="6877" max="6882" width="11.33203125" style="34" customWidth="1"/>
    <col min="6883" max="6883" width="10.6640625" style="34" customWidth="1"/>
    <col min="6884" max="7074" width="9.33203125" style="34"/>
    <col min="7075" max="7075" width="41" style="34" customWidth="1"/>
    <col min="7076" max="7082" width="9.33203125" style="34" customWidth="1"/>
    <col min="7083" max="7083" width="10.5546875" style="34" customWidth="1"/>
    <col min="7084" max="7094" width="9.33203125" style="34" customWidth="1"/>
    <col min="7095" max="7095" width="12.6640625" style="34" customWidth="1"/>
    <col min="7096" max="7096" width="13.33203125" style="34" customWidth="1"/>
    <col min="7097" max="7132" width="9.33203125" style="34" customWidth="1"/>
    <col min="7133" max="7138" width="11.33203125" style="34" customWidth="1"/>
    <col min="7139" max="7139" width="10.6640625" style="34" customWidth="1"/>
    <col min="7140" max="7330" width="9.33203125" style="34"/>
    <col min="7331" max="7331" width="41" style="34" customWidth="1"/>
    <col min="7332" max="7338" width="9.33203125" style="34" customWidth="1"/>
    <col min="7339" max="7339" width="10.5546875" style="34" customWidth="1"/>
    <col min="7340" max="7350" width="9.33203125" style="34" customWidth="1"/>
    <col min="7351" max="7351" width="12.6640625" style="34" customWidth="1"/>
    <col min="7352" max="7352" width="13.33203125" style="34" customWidth="1"/>
    <col min="7353" max="7388" width="9.33203125" style="34" customWidth="1"/>
    <col min="7389" max="7394" width="11.33203125" style="34" customWidth="1"/>
    <col min="7395" max="7395" width="10.6640625" style="34" customWidth="1"/>
    <col min="7396" max="7586" width="9.33203125" style="34"/>
    <col min="7587" max="7587" width="41" style="34" customWidth="1"/>
    <col min="7588" max="7594" width="9.33203125" style="34" customWidth="1"/>
    <col min="7595" max="7595" width="10.5546875" style="34" customWidth="1"/>
    <col min="7596" max="7606" width="9.33203125" style="34" customWidth="1"/>
    <col min="7607" max="7607" width="12.6640625" style="34" customWidth="1"/>
    <col min="7608" max="7608" width="13.33203125" style="34" customWidth="1"/>
    <col min="7609" max="7644" width="9.33203125" style="34" customWidth="1"/>
    <col min="7645" max="7650" width="11.33203125" style="34" customWidth="1"/>
    <col min="7651" max="7651" width="10.6640625" style="34" customWidth="1"/>
    <col min="7652" max="7842" width="9.33203125" style="34"/>
    <col min="7843" max="7843" width="41" style="34" customWidth="1"/>
    <col min="7844" max="7850" width="9.33203125" style="34" customWidth="1"/>
    <col min="7851" max="7851" width="10.5546875" style="34" customWidth="1"/>
    <col min="7852" max="7862" width="9.33203125" style="34" customWidth="1"/>
    <col min="7863" max="7863" width="12.6640625" style="34" customWidth="1"/>
    <col min="7864" max="7864" width="13.33203125" style="34" customWidth="1"/>
    <col min="7865" max="7900" width="9.33203125" style="34" customWidth="1"/>
    <col min="7901" max="7906" width="11.33203125" style="34" customWidth="1"/>
    <col min="7907" max="7907" width="10.6640625" style="34" customWidth="1"/>
    <col min="7908" max="8098" width="9.33203125" style="34"/>
    <col min="8099" max="8099" width="41" style="34" customWidth="1"/>
    <col min="8100" max="8106" width="9.33203125" style="34" customWidth="1"/>
    <col min="8107" max="8107" width="10.5546875" style="34" customWidth="1"/>
    <col min="8108" max="8118" width="9.33203125" style="34" customWidth="1"/>
    <col min="8119" max="8119" width="12.6640625" style="34" customWidth="1"/>
    <col min="8120" max="8120" width="13.33203125" style="34" customWidth="1"/>
    <col min="8121" max="8156" width="9.33203125" style="34" customWidth="1"/>
    <col min="8157" max="8162" width="11.33203125" style="34" customWidth="1"/>
    <col min="8163" max="8163" width="10.6640625" style="34" customWidth="1"/>
    <col min="8164" max="8354" width="9.33203125" style="34"/>
    <col min="8355" max="8355" width="41" style="34" customWidth="1"/>
    <col min="8356" max="8362" width="9.33203125" style="34" customWidth="1"/>
    <col min="8363" max="8363" width="10.5546875" style="34" customWidth="1"/>
    <col min="8364" max="8374" width="9.33203125" style="34" customWidth="1"/>
    <col min="8375" max="8375" width="12.6640625" style="34" customWidth="1"/>
    <col min="8376" max="8376" width="13.33203125" style="34" customWidth="1"/>
    <col min="8377" max="8412" width="9.33203125" style="34" customWidth="1"/>
    <col min="8413" max="8418" width="11.33203125" style="34" customWidth="1"/>
    <col min="8419" max="8419" width="10.6640625" style="34" customWidth="1"/>
    <col min="8420" max="8610" width="9.33203125" style="34"/>
    <col min="8611" max="8611" width="41" style="34" customWidth="1"/>
    <col min="8612" max="8618" width="9.33203125" style="34" customWidth="1"/>
    <col min="8619" max="8619" width="10.5546875" style="34" customWidth="1"/>
    <col min="8620" max="8630" width="9.33203125" style="34" customWidth="1"/>
    <col min="8631" max="8631" width="12.6640625" style="34" customWidth="1"/>
    <col min="8632" max="8632" width="13.33203125" style="34" customWidth="1"/>
    <col min="8633" max="8668" width="9.33203125" style="34" customWidth="1"/>
    <col min="8669" max="8674" width="11.33203125" style="34" customWidth="1"/>
    <col min="8675" max="8675" width="10.6640625" style="34" customWidth="1"/>
    <col min="8676" max="8866" width="9.33203125" style="34"/>
    <col min="8867" max="8867" width="41" style="34" customWidth="1"/>
    <col min="8868" max="8874" width="9.33203125" style="34" customWidth="1"/>
    <col min="8875" max="8875" width="10.5546875" style="34" customWidth="1"/>
    <col min="8876" max="8886" width="9.33203125" style="34" customWidth="1"/>
    <col min="8887" max="8887" width="12.6640625" style="34" customWidth="1"/>
    <col min="8888" max="8888" width="13.33203125" style="34" customWidth="1"/>
    <col min="8889" max="8924" width="9.33203125" style="34" customWidth="1"/>
    <col min="8925" max="8930" width="11.33203125" style="34" customWidth="1"/>
    <col min="8931" max="8931" width="10.6640625" style="34" customWidth="1"/>
    <col min="8932" max="9122" width="9.33203125" style="34"/>
    <col min="9123" max="9123" width="41" style="34" customWidth="1"/>
    <col min="9124" max="9130" width="9.33203125" style="34" customWidth="1"/>
    <col min="9131" max="9131" width="10.5546875" style="34" customWidth="1"/>
    <col min="9132" max="9142" width="9.33203125" style="34" customWidth="1"/>
    <col min="9143" max="9143" width="12.6640625" style="34" customWidth="1"/>
    <col min="9144" max="9144" width="13.33203125" style="34" customWidth="1"/>
    <col min="9145" max="9180" width="9.33203125" style="34" customWidth="1"/>
    <col min="9181" max="9186" width="11.33203125" style="34" customWidth="1"/>
    <col min="9187" max="9187" width="10.6640625" style="34" customWidth="1"/>
    <col min="9188" max="9378" width="9.33203125" style="34"/>
    <col min="9379" max="9379" width="41" style="34" customWidth="1"/>
    <col min="9380" max="9386" width="9.33203125" style="34" customWidth="1"/>
    <col min="9387" max="9387" width="10.5546875" style="34" customWidth="1"/>
    <col min="9388" max="9398" width="9.33203125" style="34" customWidth="1"/>
    <col min="9399" max="9399" width="12.6640625" style="34" customWidth="1"/>
    <col min="9400" max="9400" width="13.33203125" style="34" customWidth="1"/>
    <col min="9401" max="9436" width="9.33203125" style="34" customWidth="1"/>
    <col min="9437" max="9442" width="11.33203125" style="34" customWidth="1"/>
    <col min="9443" max="9443" width="10.6640625" style="34" customWidth="1"/>
    <col min="9444" max="9634" width="9.33203125" style="34"/>
    <col min="9635" max="9635" width="41" style="34" customWidth="1"/>
    <col min="9636" max="9642" width="9.33203125" style="34" customWidth="1"/>
    <col min="9643" max="9643" width="10.5546875" style="34" customWidth="1"/>
    <col min="9644" max="9654" width="9.33203125" style="34" customWidth="1"/>
    <col min="9655" max="9655" width="12.6640625" style="34" customWidth="1"/>
    <col min="9656" max="9656" width="13.33203125" style="34" customWidth="1"/>
    <col min="9657" max="9692" width="9.33203125" style="34" customWidth="1"/>
    <col min="9693" max="9698" width="11.33203125" style="34" customWidth="1"/>
    <col min="9699" max="9699" width="10.6640625" style="34" customWidth="1"/>
    <col min="9700" max="9890" width="9.33203125" style="34"/>
    <col min="9891" max="9891" width="41" style="34" customWidth="1"/>
    <col min="9892" max="9898" width="9.33203125" style="34" customWidth="1"/>
    <col min="9899" max="9899" width="10.5546875" style="34" customWidth="1"/>
    <col min="9900" max="9910" width="9.33203125" style="34" customWidth="1"/>
    <col min="9911" max="9911" width="12.6640625" style="34" customWidth="1"/>
    <col min="9912" max="9912" width="13.33203125" style="34" customWidth="1"/>
    <col min="9913" max="9948" width="9.33203125" style="34" customWidth="1"/>
    <col min="9949" max="9954" width="11.33203125" style="34" customWidth="1"/>
    <col min="9955" max="9955" width="10.6640625" style="34" customWidth="1"/>
    <col min="9956" max="10146" width="9.33203125" style="34"/>
    <col min="10147" max="10147" width="41" style="34" customWidth="1"/>
    <col min="10148" max="10154" width="9.33203125" style="34" customWidth="1"/>
    <col min="10155" max="10155" width="10.5546875" style="34" customWidth="1"/>
    <col min="10156" max="10166" width="9.33203125" style="34" customWidth="1"/>
    <col min="10167" max="10167" width="12.6640625" style="34" customWidth="1"/>
    <col min="10168" max="10168" width="13.33203125" style="34" customWidth="1"/>
    <col min="10169" max="10204" width="9.33203125" style="34" customWidth="1"/>
    <col min="10205" max="10210" width="11.33203125" style="34" customWidth="1"/>
    <col min="10211" max="10211" width="10.6640625" style="34" customWidth="1"/>
    <col min="10212" max="10402" width="9.33203125" style="34"/>
    <col min="10403" max="10403" width="41" style="34" customWidth="1"/>
    <col min="10404" max="10410" width="9.33203125" style="34" customWidth="1"/>
    <col min="10411" max="10411" width="10.5546875" style="34" customWidth="1"/>
    <col min="10412" max="10422" width="9.33203125" style="34" customWidth="1"/>
    <col min="10423" max="10423" width="12.6640625" style="34" customWidth="1"/>
    <col min="10424" max="10424" width="13.33203125" style="34" customWidth="1"/>
    <col min="10425" max="10460" width="9.33203125" style="34" customWidth="1"/>
    <col min="10461" max="10466" width="11.33203125" style="34" customWidth="1"/>
    <col min="10467" max="10467" width="10.6640625" style="34" customWidth="1"/>
    <col min="10468" max="10658" width="9.33203125" style="34"/>
    <col min="10659" max="10659" width="41" style="34" customWidth="1"/>
    <col min="10660" max="10666" width="9.33203125" style="34" customWidth="1"/>
    <col min="10667" max="10667" width="10.5546875" style="34" customWidth="1"/>
    <col min="10668" max="10678" width="9.33203125" style="34" customWidth="1"/>
    <col min="10679" max="10679" width="12.6640625" style="34" customWidth="1"/>
    <col min="10680" max="10680" width="13.33203125" style="34" customWidth="1"/>
    <col min="10681" max="10716" width="9.33203125" style="34" customWidth="1"/>
    <col min="10717" max="10722" width="11.33203125" style="34" customWidth="1"/>
    <col min="10723" max="10723" width="10.6640625" style="34" customWidth="1"/>
    <col min="10724" max="10914" width="9.33203125" style="34"/>
    <col min="10915" max="10915" width="41" style="34" customWidth="1"/>
    <col min="10916" max="10922" width="9.33203125" style="34" customWidth="1"/>
    <col min="10923" max="10923" width="10.5546875" style="34" customWidth="1"/>
    <col min="10924" max="10934" width="9.33203125" style="34" customWidth="1"/>
    <col min="10935" max="10935" width="12.6640625" style="34" customWidth="1"/>
    <col min="10936" max="10936" width="13.33203125" style="34" customWidth="1"/>
    <col min="10937" max="10972" width="9.33203125" style="34" customWidth="1"/>
    <col min="10973" max="10978" width="11.33203125" style="34" customWidth="1"/>
    <col min="10979" max="10979" width="10.6640625" style="34" customWidth="1"/>
    <col min="10980" max="11170" width="9.33203125" style="34"/>
    <col min="11171" max="11171" width="41" style="34" customWidth="1"/>
    <col min="11172" max="11178" width="9.33203125" style="34" customWidth="1"/>
    <col min="11179" max="11179" width="10.5546875" style="34" customWidth="1"/>
    <col min="11180" max="11190" width="9.33203125" style="34" customWidth="1"/>
    <col min="11191" max="11191" width="12.6640625" style="34" customWidth="1"/>
    <col min="11192" max="11192" width="13.33203125" style="34" customWidth="1"/>
    <col min="11193" max="11228" width="9.33203125" style="34" customWidth="1"/>
    <col min="11229" max="11234" width="11.33203125" style="34" customWidth="1"/>
    <col min="11235" max="11235" width="10.6640625" style="34" customWidth="1"/>
    <col min="11236" max="11426" width="9.33203125" style="34"/>
    <col min="11427" max="11427" width="41" style="34" customWidth="1"/>
    <col min="11428" max="11434" width="9.33203125" style="34" customWidth="1"/>
    <col min="11435" max="11435" width="10.5546875" style="34" customWidth="1"/>
    <col min="11436" max="11446" width="9.33203125" style="34" customWidth="1"/>
    <col min="11447" max="11447" width="12.6640625" style="34" customWidth="1"/>
    <col min="11448" max="11448" width="13.33203125" style="34" customWidth="1"/>
    <col min="11449" max="11484" width="9.33203125" style="34" customWidth="1"/>
    <col min="11485" max="11490" width="11.33203125" style="34" customWidth="1"/>
    <col min="11491" max="11491" width="10.6640625" style="34" customWidth="1"/>
    <col min="11492" max="11682" width="9.33203125" style="34"/>
    <col min="11683" max="11683" width="41" style="34" customWidth="1"/>
    <col min="11684" max="11690" width="9.33203125" style="34" customWidth="1"/>
    <col min="11691" max="11691" width="10.5546875" style="34" customWidth="1"/>
    <col min="11692" max="11702" width="9.33203125" style="34" customWidth="1"/>
    <col min="11703" max="11703" width="12.6640625" style="34" customWidth="1"/>
    <col min="11704" max="11704" width="13.33203125" style="34" customWidth="1"/>
    <col min="11705" max="11740" width="9.33203125" style="34" customWidth="1"/>
    <col min="11741" max="11746" width="11.33203125" style="34" customWidth="1"/>
    <col min="11747" max="11747" width="10.6640625" style="34" customWidth="1"/>
    <col min="11748" max="11938" width="9.33203125" style="34"/>
    <col min="11939" max="11939" width="41" style="34" customWidth="1"/>
    <col min="11940" max="11946" width="9.33203125" style="34" customWidth="1"/>
    <col min="11947" max="11947" width="10.5546875" style="34" customWidth="1"/>
    <col min="11948" max="11958" width="9.33203125" style="34" customWidth="1"/>
    <col min="11959" max="11959" width="12.6640625" style="34" customWidth="1"/>
    <col min="11960" max="11960" width="13.33203125" style="34" customWidth="1"/>
    <col min="11961" max="11996" width="9.33203125" style="34" customWidth="1"/>
    <col min="11997" max="12002" width="11.33203125" style="34" customWidth="1"/>
    <col min="12003" max="12003" width="10.6640625" style="34" customWidth="1"/>
    <col min="12004" max="12194" width="9.33203125" style="34"/>
    <col min="12195" max="12195" width="41" style="34" customWidth="1"/>
    <col min="12196" max="12202" width="9.33203125" style="34" customWidth="1"/>
    <col min="12203" max="12203" width="10.5546875" style="34" customWidth="1"/>
    <col min="12204" max="12214" width="9.33203125" style="34" customWidth="1"/>
    <col min="12215" max="12215" width="12.6640625" style="34" customWidth="1"/>
    <col min="12216" max="12216" width="13.33203125" style="34" customWidth="1"/>
    <col min="12217" max="12252" width="9.33203125" style="34" customWidth="1"/>
    <col min="12253" max="12258" width="11.33203125" style="34" customWidth="1"/>
    <col min="12259" max="12259" width="10.6640625" style="34" customWidth="1"/>
    <col min="12260" max="12450" width="9.33203125" style="34"/>
    <col min="12451" max="12451" width="41" style="34" customWidth="1"/>
    <col min="12452" max="12458" width="9.33203125" style="34" customWidth="1"/>
    <col min="12459" max="12459" width="10.5546875" style="34" customWidth="1"/>
    <col min="12460" max="12470" width="9.33203125" style="34" customWidth="1"/>
    <col min="12471" max="12471" width="12.6640625" style="34" customWidth="1"/>
    <col min="12472" max="12472" width="13.33203125" style="34" customWidth="1"/>
    <col min="12473" max="12508" width="9.33203125" style="34" customWidth="1"/>
    <col min="12509" max="12514" width="11.33203125" style="34" customWidth="1"/>
    <col min="12515" max="12515" width="10.6640625" style="34" customWidth="1"/>
    <col min="12516" max="12706" width="9.33203125" style="34"/>
    <col min="12707" max="12707" width="41" style="34" customWidth="1"/>
    <col min="12708" max="12714" width="9.33203125" style="34" customWidth="1"/>
    <col min="12715" max="12715" width="10.5546875" style="34" customWidth="1"/>
    <col min="12716" max="12726" width="9.33203125" style="34" customWidth="1"/>
    <col min="12727" max="12727" width="12.6640625" style="34" customWidth="1"/>
    <col min="12728" max="12728" width="13.33203125" style="34" customWidth="1"/>
    <col min="12729" max="12764" width="9.33203125" style="34" customWidth="1"/>
    <col min="12765" max="12770" width="11.33203125" style="34" customWidth="1"/>
    <col min="12771" max="12771" width="10.6640625" style="34" customWidth="1"/>
    <col min="12772" max="12962" width="9.33203125" style="34"/>
    <col min="12963" max="12963" width="41" style="34" customWidth="1"/>
    <col min="12964" max="12970" width="9.33203125" style="34" customWidth="1"/>
    <col min="12971" max="12971" width="10.5546875" style="34" customWidth="1"/>
    <col min="12972" max="12982" width="9.33203125" style="34" customWidth="1"/>
    <col min="12983" max="12983" width="12.6640625" style="34" customWidth="1"/>
    <col min="12984" max="12984" width="13.33203125" style="34" customWidth="1"/>
    <col min="12985" max="13020" width="9.33203125" style="34" customWidth="1"/>
    <col min="13021" max="13026" width="11.33203125" style="34" customWidth="1"/>
    <col min="13027" max="13027" width="10.6640625" style="34" customWidth="1"/>
    <col min="13028" max="13218" width="9.33203125" style="34"/>
    <col min="13219" max="13219" width="41" style="34" customWidth="1"/>
    <col min="13220" max="13226" width="9.33203125" style="34" customWidth="1"/>
    <col min="13227" max="13227" width="10.5546875" style="34" customWidth="1"/>
    <col min="13228" max="13238" width="9.33203125" style="34" customWidth="1"/>
    <col min="13239" max="13239" width="12.6640625" style="34" customWidth="1"/>
    <col min="13240" max="13240" width="13.33203125" style="34" customWidth="1"/>
    <col min="13241" max="13276" width="9.33203125" style="34" customWidth="1"/>
    <col min="13277" max="13282" width="11.33203125" style="34" customWidth="1"/>
    <col min="13283" max="13283" width="10.6640625" style="34" customWidth="1"/>
    <col min="13284" max="13474" width="9.33203125" style="34"/>
    <col min="13475" max="13475" width="41" style="34" customWidth="1"/>
    <col min="13476" max="13482" width="9.33203125" style="34" customWidth="1"/>
    <col min="13483" max="13483" width="10.5546875" style="34" customWidth="1"/>
    <col min="13484" max="13494" width="9.33203125" style="34" customWidth="1"/>
    <col min="13495" max="13495" width="12.6640625" style="34" customWidth="1"/>
    <col min="13496" max="13496" width="13.33203125" style="34" customWidth="1"/>
    <col min="13497" max="13532" width="9.33203125" style="34" customWidth="1"/>
    <col min="13533" max="13538" width="11.33203125" style="34" customWidth="1"/>
    <col min="13539" max="13539" width="10.6640625" style="34" customWidth="1"/>
    <col min="13540" max="13730" width="9.33203125" style="34"/>
    <col min="13731" max="13731" width="41" style="34" customWidth="1"/>
    <col min="13732" max="13738" width="9.33203125" style="34" customWidth="1"/>
    <col min="13739" max="13739" width="10.5546875" style="34" customWidth="1"/>
    <col min="13740" max="13750" width="9.33203125" style="34" customWidth="1"/>
    <col min="13751" max="13751" width="12.6640625" style="34" customWidth="1"/>
    <col min="13752" max="13752" width="13.33203125" style="34" customWidth="1"/>
    <col min="13753" max="13788" width="9.33203125" style="34" customWidth="1"/>
    <col min="13789" max="13794" width="11.33203125" style="34" customWidth="1"/>
    <col min="13795" max="13795" width="10.6640625" style="34" customWidth="1"/>
    <col min="13796" max="13986" width="9.33203125" style="34"/>
    <col min="13987" max="13987" width="41" style="34" customWidth="1"/>
    <col min="13988" max="13994" width="9.33203125" style="34" customWidth="1"/>
    <col min="13995" max="13995" width="10.5546875" style="34" customWidth="1"/>
    <col min="13996" max="14006" width="9.33203125" style="34" customWidth="1"/>
    <col min="14007" max="14007" width="12.6640625" style="34" customWidth="1"/>
    <col min="14008" max="14008" width="13.33203125" style="34" customWidth="1"/>
    <col min="14009" max="14044" width="9.33203125" style="34" customWidth="1"/>
    <col min="14045" max="14050" width="11.33203125" style="34" customWidth="1"/>
    <col min="14051" max="14051" width="10.6640625" style="34" customWidth="1"/>
    <col min="14052" max="14242" width="9.33203125" style="34"/>
    <col min="14243" max="14243" width="41" style="34" customWidth="1"/>
    <col min="14244" max="14250" width="9.33203125" style="34" customWidth="1"/>
    <col min="14251" max="14251" width="10.5546875" style="34" customWidth="1"/>
    <col min="14252" max="14262" width="9.33203125" style="34" customWidth="1"/>
    <col min="14263" max="14263" width="12.6640625" style="34" customWidth="1"/>
    <col min="14264" max="14264" width="13.33203125" style="34" customWidth="1"/>
    <col min="14265" max="14300" width="9.33203125" style="34" customWidth="1"/>
    <col min="14301" max="14306" width="11.33203125" style="34" customWidth="1"/>
    <col min="14307" max="14307" width="10.6640625" style="34" customWidth="1"/>
    <col min="14308" max="14498" width="9.33203125" style="34"/>
    <col min="14499" max="14499" width="41" style="34" customWidth="1"/>
    <col min="14500" max="14506" width="9.33203125" style="34" customWidth="1"/>
    <col min="14507" max="14507" width="10.5546875" style="34" customWidth="1"/>
    <col min="14508" max="14518" width="9.33203125" style="34" customWidth="1"/>
    <col min="14519" max="14519" width="12.6640625" style="34" customWidth="1"/>
    <col min="14520" max="14520" width="13.33203125" style="34" customWidth="1"/>
    <col min="14521" max="14556" width="9.33203125" style="34" customWidth="1"/>
    <col min="14557" max="14562" width="11.33203125" style="34" customWidth="1"/>
    <col min="14563" max="14563" width="10.6640625" style="34" customWidth="1"/>
    <col min="14564" max="14754" width="9.33203125" style="34"/>
    <col min="14755" max="14755" width="41" style="34" customWidth="1"/>
    <col min="14756" max="14762" width="9.33203125" style="34" customWidth="1"/>
    <col min="14763" max="14763" width="10.5546875" style="34" customWidth="1"/>
    <col min="14764" max="14774" width="9.33203125" style="34" customWidth="1"/>
    <col min="14775" max="14775" width="12.6640625" style="34" customWidth="1"/>
    <col min="14776" max="14776" width="13.33203125" style="34" customWidth="1"/>
    <col min="14777" max="14812" width="9.33203125" style="34" customWidth="1"/>
    <col min="14813" max="14818" width="11.33203125" style="34" customWidth="1"/>
    <col min="14819" max="14819" width="10.6640625" style="34" customWidth="1"/>
    <col min="14820" max="15010" width="9.33203125" style="34"/>
    <col min="15011" max="15011" width="41" style="34" customWidth="1"/>
    <col min="15012" max="15018" width="9.33203125" style="34" customWidth="1"/>
    <col min="15019" max="15019" width="10.5546875" style="34" customWidth="1"/>
    <col min="15020" max="15030" width="9.33203125" style="34" customWidth="1"/>
    <col min="15031" max="15031" width="12.6640625" style="34" customWidth="1"/>
    <col min="15032" max="15032" width="13.33203125" style="34" customWidth="1"/>
    <col min="15033" max="15068" width="9.33203125" style="34" customWidth="1"/>
    <col min="15069" max="15074" width="11.33203125" style="34" customWidth="1"/>
    <col min="15075" max="15075" width="10.6640625" style="34" customWidth="1"/>
    <col min="15076" max="15266" width="9.33203125" style="34"/>
    <col min="15267" max="15267" width="41" style="34" customWidth="1"/>
    <col min="15268" max="15274" width="9.33203125" style="34" customWidth="1"/>
    <col min="15275" max="15275" width="10.5546875" style="34" customWidth="1"/>
    <col min="15276" max="15286" width="9.33203125" style="34" customWidth="1"/>
    <col min="15287" max="15287" width="12.6640625" style="34" customWidth="1"/>
    <col min="15288" max="15288" width="13.33203125" style="34" customWidth="1"/>
    <col min="15289" max="15324" width="9.33203125" style="34" customWidth="1"/>
    <col min="15325" max="15330" width="11.33203125" style="34" customWidth="1"/>
    <col min="15331" max="15331" width="10.6640625" style="34" customWidth="1"/>
    <col min="15332" max="15522" width="9.33203125" style="34"/>
    <col min="15523" max="15523" width="41" style="34" customWidth="1"/>
    <col min="15524" max="15530" width="9.33203125" style="34" customWidth="1"/>
    <col min="15531" max="15531" width="10.5546875" style="34" customWidth="1"/>
    <col min="15532" max="15542" width="9.33203125" style="34" customWidth="1"/>
    <col min="15543" max="15543" width="12.6640625" style="34" customWidth="1"/>
    <col min="15544" max="15544" width="13.33203125" style="34" customWidth="1"/>
    <col min="15545" max="15580" width="9.33203125" style="34" customWidth="1"/>
    <col min="15581" max="15586" width="11.33203125" style="34" customWidth="1"/>
    <col min="15587" max="15587" width="10.6640625" style="34" customWidth="1"/>
    <col min="15588" max="15778" width="9.33203125" style="34"/>
    <col min="15779" max="15779" width="41" style="34" customWidth="1"/>
    <col min="15780" max="15786" width="9.33203125" style="34" customWidth="1"/>
    <col min="15787" max="15787" width="10.5546875" style="34" customWidth="1"/>
    <col min="15788" max="15798" width="9.33203125" style="34" customWidth="1"/>
    <col min="15799" max="15799" width="12.6640625" style="34" customWidth="1"/>
    <col min="15800" max="15800" width="13.33203125" style="34" customWidth="1"/>
    <col min="15801" max="15836" width="9.33203125" style="34" customWidth="1"/>
    <col min="15837" max="15842" width="11.33203125" style="34" customWidth="1"/>
    <col min="15843" max="15843" width="10.6640625" style="34" customWidth="1"/>
    <col min="15844" max="16034" width="9.33203125" style="34"/>
    <col min="16035" max="16035" width="41" style="34" customWidth="1"/>
    <col min="16036" max="16042" width="9.33203125" style="34" customWidth="1"/>
    <col min="16043" max="16043" width="10.5546875" style="34" customWidth="1"/>
    <col min="16044" max="16054" width="9.33203125" style="34" customWidth="1"/>
    <col min="16055" max="16055" width="12.6640625" style="34" customWidth="1"/>
    <col min="16056" max="16056" width="13.33203125" style="34" customWidth="1"/>
    <col min="16057" max="16092" width="9.33203125" style="34" customWidth="1"/>
    <col min="16093" max="16098" width="11.33203125" style="34" customWidth="1"/>
    <col min="16099" max="16099" width="10.6640625" style="34" customWidth="1"/>
    <col min="16100" max="16378" width="9.33203125" style="34"/>
    <col min="16379" max="16384" width="9.33203125" style="34" customWidth="1"/>
  </cols>
  <sheetData>
    <row r="1" spans="1:136" s="47" customFormat="1" ht="14.4" x14ac:dyDescent="0.3">
      <c r="A1" s="338" t="s">
        <v>116</v>
      </c>
      <c r="B1" s="507" t="s">
        <v>117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  <c r="CA1" s="507"/>
      <c r="CB1" s="507"/>
      <c r="CC1" s="507"/>
      <c r="CD1" s="507"/>
      <c r="CE1" s="507"/>
      <c r="CF1" s="507"/>
      <c r="CG1" s="507"/>
      <c r="CH1" s="507"/>
      <c r="CI1" s="507"/>
      <c r="CJ1" s="507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/>
      <c r="CX1" s="507"/>
      <c r="CY1" s="507"/>
      <c r="CZ1" s="507"/>
      <c r="DA1" s="507"/>
      <c r="DB1" s="507"/>
      <c r="DC1" s="507"/>
      <c r="DD1" s="507"/>
      <c r="DE1" s="507"/>
    </row>
    <row r="2" spans="1:136" s="8" customFormat="1" ht="14.4" x14ac:dyDescent="0.3">
      <c r="A2" s="338"/>
      <c r="B2" s="506" t="s">
        <v>2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6"/>
      <c r="CG2" s="506"/>
      <c r="CH2" s="506"/>
      <c r="CI2" s="506"/>
      <c r="CJ2" s="506"/>
      <c r="CK2" s="506"/>
      <c r="CL2" s="506"/>
      <c r="CM2" s="506"/>
      <c r="CN2" s="506"/>
      <c r="CO2" s="506"/>
      <c r="CP2" s="506"/>
      <c r="CQ2" s="506"/>
      <c r="CR2" s="506"/>
      <c r="CS2" s="506"/>
      <c r="CT2" s="506"/>
      <c r="CU2" s="506"/>
      <c r="CV2" s="506"/>
      <c r="CW2" s="506"/>
      <c r="CX2" s="506"/>
      <c r="CY2" s="506"/>
      <c r="CZ2" s="506"/>
      <c r="DA2" s="506"/>
      <c r="DB2" s="506"/>
      <c r="DC2" s="506"/>
      <c r="DD2" s="506"/>
      <c r="DE2" s="506"/>
    </row>
    <row r="3" spans="1:136" s="47" customFormat="1" ht="14.4" x14ac:dyDescent="0.3">
      <c r="A3" s="508" t="s">
        <v>118</v>
      </c>
      <c r="B3" s="507" t="s">
        <v>119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485" t="s">
        <v>120</v>
      </c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5"/>
      <c r="BA3" s="485"/>
      <c r="BB3" s="485"/>
      <c r="BC3" s="485"/>
      <c r="BD3" s="485"/>
      <c r="BE3" s="485"/>
      <c r="BF3" s="485"/>
      <c r="BG3" s="485"/>
      <c r="BH3" s="485"/>
      <c r="BI3" s="485"/>
      <c r="BJ3" s="485"/>
      <c r="BK3" s="485"/>
      <c r="BL3" s="485"/>
      <c r="BM3" s="485"/>
      <c r="BN3" s="485"/>
      <c r="BO3" s="485"/>
      <c r="BP3" s="485"/>
      <c r="BQ3" s="485"/>
      <c r="BR3" s="485"/>
      <c r="BS3" s="485"/>
      <c r="BT3" s="485"/>
      <c r="BU3" s="485"/>
      <c r="BV3" s="485"/>
      <c r="BW3" s="485"/>
      <c r="BX3" s="485"/>
      <c r="BY3" s="485"/>
      <c r="BZ3" s="485"/>
      <c r="CA3" s="485"/>
      <c r="CB3" s="485"/>
      <c r="CC3" s="485"/>
      <c r="CD3" s="485"/>
      <c r="CE3" s="485"/>
      <c r="CF3" s="485"/>
      <c r="CG3" s="485"/>
      <c r="CH3" s="485"/>
      <c r="CI3" s="485"/>
      <c r="CJ3" s="485"/>
      <c r="CK3" s="485"/>
      <c r="CL3" s="485"/>
      <c r="CM3" s="485"/>
      <c r="CN3" s="485"/>
      <c r="CO3" s="485"/>
      <c r="CP3" s="485"/>
      <c r="CQ3" s="485"/>
      <c r="CR3" s="485"/>
      <c r="CS3" s="485"/>
      <c r="CT3" s="485"/>
      <c r="CU3" s="485"/>
      <c r="CV3" s="485"/>
      <c r="CW3" s="485"/>
      <c r="CX3" s="485"/>
      <c r="CY3" s="485"/>
      <c r="CZ3" s="485"/>
      <c r="DA3" s="485"/>
      <c r="DB3" s="485"/>
      <c r="DC3" s="485"/>
      <c r="DD3" s="485"/>
      <c r="DE3" s="485"/>
    </row>
    <row r="4" spans="1:136" s="11" customFormat="1" ht="14.4" x14ac:dyDescent="0.3">
      <c r="A4" s="508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>
        <v>2016</v>
      </c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>
        <v>2017</v>
      </c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7">
        <v>2018</v>
      </c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7">
        <v>2019</v>
      </c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7">
        <v>2020</v>
      </c>
      <c r="BK4" s="509"/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7">
        <v>2021</v>
      </c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 t="s">
        <v>109</v>
      </c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5" t="s">
        <v>110</v>
      </c>
      <c r="CU4" s="505"/>
      <c r="CV4" s="505"/>
      <c r="CW4" s="505"/>
      <c r="CX4" s="505"/>
      <c r="CY4" s="505"/>
      <c r="CZ4" s="505"/>
      <c r="DA4" s="505"/>
      <c r="DB4" s="505"/>
      <c r="DC4" s="505"/>
      <c r="DD4" s="505"/>
      <c r="DE4" s="505"/>
    </row>
    <row r="5" spans="1:136" s="8" customFormat="1" ht="14.4" x14ac:dyDescent="0.3">
      <c r="A5" s="508"/>
      <c r="B5" s="11">
        <v>2012</v>
      </c>
      <c r="C5" s="11">
        <v>2013</v>
      </c>
      <c r="D5" s="11">
        <v>2014</v>
      </c>
      <c r="E5" s="11">
        <v>2015</v>
      </c>
      <c r="F5" s="11">
        <v>2016</v>
      </c>
      <c r="G5" s="11">
        <v>2017</v>
      </c>
      <c r="H5" s="11">
        <v>2018</v>
      </c>
      <c r="I5" s="11">
        <v>2019</v>
      </c>
      <c r="J5" s="180">
        <v>2020</v>
      </c>
      <c r="K5" s="180">
        <v>2021</v>
      </c>
      <c r="L5" s="180" t="s">
        <v>109</v>
      </c>
      <c r="M5" s="180" t="s">
        <v>110</v>
      </c>
      <c r="N5" s="80" t="s">
        <v>121</v>
      </c>
      <c r="O5" s="80" t="s">
        <v>122</v>
      </c>
      <c r="P5" s="80" t="s">
        <v>123</v>
      </c>
      <c r="Q5" s="11" t="s">
        <v>124</v>
      </c>
      <c r="R5" s="80" t="s">
        <v>17</v>
      </c>
      <c r="S5" s="92" t="s">
        <v>125</v>
      </c>
      <c r="T5" s="80" t="s">
        <v>126</v>
      </c>
      <c r="U5" s="80" t="s">
        <v>127</v>
      </c>
      <c r="V5" s="80" t="s">
        <v>128</v>
      </c>
      <c r="W5" s="93" t="s">
        <v>129</v>
      </c>
      <c r="X5" s="93" t="s">
        <v>130</v>
      </c>
      <c r="Y5" s="93" t="s">
        <v>131</v>
      </c>
      <c r="Z5" s="80" t="s">
        <v>121</v>
      </c>
      <c r="AA5" s="80" t="s">
        <v>122</v>
      </c>
      <c r="AB5" s="80" t="s">
        <v>123</v>
      </c>
      <c r="AC5" s="11" t="s">
        <v>124</v>
      </c>
      <c r="AD5" s="80" t="s">
        <v>17</v>
      </c>
      <c r="AE5" s="92" t="s">
        <v>125</v>
      </c>
      <c r="AF5" s="80" t="s">
        <v>126</v>
      </c>
      <c r="AG5" s="80" t="s">
        <v>127</v>
      </c>
      <c r="AH5" s="80" t="s">
        <v>128</v>
      </c>
      <c r="AI5" s="93" t="s">
        <v>129</v>
      </c>
      <c r="AJ5" s="93" t="s">
        <v>130</v>
      </c>
      <c r="AK5" s="93" t="s">
        <v>131</v>
      </c>
      <c r="AL5" s="80" t="s">
        <v>121</v>
      </c>
      <c r="AM5" s="80" t="s">
        <v>122</v>
      </c>
      <c r="AN5" s="80" t="s">
        <v>123</v>
      </c>
      <c r="AO5" s="11" t="s">
        <v>124</v>
      </c>
      <c r="AP5" s="80" t="s">
        <v>17</v>
      </c>
      <c r="AQ5" s="92" t="s">
        <v>125</v>
      </c>
      <c r="AR5" s="80" t="s">
        <v>126</v>
      </c>
      <c r="AS5" s="80" t="s">
        <v>127</v>
      </c>
      <c r="AT5" s="80" t="s">
        <v>128</v>
      </c>
      <c r="AU5" s="93" t="s">
        <v>129</v>
      </c>
      <c r="AV5" s="93" t="s">
        <v>130</v>
      </c>
      <c r="AW5" s="93" t="s">
        <v>131</v>
      </c>
      <c r="AX5" s="80" t="s">
        <v>121</v>
      </c>
      <c r="AY5" s="80" t="s">
        <v>122</v>
      </c>
      <c r="AZ5" s="80" t="s">
        <v>123</v>
      </c>
      <c r="BA5" s="11" t="s">
        <v>124</v>
      </c>
      <c r="BB5" s="80" t="s">
        <v>17</v>
      </c>
      <c r="BC5" s="92" t="s">
        <v>125</v>
      </c>
      <c r="BD5" s="80" t="s">
        <v>126</v>
      </c>
      <c r="BE5" s="80" t="s">
        <v>127</v>
      </c>
      <c r="BF5" s="80" t="s">
        <v>128</v>
      </c>
      <c r="BG5" s="93" t="s">
        <v>129</v>
      </c>
      <c r="BH5" s="93" t="s">
        <v>130</v>
      </c>
      <c r="BI5" s="93" t="s">
        <v>131</v>
      </c>
      <c r="BJ5" s="80" t="s">
        <v>121</v>
      </c>
      <c r="BK5" s="80" t="s">
        <v>122</v>
      </c>
      <c r="BL5" s="80" t="s">
        <v>123</v>
      </c>
      <c r="BM5" s="11" t="s">
        <v>124</v>
      </c>
      <c r="BN5" s="80" t="s">
        <v>17</v>
      </c>
      <c r="BO5" s="92" t="s">
        <v>125</v>
      </c>
      <c r="BP5" s="80" t="s">
        <v>126</v>
      </c>
      <c r="BQ5" s="80" t="s">
        <v>127</v>
      </c>
      <c r="BR5" s="80" t="s">
        <v>128</v>
      </c>
      <c r="BS5" s="93" t="s">
        <v>129</v>
      </c>
      <c r="BT5" s="93" t="s">
        <v>130</v>
      </c>
      <c r="BU5" s="93" t="s">
        <v>131</v>
      </c>
      <c r="BV5" s="125" t="s">
        <v>121</v>
      </c>
      <c r="BW5" s="93" t="s">
        <v>122</v>
      </c>
      <c r="BX5" s="93" t="s">
        <v>123</v>
      </c>
      <c r="BY5" s="93" t="s">
        <v>124</v>
      </c>
      <c r="BZ5" s="93" t="s">
        <v>17</v>
      </c>
      <c r="CA5" s="93" t="s">
        <v>125</v>
      </c>
      <c r="CB5" s="93" t="s">
        <v>126</v>
      </c>
      <c r="CC5" s="93" t="s">
        <v>127</v>
      </c>
      <c r="CD5" s="93" t="s">
        <v>128</v>
      </c>
      <c r="CE5" s="93" t="s">
        <v>129</v>
      </c>
      <c r="CF5" s="93" t="s">
        <v>130</v>
      </c>
      <c r="CG5" s="93" t="s">
        <v>131</v>
      </c>
      <c r="CH5" s="125" t="s">
        <v>121</v>
      </c>
      <c r="CI5" s="93" t="s">
        <v>122</v>
      </c>
      <c r="CJ5" s="93" t="s">
        <v>123</v>
      </c>
      <c r="CK5" s="93" t="s">
        <v>124</v>
      </c>
      <c r="CL5" s="93" t="s">
        <v>17</v>
      </c>
      <c r="CM5" s="93" t="s">
        <v>125</v>
      </c>
      <c r="CN5" s="93" t="s">
        <v>126</v>
      </c>
      <c r="CO5" s="93" t="s">
        <v>127</v>
      </c>
      <c r="CP5" s="93" t="s">
        <v>128</v>
      </c>
      <c r="CQ5" s="93" t="s">
        <v>129</v>
      </c>
      <c r="CR5" s="93" t="s">
        <v>130</v>
      </c>
      <c r="CS5" s="93" t="s">
        <v>131</v>
      </c>
      <c r="CT5" s="125" t="s">
        <v>121</v>
      </c>
      <c r="CU5" s="93" t="s">
        <v>122</v>
      </c>
      <c r="CV5" s="93" t="s">
        <v>123</v>
      </c>
      <c r="CW5" s="80" t="s">
        <v>124</v>
      </c>
      <c r="CX5" s="80" t="s">
        <v>17</v>
      </c>
      <c r="CY5" s="80" t="s">
        <v>125</v>
      </c>
      <c r="CZ5" s="80" t="s">
        <v>126</v>
      </c>
      <c r="DA5" s="80" t="s">
        <v>127</v>
      </c>
      <c r="DB5" s="80" t="s">
        <v>128</v>
      </c>
      <c r="DC5" s="80" t="s">
        <v>129</v>
      </c>
      <c r="DD5" s="80" t="s">
        <v>130</v>
      </c>
      <c r="DE5" s="80" t="s">
        <v>131</v>
      </c>
    </row>
    <row r="6" spans="1:136" s="47" customFormat="1" ht="14.4" x14ac:dyDescent="0.3">
      <c r="A6" s="236" t="s">
        <v>132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R6" s="49"/>
      <c r="V6" s="49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5"/>
      <c r="AJ6" s="95"/>
      <c r="AK6" s="95"/>
      <c r="BJ6" s="37"/>
      <c r="BK6" s="37"/>
      <c r="BL6" s="37"/>
      <c r="BM6" s="37"/>
      <c r="BN6" s="37"/>
      <c r="BO6" s="37"/>
      <c r="BV6" s="126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49"/>
      <c r="CX6" s="49"/>
      <c r="CY6" s="49"/>
      <c r="CZ6" s="49"/>
      <c r="DA6" s="49"/>
      <c r="DB6" s="49"/>
      <c r="DC6" s="49"/>
      <c r="DD6" s="49"/>
      <c r="DE6" s="49"/>
    </row>
    <row r="7" spans="1:136" s="199" customFormat="1" x14ac:dyDescent="0.3">
      <c r="A7" s="225" t="s">
        <v>133</v>
      </c>
      <c r="B7" s="91">
        <f>SUM(B8:B10)</f>
        <v>3614405.9099999997</v>
      </c>
      <c r="C7" s="91">
        <v>4686327.75</v>
      </c>
      <c r="D7" s="91">
        <v>6164097.5300000003</v>
      </c>
      <c r="E7" s="91">
        <v>6829217.5699999994</v>
      </c>
      <c r="F7" s="91">
        <f t="shared" ref="F7:F33" si="0">SUM(N7:Y7)</f>
        <v>8808553.5989999995</v>
      </c>
      <c r="G7" s="91">
        <f>SUM(Z7:AK7)</f>
        <v>7622543.6500000004</v>
      </c>
      <c r="H7" s="91">
        <f>SUM(AL7:AW7)</f>
        <v>3925630.1074999999</v>
      </c>
      <c r="I7" s="91">
        <f t="shared" ref="I7:I33" si="1">SUM(AX7:BI7)</f>
        <v>11851276.450000001</v>
      </c>
      <c r="J7" s="91">
        <f>SUM(BJ7:BU7)</f>
        <v>7581053.6399999997</v>
      </c>
      <c r="K7" s="91">
        <f>SUM(BV7:CG7)</f>
        <v>4218281.83</v>
      </c>
      <c r="L7" s="91">
        <f>SUM(CH7:CS7)</f>
        <v>5101375.2399999993</v>
      </c>
      <c r="M7" s="91">
        <f>SUM(CT7:DE7)</f>
        <v>3557365.2434681403</v>
      </c>
      <c r="N7" s="96">
        <v>707277.09</v>
      </c>
      <c r="O7" s="96">
        <f>SUM(O8:O10)</f>
        <v>1090324.3400000003</v>
      </c>
      <c r="P7" s="96">
        <v>597858.46</v>
      </c>
      <c r="Q7" s="91">
        <f>Q8+Q10</f>
        <v>461784.33999999997</v>
      </c>
      <c r="R7" s="96">
        <f>SUM(R8:R10)</f>
        <v>561390.04999999993</v>
      </c>
      <c r="S7" s="91">
        <f>SUM(S8:S10)</f>
        <v>923767.60000000009</v>
      </c>
      <c r="T7" s="91">
        <f>SUM(T8:T10)</f>
        <v>526277.52</v>
      </c>
      <c r="U7" s="91">
        <v>407839.84900000005</v>
      </c>
      <c r="V7" s="91">
        <f>SUM(V8:V10)</f>
        <v>1063628.8</v>
      </c>
      <c r="W7" s="91">
        <f>SUM(W8:W10)</f>
        <v>666905.68000000005</v>
      </c>
      <c r="X7" s="91">
        <f>SUM(X8:X10)</f>
        <v>1209494.97</v>
      </c>
      <c r="Y7" s="91">
        <f>SUM(Y8:Y10)</f>
        <v>592004.9</v>
      </c>
      <c r="Z7" s="91">
        <v>1017226.27</v>
      </c>
      <c r="AA7" s="91">
        <v>1542224.2999999998</v>
      </c>
      <c r="AB7" s="91">
        <v>1053114.17</v>
      </c>
      <c r="AC7" s="91">
        <v>461194.69999999995</v>
      </c>
      <c r="AD7" s="91">
        <v>324715.39</v>
      </c>
      <c r="AE7" s="91">
        <v>410171.49</v>
      </c>
      <c r="AF7" s="91">
        <v>219732.91000000003</v>
      </c>
      <c r="AG7" s="91">
        <v>637372.16999999993</v>
      </c>
      <c r="AH7" s="91">
        <v>462501.27000000008</v>
      </c>
      <c r="AI7" s="91">
        <v>498501.54999999993</v>
      </c>
      <c r="AJ7" s="91">
        <v>389309.32000000012</v>
      </c>
      <c r="AK7" s="91">
        <v>606480.11</v>
      </c>
      <c r="AL7" s="91">
        <v>456703.18749999988</v>
      </c>
      <c r="AM7" s="91">
        <v>214824.02</v>
      </c>
      <c r="AN7" s="91">
        <v>349226.43000000011</v>
      </c>
      <c r="AO7" s="91">
        <v>126571.41</v>
      </c>
      <c r="AP7" s="91">
        <v>262606.72000000003</v>
      </c>
      <c r="AQ7" s="91">
        <v>227247.98999999996</v>
      </c>
      <c r="AR7" s="91">
        <v>277238.80000000005</v>
      </c>
      <c r="AS7" s="91">
        <v>338986.47000000003</v>
      </c>
      <c r="AT7" s="91">
        <v>266336.21000000002</v>
      </c>
      <c r="AU7" s="91">
        <v>224103.84999999998</v>
      </c>
      <c r="AV7" s="91">
        <v>326587.84000000003</v>
      </c>
      <c r="AW7" s="91">
        <v>855197.18</v>
      </c>
      <c r="AX7" s="91">
        <v>460374.31000000006</v>
      </c>
      <c r="AY7" s="91">
        <v>555133.09</v>
      </c>
      <c r="AZ7" s="91">
        <v>1351195.56</v>
      </c>
      <c r="BA7" s="91">
        <v>1046404.19</v>
      </c>
      <c r="BB7" s="91">
        <v>786324.02</v>
      </c>
      <c r="BC7" s="91">
        <v>1845618.49</v>
      </c>
      <c r="BD7" s="91">
        <v>974562</v>
      </c>
      <c r="BE7" s="91">
        <v>638696</v>
      </c>
      <c r="BF7" s="91">
        <v>597208</v>
      </c>
      <c r="BG7" s="91">
        <v>1465616.49</v>
      </c>
      <c r="BH7" s="91">
        <v>825990.74</v>
      </c>
      <c r="BI7" s="91">
        <v>1304153.56</v>
      </c>
      <c r="BJ7" s="91">
        <v>2285195.6999999997</v>
      </c>
      <c r="BK7" s="91">
        <v>1120088.06</v>
      </c>
      <c r="BL7" s="91">
        <v>1198163.1000000001</v>
      </c>
      <c r="BM7" s="91">
        <v>231865.13</v>
      </c>
      <c r="BN7" s="91">
        <v>258661</v>
      </c>
      <c r="BO7" s="91">
        <v>212711.7</v>
      </c>
      <c r="BP7" s="186">
        <v>374823</v>
      </c>
      <c r="BQ7" s="186">
        <v>263304</v>
      </c>
      <c r="BR7" s="186">
        <v>304366.03000000003</v>
      </c>
      <c r="BS7" s="186">
        <v>173546.37</v>
      </c>
      <c r="BT7" s="186">
        <v>635826.69999999995</v>
      </c>
      <c r="BU7" s="186">
        <v>522502.85000000003</v>
      </c>
      <c r="BV7" s="96">
        <f>SUM(BV8:BV10)</f>
        <v>788081.56</v>
      </c>
      <c r="BW7" s="91">
        <f t="shared" ref="BW7:DE7" si="2">SUM(BW8:BW10)</f>
        <v>154068.53</v>
      </c>
      <c r="BX7" s="91">
        <f t="shared" si="2"/>
        <v>854987.03</v>
      </c>
      <c r="BY7" s="91">
        <f t="shared" si="2"/>
        <v>729648.58</v>
      </c>
      <c r="BZ7" s="91">
        <f t="shared" si="2"/>
        <v>681962.97</v>
      </c>
      <c r="CA7" s="91">
        <f t="shared" si="2"/>
        <v>503800.71</v>
      </c>
      <c r="CB7" s="91">
        <f t="shared" si="2"/>
        <v>96309</v>
      </c>
      <c r="CC7" s="91">
        <f t="shared" si="2"/>
        <v>25338</v>
      </c>
      <c r="CD7" s="91">
        <f t="shared" si="2"/>
        <v>102974</v>
      </c>
      <c r="CE7" s="91">
        <f t="shared" si="2"/>
        <v>52874.34</v>
      </c>
      <c r="CF7" s="91">
        <f t="shared" si="2"/>
        <v>57944.99</v>
      </c>
      <c r="CG7" s="91">
        <f t="shared" si="2"/>
        <v>170292.12</v>
      </c>
      <c r="CH7" s="91">
        <f t="shared" si="2"/>
        <v>276081.63</v>
      </c>
      <c r="CI7" s="91">
        <f t="shared" si="2"/>
        <v>136685.20000000001</v>
      </c>
      <c r="CJ7" s="91">
        <f t="shared" si="2"/>
        <v>226679.90000000002</v>
      </c>
      <c r="CK7" s="91">
        <f t="shared" si="2"/>
        <v>721857.71</v>
      </c>
      <c r="CL7" s="91">
        <f t="shared" si="2"/>
        <v>767272.97</v>
      </c>
      <c r="CM7" s="91">
        <f t="shared" si="2"/>
        <v>385373.01999999996</v>
      </c>
      <c r="CN7" s="91">
        <f t="shared" si="2"/>
        <v>74677.759999999995</v>
      </c>
      <c r="CO7" s="91">
        <f t="shared" si="2"/>
        <v>532724.61</v>
      </c>
      <c r="CP7" s="91">
        <f t="shared" si="2"/>
        <v>527926.18999999994</v>
      </c>
      <c r="CQ7" s="91">
        <f t="shared" si="2"/>
        <v>311368.07</v>
      </c>
      <c r="CR7" s="91">
        <f t="shared" si="2"/>
        <v>393879.01</v>
      </c>
      <c r="CS7" s="91">
        <f t="shared" si="2"/>
        <v>746849.17</v>
      </c>
      <c r="CT7" s="91">
        <f t="shared" si="2"/>
        <v>656032.16999999993</v>
      </c>
      <c r="CU7" s="91">
        <f t="shared" si="2"/>
        <v>645418.26</v>
      </c>
      <c r="CV7" s="91">
        <f t="shared" si="2"/>
        <v>6587.5</v>
      </c>
      <c r="CW7" s="91">
        <f t="shared" si="2"/>
        <v>724257.71</v>
      </c>
      <c r="CX7" s="91">
        <f t="shared" si="2"/>
        <v>681962.97</v>
      </c>
      <c r="CY7" s="91">
        <f t="shared" si="2"/>
        <v>378733.01999999996</v>
      </c>
      <c r="CZ7" s="91">
        <f t="shared" si="2"/>
        <v>0</v>
      </c>
      <c r="DA7" s="91">
        <f t="shared" si="2"/>
        <v>85474.25346814013</v>
      </c>
      <c r="DB7" s="91">
        <f t="shared" si="2"/>
        <v>48038</v>
      </c>
      <c r="DC7" s="91">
        <f t="shared" si="2"/>
        <v>0</v>
      </c>
      <c r="DD7" s="91">
        <f t="shared" si="2"/>
        <v>58518.37</v>
      </c>
      <c r="DE7" s="91">
        <f t="shared" si="2"/>
        <v>272342.99</v>
      </c>
      <c r="DF7" s="330"/>
      <c r="DG7" s="330"/>
      <c r="DH7" s="330"/>
      <c r="DI7" s="330"/>
      <c r="DJ7" s="330"/>
      <c r="DK7" s="325"/>
      <c r="DL7" s="325"/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5"/>
      <c r="ED7" s="325"/>
      <c r="EE7" s="325"/>
      <c r="EF7" s="325"/>
    </row>
    <row r="8" spans="1:136" x14ac:dyDescent="0.3">
      <c r="A8" s="109" t="s">
        <v>209</v>
      </c>
      <c r="B8" s="91">
        <v>0</v>
      </c>
      <c r="C8" s="91">
        <v>2292329.0700000003</v>
      </c>
      <c r="D8" s="91">
        <v>2652756.39</v>
      </c>
      <c r="E8" s="91">
        <v>2830823.65</v>
      </c>
      <c r="F8" s="91">
        <f t="shared" si="0"/>
        <v>2788031.659</v>
      </c>
      <c r="G8" s="91">
        <f>SUM(Z8:AK8)</f>
        <v>2211276.1399999992</v>
      </c>
      <c r="H8" s="91">
        <f t="shared" ref="H8:H46" si="3">SUM(AL8:AW8)</f>
        <v>812381.65800000005</v>
      </c>
      <c r="I8" s="91">
        <f t="shared" si="1"/>
        <v>1014434.6600000001</v>
      </c>
      <c r="J8" s="91">
        <f t="shared" ref="J8:J46" si="4">SUM(BJ8:BU8)</f>
        <v>701026.82000000007</v>
      </c>
      <c r="K8" s="91">
        <f t="shared" ref="K8:K46" si="5">SUM(BV8:CG8)</f>
        <v>672897.13</v>
      </c>
      <c r="L8" s="91">
        <f t="shared" ref="L8:L33" si="6">SUM(CH8:CS8)</f>
        <v>1124198.46</v>
      </c>
      <c r="M8" s="91">
        <f t="shared" ref="M8:M21" si="7">SUM(CT8:DE8)</f>
        <v>723581.00012932043</v>
      </c>
      <c r="N8" s="96">
        <v>383853.25</v>
      </c>
      <c r="O8" s="91">
        <v>638057.18000000017</v>
      </c>
      <c r="P8" s="96">
        <v>300153.77</v>
      </c>
      <c r="Q8" s="96">
        <v>162261.88999999998</v>
      </c>
      <c r="R8" s="96">
        <v>183131.28</v>
      </c>
      <c r="S8" s="91">
        <v>163984.91999999998</v>
      </c>
      <c r="T8" s="91">
        <v>67221.05</v>
      </c>
      <c r="U8" s="91">
        <v>64223.649000000005</v>
      </c>
      <c r="V8" s="91">
        <v>238528.8</v>
      </c>
      <c r="W8" s="73">
        <v>72735.38</v>
      </c>
      <c r="X8" s="73">
        <v>329421.97000000003</v>
      </c>
      <c r="Y8" s="73">
        <v>184458.52</v>
      </c>
      <c r="Z8" s="73">
        <v>572820.79999999993</v>
      </c>
      <c r="AA8" s="73">
        <v>1002369.9199999999</v>
      </c>
      <c r="AB8" s="73">
        <v>300659.45999999996</v>
      </c>
      <c r="AC8" s="73">
        <v>76691.88</v>
      </c>
      <c r="AD8" s="73">
        <v>102431.54999999999</v>
      </c>
      <c r="AE8" s="73">
        <v>98618.369999999981</v>
      </c>
      <c r="AF8" s="73">
        <v>0</v>
      </c>
      <c r="AG8" s="73">
        <v>0</v>
      </c>
      <c r="AH8" s="73">
        <v>0</v>
      </c>
      <c r="AI8" s="73">
        <v>0</v>
      </c>
      <c r="AJ8" s="73">
        <v>34118.049999999996</v>
      </c>
      <c r="AK8" s="73">
        <v>23566.11</v>
      </c>
      <c r="AL8" s="97">
        <v>32506.588</v>
      </c>
      <c r="AM8" s="97">
        <v>28574.239999999998</v>
      </c>
      <c r="AN8" s="73">
        <v>28764.250000000004</v>
      </c>
      <c r="AO8" s="73">
        <v>23710.79</v>
      </c>
      <c r="AP8" s="73">
        <v>3366.31</v>
      </c>
      <c r="AQ8" s="73">
        <v>0</v>
      </c>
      <c r="AR8" s="73">
        <v>1500</v>
      </c>
      <c r="AS8" s="73">
        <v>42895.94</v>
      </c>
      <c r="AT8" s="73">
        <v>24086.15</v>
      </c>
      <c r="AU8" s="73">
        <v>202526.24</v>
      </c>
      <c r="AV8" s="73">
        <v>92029.47</v>
      </c>
      <c r="AW8" s="73">
        <v>332421.68</v>
      </c>
      <c r="AX8" s="73">
        <v>167537.63</v>
      </c>
      <c r="AY8" s="73">
        <v>188526.09999999998</v>
      </c>
      <c r="AZ8" s="73">
        <v>92985.16</v>
      </c>
      <c r="BA8" s="73">
        <v>73937.36</v>
      </c>
      <c r="BB8" s="73">
        <v>32876.75</v>
      </c>
      <c r="BC8" s="73">
        <v>52189.56</v>
      </c>
      <c r="BD8" s="73">
        <v>0</v>
      </c>
      <c r="BE8" s="73">
        <v>25149</v>
      </c>
      <c r="BF8" s="73">
        <v>50703</v>
      </c>
      <c r="BG8" s="73">
        <v>95335.59</v>
      </c>
      <c r="BH8" s="73">
        <v>78704.930000000008</v>
      </c>
      <c r="BI8" s="73">
        <v>156489.58000000002</v>
      </c>
      <c r="BJ8" s="73">
        <v>49500.79</v>
      </c>
      <c r="BK8" s="73">
        <v>141740.87000000002</v>
      </c>
      <c r="BL8" s="73">
        <v>123023.19</v>
      </c>
      <c r="BM8" s="73">
        <v>10000</v>
      </c>
      <c r="BN8" s="73">
        <v>280</v>
      </c>
      <c r="BO8" s="73">
        <v>0</v>
      </c>
      <c r="BP8" s="186">
        <v>0</v>
      </c>
      <c r="BQ8" s="186">
        <v>100</v>
      </c>
      <c r="BR8" s="186">
        <v>16978.03</v>
      </c>
      <c r="BS8" s="186">
        <v>97546.189999999988</v>
      </c>
      <c r="BT8" s="186">
        <v>73570.419999999984</v>
      </c>
      <c r="BU8" s="186">
        <v>188287.33000000002</v>
      </c>
      <c r="BV8" s="97">
        <v>142424.77000000002</v>
      </c>
      <c r="BW8" s="73">
        <v>85720.53</v>
      </c>
      <c r="BX8" s="73">
        <v>130599.34000000001</v>
      </c>
      <c r="BY8" s="342">
        <v>24442.58</v>
      </c>
      <c r="BZ8" s="73">
        <v>70</v>
      </c>
      <c r="CA8" s="73">
        <v>13519.24</v>
      </c>
      <c r="CB8" s="73">
        <v>1760</v>
      </c>
      <c r="CC8" s="73">
        <v>13193</v>
      </c>
      <c r="CD8" s="73">
        <v>75557</v>
      </c>
      <c r="CE8" s="73">
        <v>26084.25</v>
      </c>
      <c r="CF8" s="73">
        <v>0</v>
      </c>
      <c r="CG8" s="73">
        <v>159526.41999999998</v>
      </c>
      <c r="CH8" s="73">
        <v>147540.60999999999</v>
      </c>
      <c r="CI8" s="73">
        <v>0</v>
      </c>
      <c r="CJ8" s="73">
        <v>97157.61</v>
      </c>
      <c r="CK8" s="73">
        <v>0</v>
      </c>
      <c r="CL8" s="73">
        <v>0</v>
      </c>
      <c r="CM8" s="73">
        <v>61220.859999999993</v>
      </c>
      <c r="CN8" s="73">
        <v>14007.39</v>
      </c>
      <c r="CO8" s="73">
        <v>76789.60000000002</v>
      </c>
      <c r="CP8" s="73">
        <v>135515.51999999999</v>
      </c>
      <c r="CQ8" s="73">
        <v>115116.86</v>
      </c>
      <c r="CR8" s="73">
        <v>106283.37</v>
      </c>
      <c r="CS8" s="73">
        <v>370566.64</v>
      </c>
      <c r="CT8" s="73">
        <v>236306.84</v>
      </c>
      <c r="CU8" s="73">
        <v>272725.46000000002</v>
      </c>
      <c r="CV8" s="73">
        <v>0</v>
      </c>
      <c r="CW8" s="73">
        <v>0</v>
      </c>
      <c r="CX8" s="73">
        <v>0</v>
      </c>
      <c r="CY8" s="73">
        <v>61220.859999999993</v>
      </c>
      <c r="CZ8" s="73">
        <v>0</v>
      </c>
      <c r="DA8" s="73">
        <v>68495.650129320478</v>
      </c>
      <c r="DB8" s="73">
        <v>0</v>
      </c>
      <c r="DC8" s="73">
        <v>0</v>
      </c>
      <c r="DD8" s="73">
        <v>0</v>
      </c>
      <c r="DE8" s="343">
        <v>84832.19</v>
      </c>
    </row>
    <row r="9" spans="1:136" x14ac:dyDescent="0.3">
      <c r="A9" s="109" t="s">
        <v>210</v>
      </c>
      <c r="B9" s="91">
        <v>0</v>
      </c>
      <c r="C9" s="91">
        <v>37820.109999999993</v>
      </c>
      <c r="D9" s="91">
        <v>172082.24999999997</v>
      </c>
      <c r="E9" s="91">
        <v>10581.720000000001</v>
      </c>
      <c r="F9" s="91">
        <f t="shared" si="0"/>
        <v>0</v>
      </c>
      <c r="G9" s="91">
        <f t="shared" ref="G9:G46" si="8">SUM(Z9:AK9)</f>
        <v>75475.86</v>
      </c>
      <c r="H9" s="91">
        <f t="shared" si="3"/>
        <v>18566.149999999998</v>
      </c>
      <c r="I9" s="91">
        <f t="shared" si="1"/>
        <v>402994.22</v>
      </c>
      <c r="J9" s="91">
        <f t="shared" si="4"/>
        <v>26211.570000000003</v>
      </c>
      <c r="K9" s="91">
        <f t="shared" si="5"/>
        <v>90014.239999999991</v>
      </c>
      <c r="L9" s="91">
        <f t="shared" si="6"/>
        <v>1066499.04</v>
      </c>
      <c r="M9" s="91">
        <f t="shared" si="7"/>
        <v>649932.76252527628</v>
      </c>
      <c r="N9" s="96">
        <v>0</v>
      </c>
      <c r="O9" s="91">
        <v>0</v>
      </c>
      <c r="P9" s="96">
        <v>0</v>
      </c>
      <c r="Q9" s="96">
        <v>0</v>
      </c>
      <c r="R9" s="96">
        <v>0</v>
      </c>
      <c r="S9" s="91">
        <v>0</v>
      </c>
      <c r="T9" s="91">
        <v>0</v>
      </c>
      <c r="U9" s="91">
        <v>0</v>
      </c>
      <c r="V9" s="91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/>
      <c r="AD9" s="73">
        <v>0</v>
      </c>
      <c r="AE9" s="73"/>
      <c r="AF9" s="73">
        <v>17140.64</v>
      </c>
      <c r="AG9" s="73">
        <v>50964.479999999996</v>
      </c>
      <c r="AH9" s="73">
        <v>7370.74</v>
      </c>
      <c r="AI9" s="73">
        <v>0</v>
      </c>
      <c r="AJ9" s="73">
        <v>0</v>
      </c>
      <c r="AK9" s="73">
        <v>0</v>
      </c>
      <c r="AL9" s="97">
        <v>0</v>
      </c>
      <c r="AM9" s="97">
        <v>0</v>
      </c>
      <c r="AN9" s="73">
        <v>229.63000000000002</v>
      </c>
      <c r="AO9" s="73">
        <v>0</v>
      </c>
      <c r="AP9" s="73">
        <v>0</v>
      </c>
      <c r="AQ9" s="73">
        <v>0</v>
      </c>
      <c r="AR9" s="73"/>
      <c r="AS9" s="73">
        <v>866.88</v>
      </c>
      <c r="AT9" s="73">
        <v>0</v>
      </c>
      <c r="AU9" s="73">
        <v>0</v>
      </c>
      <c r="AV9" s="73">
        <v>3235.58</v>
      </c>
      <c r="AW9" s="73">
        <v>14234.059999999998</v>
      </c>
      <c r="AX9" s="73">
        <v>2106.4</v>
      </c>
      <c r="AY9" s="73">
        <v>658.74</v>
      </c>
      <c r="AZ9" s="73">
        <v>9437.0499999999993</v>
      </c>
      <c r="BA9" s="73">
        <v>21226.09</v>
      </c>
      <c r="BB9" s="73">
        <v>152423.26999999999</v>
      </c>
      <c r="BC9" s="73">
        <v>161903.93</v>
      </c>
      <c r="BD9" s="73">
        <v>0</v>
      </c>
      <c r="BE9" s="73">
        <v>8432</v>
      </c>
      <c r="BF9" s="73">
        <v>3687</v>
      </c>
      <c r="BG9" s="73">
        <v>33507.75</v>
      </c>
      <c r="BH9" s="73">
        <v>6167.05</v>
      </c>
      <c r="BI9" s="73">
        <v>3444.9399999999996</v>
      </c>
      <c r="BJ9" s="73">
        <v>709.22</v>
      </c>
      <c r="BK9" s="73">
        <v>4411.79</v>
      </c>
      <c r="BL9" s="73">
        <v>1689.91</v>
      </c>
      <c r="BM9" s="73">
        <v>3197.8</v>
      </c>
      <c r="BN9" s="73">
        <v>0</v>
      </c>
      <c r="BO9" s="73">
        <v>0</v>
      </c>
      <c r="BP9" s="186">
        <v>0</v>
      </c>
      <c r="BQ9" s="186">
        <v>0</v>
      </c>
      <c r="BR9" s="186">
        <v>0</v>
      </c>
      <c r="BS9" s="186">
        <v>5739.01</v>
      </c>
      <c r="BT9" s="186">
        <v>9468.2799999999988</v>
      </c>
      <c r="BU9" s="186">
        <v>995.56</v>
      </c>
      <c r="BV9" s="97">
        <v>1849.79</v>
      </c>
      <c r="BW9" s="73">
        <v>0</v>
      </c>
      <c r="BX9" s="73">
        <v>10985.550000000001</v>
      </c>
      <c r="BY9" s="73">
        <v>0</v>
      </c>
      <c r="BZ9" s="73">
        <v>50</v>
      </c>
      <c r="CA9" s="73">
        <v>42711.33</v>
      </c>
      <c r="CB9" s="73">
        <v>5401</v>
      </c>
      <c r="CC9" s="73">
        <v>1652</v>
      </c>
      <c r="CD9" s="73">
        <v>16937</v>
      </c>
      <c r="CE9" s="73">
        <v>6653.09</v>
      </c>
      <c r="CF9" s="73">
        <v>0</v>
      </c>
      <c r="CG9" s="73">
        <v>3774.4799999999996</v>
      </c>
      <c r="CH9" s="73">
        <v>1541.02</v>
      </c>
      <c r="CI9" s="73">
        <v>0</v>
      </c>
      <c r="CJ9" s="73">
        <v>4275.1900000000005</v>
      </c>
      <c r="CK9" s="73">
        <v>529322.57999999996</v>
      </c>
      <c r="CL9" s="73">
        <v>75150</v>
      </c>
      <c r="CM9" s="73">
        <v>7825.93</v>
      </c>
      <c r="CN9" s="73">
        <v>8908.7800000000007</v>
      </c>
      <c r="CO9" s="73">
        <v>87270.900000000009</v>
      </c>
      <c r="CP9" s="73">
        <v>101723.49</v>
      </c>
      <c r="CQ9" s="73">
        <v>135751.85</v>
      </c>
      <c r="CR9" s="73">
        <v>31456.91</v>
      </c>
      <c r="CS9" s="73">
        <v>83272.390000000014</v>
      </c>
      <c r="CT9" s="73">
        <v>64640.939999999995</v>
      </c>
      <c r="CU9" s="73">
        <v>40702.93</v>
      </c>
      <c r="CV9" s="73">
        <v>0</v>
      </c>
      <c r="CW9" s="73">
        <v>529322.57999999996</v>
      </c>
      <c r="CX9" s="73">
        <v>0</v>
      </c>
      <c r="CY9" s="73">
        <v>7825.93</v>
      </c>
      <c r="CZ9" s="73">
        <v>0</v>
      </c>
      <c r="DA9" s="73">
        <v>2151.4225252762753</v>
      </c>
      <c r="DB9" s="73">
        <v>0</v>
      </c>
      <c r="DC9" s="73">
        <v>0</v>
      </c>
      <c r="DD9" s="343">
        <v>5288.96</v>
      </c>
      <c r="DE9" s="73">
        <v>0</v>
      </c>
    </row>
    <row r="10" spans="1:136" x14ac:dyDescent="0.3">
      <c r="A10" s="109" t="s">
        <v>211</v>
      </c>
      <c r="B10" s="91">
        <v>3614405.9099999997</v>
      </c>
      <c r="C10" s="91">
        <v>2356179</v>
      </c>
      <c r="D10" s="91">
        <v>3339258.89</v>
      </c>
      <c r="E10" s="91">
        <v>3608625.2</v>
      </c>
      <c r="F10" s="91">
        <f t="shared" si="0"/>
        <v>6020521.9399999995</v>
      </c>
      <c r="G10" s="91">
        <f t="shared" si="8"/>
        <v>5335791.6500000004</v>
      </c>
      <c r="H10" s="91">
        <f t="shared" si="3"/>
        <v>3094682.2995000002</v>
      </c>
      <c r="I10" s="91">
        <f t="shared" si="1"/>
        <v>10433847.57</v>
      </c>
      <c r="J10" s="91">
        <f t="shared" si="4"/>
        <v>6853815.25</v>
      </c>
      <c r="K10" s="91">
        <f t="shared" si="5"/>
        <v>3455370.4600000009</v>
      </c>
      <c r="L10" s="91">
        <f t="shared" si="6"/>
        <v>2910677.74</v>
      </c>
      <c r="M10" s="91">
        <f t="shared" si="7"/>
        <v>2183851.4808135433</v>
      </c>
      <c r="N10" s="96">
        <v>323423.83999999997</v>
      </c>
      <c r="O10" s="91">
        <v>452267.16000000003</v>
      </c>
      <c r="P10" s="96">
        <v>297704.69</v>
      </c>
      <c r="Q10" s="96">
        <v>299522.44999999995</v>
      </c>
      <c r="R10" s="96">
        <v>378258.76999999996</v>
      </c>
      <c r="S10" s="91">
        <v>759782.68</v>
      </c>
      <c r="T10" s="91">
        <v>459056.47</v>
      </c>
      <c r="U10" s="91">
        <v>343616.2</v>
      </c>
      <c r="V10" s="91">
        <v>825100</v>
      </c>
      <c r="W10" s="73">
        <v>594170.30000000005</v>
      </c>
      <c r="X10" s="73">
        <v>880073</v>
      </c>
      <c r="Y10" s="73">
        <v>407546.38</v>
      </c>
      <c r="Z10" s="73">
        <v>444405.47000000003</v>
      </c>
      <c r="AA10" s="73">
        <v>539854.37999999989</v>
      </c>
      <c r="AB10" s="73">
        <v>752454.71</v>
      </c>
      <c r="AC10" s="73">
        <v>384502.81999999995</v>
      </c>
      <c r="AD10" s="73">
        <v>222283.84</v>
      </c>
      <c r="AE10" s="73">
        <v>311553.12</v>
      </c>
      <c r="AF10" s="73">
        <v>202592.27000000002</v>
      </c>
      <c r="AG10" s="73">
        <v>586407.68999999994</v>
      </c>
      <c r="AH10" s="73">
        <v>455130.53000000009</v>
      </c>
      <c r="AI10" s="73">
        <v>498501.54999999993</v>
      </c>
      <c r="AJ10" s="73">
        <v>355191.27000000014</v>
      </c>
      <c r="AK10" s="73">
        <v>582914</v>
      </c>
      <c r="AL10" s="97">
        <v>424196.59949999989</v>
      </c>
      <c r="AM10" s="97">
        <v>186249.78</v>
      </c>
      <c r="AN10" s="73">
        <v>320232.5500000001</v>
      </c>
      <c r="AO10" s="73">
        <v>102860.62</v>
      </c>
      <c r="AP10" s="73">
        <v>259240.41000000003</v>
      </c>
      <c r="AQ10" s="73">
        <v>227247.98999999996</v>
      </c>
      <c r="AR10" s="73">
        <v>275738.80000000005</v>
      </c>
      <c r="AS10" s="73">
        <v>295223.65000000002</v>
      </c>
      <c r="AT10" s="73">
        <v>242250.06</v>
      </c>
      <c r="AU10" s="73">
        <v>21577.61</v>
      </c>
      <c r="AV10" s="73">
        <v>231322.79000000004</v>
      </c>
      <c r="AW10" s="73">
        <v>508541.44000000006</v>
      </c>
      <c r="AX10" s="73">
        <v>290730.28000000003</v>
      </c>
      <c r="AY10" s="73">
        <v>365948.25</v>
      </c>
      <c r="AZ10" s="73">
        <v>1248773.3500000001</v>
      </c>
      <c r="BA10" s="73">
        <v>951240.74</v>
      </c>
      <c r="BB10" s="73">
        <v>601024</v>
      </c>
      <c r="BC10" s="73">
        <v>1631525</v>
      </c>
      <c r="BD10" s="73">
        <v>974562</v>
      </c>
      <c r="BE10" s="73">
        <v>605115</v>
      </c>
      <c r="BF10" s="73">
        <v>542818</v>
      </c>
      <c r="BG10" s="73">
        <v>1336773.1499999999</v>
      </c>
      <c r="BH10" s="73">
        <v>741118.76</v>
      </c>
      <c r="BI10" s="73">
        <v>1144219.04</v>
      </c>
      <c r="BJ10" s="73">
        <v>2234985.69</v>
      </c>
      <c r="BK10" s="73">
        <v>973935.4</v>
      </c>
      <c r="BL10" s="73">
        <v>1073450</v>
      </c>
      <c r="BM10" s="73">
        <v>218667.33000000002</v>
      </c>
      <c r="BN10" s="73">
        <v>258381</v>
      </c>
      <c r="BO10" s="73">
        <v>212711.7</v>
      </c>
      <c r="BP10" s="186">
        <v>374823</v>
      </c>
      <c r="BQ10" s="186">
        <v>263204</v>
      </c>
      <c r="BR10" s="186">
        <v>287388</v>
      </c>
      <c r="BS10" s="186">
        <v>70261.17</v>
      </c>
      <c r="BT10" s="186">
        <v>552788</v>
      </c>
      <c r="BU10" s="186">
        <v>333219.96000000002</v>
      </c>
      <c r="BV10" s="97">
        <v>643807</v>
      </c>
      <c r="BW10" s="73">
        <v>68348</v>
      </c>
      <c r="BX10" s="73">
        <v>713402.14</v>
      </c>
      <c r="BY10" s="344">
        <v>705206</v>
      </c>
      <c r="BZ10" s="344">
        <v>681842.97</v>
      </c>
      <c r="CA10" s="344">
        <v>447570.14</v>
      </c>
      <c r="CB10" s="73">
        <v>89148</v>
      </c>
      <c r="CC10" s="73">
        <v>10493</v>
      </c>
      <c r="CD10" s="73">
        <v>10480</v>
      </c>
      <c r="CE10" s="73">
        <v>20137</v>
      </c>
      <c r="CF10" s="73">
        <v>57944.99</v>
      </c>
      <c r="CG10" s="73">
        <v>6991.22</v>
      </c>
      <c r="CH10" s="73">
        <v>127000</v>
      </c>
      <c r="CI10" s="73">
        <v>136685.20000000001</v>
      </c>
      <c r="CJ10" s="73">
        <v>125247.1</v>
      </c>
      <c r="CK10" s="73">
        <v>192535.13</v>
      </c>
      <c r="CL10" s="73">
        <v>692122.97</v>
      </c>
      <c r="CM10" s="73">
        <v>316326.23</v>
      </c>
      <c r="CN10" s="73">
        <v>51761.59</v>
      </c>
      <c r="CO10" s="73">
        <v>368664.11</v>
      </c>
      <c r="CP10" s="73">
        <v>290687.18</v>
      </c>
      <c r="CQ10" s="73">
        <v>60499.360000000001</v>
      </c>
      <c r="CR10" s="73">
        <v>256138.73</v>
      </c>
      <c r="CS10" s="73">
        <v>293010.14</v>
      </c>
      <c r="CT10" s="73">
        <v>355084.39</v>
      </c>
      <c r="CU10" s="73">
        <v>331989.87</v>
      </c>
      <c r="CV10" s="73">
        <v>6587.5</v>
      </c>
      <c r="CW10" s="73">
        <v>194935.13</v>
      </c>
      <c r="CX10" s="73">
        <v>681962.97</v>
      </c>
      <c r="CY10" s="73">
        <v>309686.23</v>
      </c>
      <c r="CZ10" s="73">
        <v>0</v>
      </c>
      <c r="DA10" s="73">
        <v>14827.180813543382</v>
      </c>
      <c r="DB10" s="73">
        <v>48038</v>
      </c>
      <c r="DC10" s="73">
        <v>0</v>
      </c>
      <c r="DD10" s="343">
        <v>53229.41</v>
      </c>
      <c r="DE10" s="343">
        <v>187510.8</v>
      </c>
    </row>
    <row r="11" spans="1:136" s="196" customFormat="1" ht="27.6" x14ac:dyDescent="0.3">
      <c r="A11" s="109" t="s">
        <v>212</v>
      </c>
      <c r="B11" s="100">
        <v>3578093.1000000006</v>
      </c>
      <c r="C11" s="91">
        <v>1453391.44</v>
      </c>
      <c r="D11" s="91">
        <v>5737564.709999999</v>
      </c>
      <c r="E11" s="91">
        <v>19187.34</v>
      </c>
      <c r="F11" s="91">
        <f t="shared" si="0"/>
        <v>13007.66</v>
      </c>
      <c r="G11" s="91">
        <f t="shared" si="8"/>
        <v>22571.339999999997</v>
      </c>
      <c r="H11" s="91">
        <f t="shared" si="3"/>
        <v>14182.739999999998</v>
      </c>
      <c r="I11" s="91">
        <f t="shared" si="1"/>
        <v>925.5</v>
      </c>
      <c r="J11" s="91">
        <f t="shared" si="4"/>
        <v>2872.5</v>
      </c>
      <c r="K11" s="91">
        <f t="shared" si="5"/>
        <v>9123.130000000001</v>
      </c>
      <c r="L11" s="91">
        <f t="shared" si="6"/>
        <v>13875.17</v>
      </c>
      <c r="M11" s="91">
        <f t="shared" si="7"/>
        <v>29135.5</v>
      </c>
      <c r="N11" s="101">
        <v>1960</v>
      </c>
      <c r="O11" s="100">
        <v>518</v>
      </c>
      <c r="P11" s="101">
        <v>730</v>
      </c>
      <c r="Q11" s="101">
        <v>390</v>
      </c>
      <c r="R11" s="96">
        <v>120</v>
      </c>
      <c r="S11" s="100">
        <v>70</v>
      </c>
      <c r="T11" s="100">
        <v>810</v>
      </c>
      <c r="U11" s="100">
        <v>180</v>
      </c>
      <c r="V11" s="100">
        <v>2645</v>
      </c>
      <c r="W11" s="102">
        <v>349.66</v>
      </c>
      <c r="X11" s="102">
        <v>4725</v>
      </c>
      <c r="Y11" s="102">
        <v>510</v>
      </c>
      <c r="Z11" s="102">
        <v>400</v>
      </c>
      <c r="AA11" s="102">
        <v>350</v>
      </c>
      <c r="AB11" s="102">
        <v>0</v>
      </c>
      <c r="AC11" s="102">
        <v>155</v>
      </c>
      <c r="AD11" s="102">
        <v>402</v>
      </c>
      <c r="AE11" s="102">
        <v>280</v>
      </c>
      <c r="AF11" s="102">
        <v>3322.26</v>
      </c>
      <c r="AG11" s="102">
        <v>7776.3899999999994</v>
      </c>
      <c r="AH11" s="102">
        <v>2128.6999999999998</v>
      </c>
      <c r="AI11" s="102">
        <v>3875.41</v>
      </c>
      <c r="AJ11" s="102">
        <v>3881.58</v>
      </c>
      <c r="AK11" s="102">
        <v>0</v>
      </c>
      <c r="AL11" s="103">
        <v>0</v>
      </c>
      <c r="AM11" s="103">
        <v>80</v>
      </c>
      <c r="AN11" s="102">
        <v>3534.89</v>
      </c>
      <c r="AO11" s="102">
        <v>0</v>
      </c>
      <c r="AP11" s="102">
        <v>70</v>
      </c>
      <c r="AQ11" s="102">
        <v>80</v>
      </c>
      <c r="AR11" s="102">
        <v>0</v>
      </c>
      <c r="AS11" s="102">
        <v>50</v>
      </c>
      <c r="AT11" s="102">
        <v>0</v>
      </c>
      <c r="AU11" s="102">
        <v>250</v>
      </c>
      <c r="AV11" s="102">
        <v>9927.8499999999985</v>
      </c>
      <c r="AW11" s="102">
        <v>190</v>
      </c>
      <c r="AX11" s="102">
        <v>30</v>
      </c>
      <c r="AY11" s="102">
        <v>20.5</v>
      </c>
      <c r="AZ11" s="102">
        <v>80</v>
      </c>
      <c r="BA11" s="102">
        <v>350</v>
      </c>
      <c r="BB11" s="102">
        <v>15</v>
      </c>
      <c r="BC11" s="102">
        <v>0</v>
      </c>
      <c r="BD11" s="102">
        <v>50</v>
      </c>
      <c r="BE11" s="102">
        <v>0</v>
      </c>
      <c r="BF11" s="102">
        <v>0</v>
      </c>
      <c r="BG11" s="102">
        <v>380</v>
      </c>
      <c r="BH11" s="102">
        <v>0</v>
      </c>
      <c r="BI11" s="102">
        <v>0</v>
      </c>
      <c r="BJ11" s="102">
        <v>50</v>
      </c>
      <c r="BK11" s="102">
        <v>15</v>
      </c>
      <c r="BL11" s="102">
        <v>50</v>
      </c>
      <c r="BM11" s="102">
        <v>30</v>
      </c>
      <c r="BN11" s="102">
        <v>0</v>
      </c>
      <c r="BO11" s="102">
        <v>0</v>
      </c>
      <c r="BP11" s="186">
        <v>62.5</v>
      </c>
      <c r="BQ11" s="186">
        <v>620</v>
      </c>
      <c r="BR11" s="186">
        <v>300</v>
      </c>
      <c r="BS11" s="186">
        <v>540</v>
      </c>
      <c r="BT11" s="186">
        <v>125</v>
      </c>
      <c r="BU11" s="186">
        <v>1080</v>
      </c>
      <c r="BV11" s="103">
        <v>150</v>
      </c>
      <c r="BW11" s="103">
        <v>600</v>
      </c>
      <c r="BX11" s="102">
        <v>520</v>
      </c>
      <c r="BY11" s="102">
        <v>1314.13</v>
      </c>
      <c r="BZ11" s="102">
        <v>1840</v>
      </c>
      <c r="CA11" s="102">
        <v>390</v>
      </c>
      <c r="CB11" s="102">
        <v>510</v>
      </c>
      <c r="CC11" s="102">
        <v>220</v>
      </c>
      <c r="CD11" s="102">
        <v>1779</v>
      </c>
      <c r="CE11" s="102">
        <v>760</v>
      </c>
      <c r="CF11" s="102">
        <v>40</v>
      </c>
      <c r="CG11" s="102">
        <v>1000</v>
      </c>
      <c r="CH11" s="102">
        <v>15</v>
      </c>
      <c r="CI11" s="102">
        <v>2000</v>
      </c>
      <c r="CJ11" s="102">
        <v>0</v>
      </c>
      <c r="CK11" s="102">
        <v>3450</v>
      </c>
      <c r="CL11" s="102">
        <v>2180</v>
      </c>
      <c r="CM11" s="102">
        <v>1550</v>
      </c>
      <c r="CN11" s="102">
        <v>330</v>
      </c>
      <c r="CO11" s="102">
        <v>1229.67</v>
      </c>
      <c r="CP11" s="102">
        <v>70</v>
      </c>
      <c r="CQ11" s="102">
        <v>185.5</v>
      </c>
      <c r="CR11" s="102">
        <v>300</v>
      </c>
      <c r="CS11" s="102">
        <v>2565</v>
      </c>
      <c r="CT11" s="102">
        <v>80</v>
      </c>
      <c r="CU11" s="102">
        <v>24208</v>
      </c>
      <c r="CV11" s="102">
        <v>37.5</v>
      </c>
      <c r="CW11" s="102">
        <v>1050</v>
      </c>
      <c r="CX11" s="102">
        <v>2210</v>
      </c>
      <c r="CY11" s="102">
        <v>1550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99"/>
      <c r="DG11" s="99"/>
      <c r="DH11" s="99"/>
      <c r="DI11" s="99"/>
      <c r="DJ11" s="99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</row>
    <row r="12" spans="1:136" s="197" customFormat="1" x14ac:dyDescent="0.3">
      <c r="A12" s="109" t="s">
        <v>213</v>
      </c>
      <c r="B12" s="91">
        <v>162896.80000000002</v>
      </c>
      <c r="C12" s="91">
        <v>322641.69999999995</v>
      </c>
      <c r="D12" s="91">
        <v>453930.04000000015</v>
      </c>
      <c r="E12" s="91">
        <v>502238.4800000001</v>
      </c>
      <c r="F12" s="91">
        <f t="shared" si="0"/>
        <v>451350.06000000006</v>
      </c>
      <c r="G12" s="91">
        <f t="shared" si="8"/>
        <v>435190.18000000011</v>
      </c>
      <c r="H12" s="91">
        <f t="shared" si="3"/>
        <v>567982.95000000007</v>
      </c>
      <c r="I12" s="91">
        <f t="shared" si="1"/>
        <v>466747.25</v>
      </c>
      <c r="J12" s="91">
        <f t="shared" si="4"/>
        <v>501743.94999999995</v>
      </c>
      <c r="K12" s="91">
        <f t="shared" si="5"/>
        <v>675642.12</v>
      </c>
      <c r="L12" s="91">
        <f t="shared" si="6"/>
        <v>461867.48000000004</v>
      </c>
      <c r="M12" s="91">
        <f t="shared" si="7"/>
        <v>296193.25</v>
      </c>
      <c r="N12" s="96">
        <v>21679.94000000001</v>
      </c>
      <c r="O12" s="91">
        <v>21226.920000000006</v>
      </c>
      <c r="P12" s="96">
        <v>37220.92</v>
      </c>
      <c r="Q12" s="96">
        <v>38177.570000000007</v>
      </c>
      <c r="R12" s="96">
        <v>61326.19000000001</v>
      </c>
      <c r="S12" s="91">
        <v>52275.590000000018</v>
      </c>
      <c r="T12" s="91">
        <v>32578.19</v>
      </c>
      <c r="U12" s="91">
        <v>26959.3</v>
      </c>
      <c r="V12" s="91">
        <v>39677</v>
      </c>
      <c r="W12" s="73">
        <v>11782.48</v>
      </c>
      <c r="X12" s="73">
        <v>51408</v>
      </c>
      <c r="Y12" s="73">
        <v>57037.96</v>
      </c>
      <c r="Z12" s="73">
        <v>33667.030000000006</v>
      </c>
      <c r="AA12" s="73">
        <v>46967.81</v>
      </c>
      <c r="AB12" s="73">
        <v>64009.399999999994</v>
      </c>
      <c r="AC12" s="73">
        <v>36258.83</v>
      </c>
      <c r="AD12" s="73">
        <v>21523.33</v>
      </c>
      <c r="AE12" s="73">
        <v>49023.89</v>
      </c>
      <c r="AF12" s="73">
        <v>15540.57</v>
      </c>
      <c r="AG12" s="73">
        <v>36821.72</v>
      </c>
      <c r="AH12" s="73">
        <v>34406.890000000007</v>
      </c>
      <c r="AI12" s="73">
        <v>36381.869999999995</v>
      </c>
      <c r="AJ12" s="73">
        <v>33651.340000000004</v>
      </c>
      <c r="AK12" s="73">
        <v>26937.5</v>
      </c>
      <c r="AL12" s="97">
        <v>38855.050000000003</v>
      </c>
      <c r="AM12" s="97">
        <v>6621.2</v>
      </c>
      <c r="AN12" s="73">
        <v>53437.12000000001</v>
      </c>
      <c r="AO12" s="73">
        <v>6778.8</v>
      </c>
      <c r="AP12" s="73">
        <v>47540.779999999992</v>
      </c>
      <c r="AQ12" s="73">
        <v>73618.710000000021</v>
      </c>
      <c r="AR12" s="73">
        <v>53984.69</v>
      </c>
      <c r="AS12" s="73">
        <v>34786.800000000003</v>
      </c>
      <c r="AT12" s="73">
        <v>47282.400000000001</v>
      </c>
      <c r="AU12" s="73">
        <v>87621.09</v>
      </c>
      <c r="AV12" s="73">
        <v>55769.590000000004</v>
      </c>
      <c r="AW12" s="73">
        <v>61686.719999999994</v>
      </c>
      <c r="AX12" s="73">
        <v>47642.599999999991</v>
      </c>
      <c r="AY12" s="73">
        <v>58527.520000000004</v>
      </c>
      <c r="AZ12" s="73">
        <v>14512.56</v>
      </c>
      <c r="BA12" s="73">
        <v>38192.5</v>
      </c>
      <c r="BB12" s="73">
        <v>63090.240000000013</v>
      </c>
      <c r="BC12" s="73">
        <v>28224.6</v>
      </c>
      <c r="BD12" s="73">
        <v>21027</v>
      </c>
      <c r="BE12" s="73">
        <v>77564</v>
      </c>
      <c r="BF12" s="73">
        <v>8592</v>
      </c>
      <c r="BG12" s="73">
        <v>37135.06</v>
      </c>
      <c r="BH12" s="73">
        <v>18252.330000000002</v>
      </c>
      <c r="BI12" s="73">
        <v>53986.84</v>
      </c>
      <c r="BJ12" s="73">
        <v>20649</v>
      </c>
      <c r="BK12" s="73">
        <v>54801.020000000004</v>
      </c>
      <c r="BL12" s="73">
        <v>9019.34</v>
      </c>
      <c r="BM12" s="73">
        <v>0</v>
      </c>
      <c r="BN12" s="73">
        <v>11060</v>
      </c>
      <c r="BO12" s="73">
        <v>79384.87</v>
      </c>
      <c r="BP12" s="186">
        <v>88093.88</v>
      </c>
      <c r="BQ12" s="186">
        <v>41058.14</v>
      </c>
      <c r="BR12" s="186">
        <v>39711.65</v>
      </c>
      <c r="BS12" s="186">
        <v>115802.73</v>
      </c>
      <c r="BT12" s="186">
        <v>22392.22</v>
      </c>
      <c r="BU12" s="186">
        <v>19771.099999999999</v>
      </c>
      <c r="BV12" s="97">
        <v>76707.12</v>
      </c>
      <c r="BW12" s="97">
        <v>73752.320000000007</v>
      </c>
      <c r="BX12" s="73">
        <v>47236.51</v>
      </c>
      <c r="BY12" s="73">
        <v>57401.69</v>
      </c>
      <c r="BZ12" s="73">
        <v>12137.27</v>
      </c>
      <c r="CA12" s="73">
        <v>29353.34</v>
      </c>
      <c r="CB12" s="73">
        <v>37437</v>
      </c>
      <c r="CC12" s="73">
        <v>38145</v>
      </c>
      <c r="CD12" s="73">
        <v>108041</v>
      </c>
      <c r="CE12" s="73">
        <v>65036.03</v>
      </c>
      <c r="CF12" s="73">
        <v>37102.71</v>
      </c>
      <c r="CG12" s="73">
        <v>93292.13</v>
      </c>
      <c r="CH12" s="73">
        <v>60173.55</v>
      </c>
      <c r="CI12" s="73">
        <v>0</v>
      </c>
      <c r="CJ12" s="73">
        <v>16241.64</v>
      </c>
      <c r="CK12" s="73">
        <v>58466.69</v>
      </c>
      <c r="CL12" s="73">
        <v>20356.91</v>
      </c>
      <c r="CM12" s="73">
        <v>119757.73</v>
      </c>
      <c r="CN12" s="73">
        <v>21951.06</v>
      </c>
      <c r="CO12" s="73">
        <v>54503.560000000005</v>
      </c>
      <c r="CP12" s="73">
        <v>36973.910000000003</v>
      </c>
      <c r="CQ12" s="73">
        <v>26714.910000000003</v>
      </c>
      <c r="CR12" s="73">
        <v>3407.98</v>
      </c>
      <c r="CS12" s="73">
        <v>43319.54</v>
      </c>
      <c r="CT12" s="73">
        <v>14484</v>
      </c>
      <c r="CU12" s="73">
        <v>65969.919999999998</v>
      </c>
      <c r="CV12" s="73">
        <v>1650</v>
      </c>
      <c r="CW12" s="73">
        <v>58466.69</v>
      </c>
      <c r="CX12" s="73">
        <v>20356.91</v>
      </c>
      <c r="CY12" s="73">
        <v>119757.73</v>
      </c>
      <c r="CZ12" s="73">
        <v>4621</v>
      </c>
      <c r="DA12" s="73">
        <v>5542</v>
      </c>
      <c r="DB12" s="73">
        <v>5280</v>
      </c>
      <c r="DC12" s="73">
        <v>0</v>
      </c>
      <c r="DD12" s="73">
        <v>0</v>
      </c>
      <c r="DE12" s="343">
        <v>65</v>
      </c>
      <c r="DF12" s="34"/>
      <c r="DG12" s="34"/>
      <c r="DH12" s="34"/>
      <c r="DI12" s="34"/>
      <c r="DJ12" s="34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</row>
    <row r="13" spans="1:136" s="197" customFormat="1" x14ac:dyDescent="0.3">
      <c r="A13" s="109" t="s">
        <v>214</v>
      </c>
      <c r="B13" s="91">
        <v>2564073.8899999997</v>
      </c>
      <c r="C13" s="91">
        <v>2926070.2600000002</v>
      </c>
      <c r="D13" s="91">
        <v>1986560.9000000001</v>
      </c>
      <c r="E13" s="91">
        <v>3448681</v>
      </c>
      <c r="F13" s="91">
        <f t="shared" si="0"/>
        <v>4285465</v>
      </c>
      <c r="G13" s="91">
        <f t="shared" si="8"/>
        <v>5440283.4000000004</v>
      </c>
      <c r="H13" s="91">
        <f t="shared" si="3"/>
        <v>3508507.39</v>
      </c>
      <c r="I13" s="91">
        <f t="shared" si="1"/>
        <v>5346182</v>
      </c>
      <c r="J13" s="91">
        <f t="shared" si="4"/>
        <v>844285.02</v>
      </c>
      <c r="K13" s="91">
        <f t="shared" si="5"/>
        <v>3363705.48</v>
      </c>
      <c r="L13" s="91">
        <f t="shared" si="6"/>
        <v>1906021.5999999999</v>
      </c>
      <c r="M13" s="91">
        <f t="shared" si="7"/>
        <v>1022097.6399999999</v>
      </c>
      <c r="N13" s="96">
        <v>12600</v>
      </c>
      <c r="O13" s="91">
        <v>0</v>
      </c>
      <c r="P13" s="96">
        <v>0</v>
      </c>
      <c r="Q13" s="96">
        <v>0</v>
      </c>
      <c r="R13" s="96"/>
      <c r="S13" s="91">
        <v>0</v>
      </c>
      <c r="T13" s="91">
        <v>0</v>
      </c>
      <c r="U13" s="91">
        <v>2400</v>
      </c>
      <c r="V13" s="91">
        <v>9793</v>
      </c>
      <c r="W13" s="73">
        <v>3043048</v>
      </c>
      <c r="X13" s="73">
        <v>1166648</v>
      </c>
      <c r="Y13" s="73">
        <v>50976</v>
      </c>
      <c r="Z13" s="73">
        <v>0</v>
      </c>
      <c r="AA13" s="73">
        <v>0</v>
      </c>
      <c r="AB13" s="73"/>
      <c r="AC13" s="73">
        <v>0</v>
      </c>
      <c r="AD13" s="73">
        <v>0</v>
      </c>
      <c r="AE13" s="73">
        <v>0</v>
      </c>
      <c r="AF13" s="73">
        <v>0</v>
      </c>
      <c r="AG13" s="73">
        <v>108789.4</v>
      </c>
      <c r="AH13" s="73">
        <v>2586261</v>
      </c>
      <c r="AI13" s="73">
        <v>2310640</v>
      </c>
      <c r="AJ13" s="73">
        <v>373177</v>
      </c>
      <c r="AK13" s="73">
        <v>61416</v>
      </c>
      <c r="AL13" s="97">
        <v>0</v>
      </c>
      <c r="AM13" s="97">
        <v>0</v>
      </c>
      <c r="AN13" s="73">
        <v>0</v>
      </c>
      <c r="AO13" s="73">
        <v>0</v>
      </c>
      <c r="AP13" s="73">
        <v>9500</v>
      </c>
      <c r="AQ13" s="73">
        <v>23440</v>
      </c>
      <c r="AR13" s="73">
        <v>108949.4</v>
      </c>
      <c r="AS13" s="73">
        <v>174744.7</v>
      </c>
      <c r="AT13" s="73">
        <v>775646</v>
      </c>
      <c r="AU13" s="73">
        <v>2290379.29</v>
      </c>
      <c r="AV13" s="73">
        <v>91524</v>
      </c>
      <c r="AW13" s="73">
        <v>34324</v>
      </c>
      <c r="AX13" s="73">
        <v>0</v>
      </c>
      <c r="AY13" s="73">
        <v>0</v>
      </c>
      <c r="AZ13" s="73"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v>26818</v>
      </c>
      <c r="BF13" s="73">
        <v>1547651</v>
      </c>
      <c r="BG13" s="73">
        <v>1978113</v>
      </c>
      <c r="BH13" s="73">
        <v>1375000</v>
      </c>
      <c r="BI13" s="73">
        <v>418600</v>
      </c>
      <c r="BJ13" s="73">
        <v>0</v>
      </c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P13" s="186">
        <v>5278</v>
      </c>
      <c r="BQ13" s="186">
        <v>10222</v>
      </c>
      <c r="BR13" s="186">
        <v>226965</v>
      </c>
      <c r="BS13" s="186">
        <v>474699</v>
      </c>
      <c r="BT13" s="186">
        <v>22392.22</v>
      </c>
      <c r="BU13" s="186">
        <v>104728.8</v>
      </c>
      <c r="BV13" s="97">
        <v>0</v>
      </c>
      <c r="BW13" s="73">
        <v>0</v>
      </c>
      <c r="BX13" s="73">
        <v>0</v>
      </c>
      <c r="BY13" s="73">
        <v>0</v>
      </c>
      <c r="BZ13" s="73">
        <v>0</v>
      </c>
      <c r="CA13" s="73">
        <v>0</v>
      </c>
      <c r="CB13" s="73">
        <v>0</v>
      </c>
      <c r="CC13" s="73">
        <v>2094</v>
      </c>
      <c r="CD13" s="73">
        <v>42057</v>
      </c>
      <c r="CE13" s="73">
        <v>2407563.6</v>
      </c>
      <c r="CF13" s="73">
        <v>911990.88</v>
      </c>
      <c r="CG13" s="73">
        <v>0</v>
      </c>
      <c r="CH13" s="73"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v>40</v>
      </c>
      <c r="CN13" s="73">
        <v>0</v>
      </c>
      <c r="CO13" s="73">
        <v>0</v>
      </c>
      <c r="CP13" s="73">
        <v>643984</v>
      </c>
      <c r="CQ13" s="73">
        <v>625210</v>
      </c>
      <c r="CR13" s="73">
        <v>531187.59999999986</v>
      </c>
      <c r="CS13" s="73">
        <v>105600</v>
      </c>
      <c r="CT13" s="73">
        <v>0</v>
      </c>
      <c r="CU13" s="73">
        <v>0</v>
      </c>
      <c r="CV13" s="73">
        <v>0</v>
      </c>
      <c r="CW13" s="73">
        <v>3010.6000000000004</v>
      </c>
      <c r="CX13" s="73">
        <v>0</v>
      </c>
      <c r="CY13" s="73">
        <v>40</v>
      </c>
      <c r="CZ13" s="73">
        <v>0</v>
      </c>
      <c r="DA13" s="73">
        <v>20993.239999999998</v>
      </c>
      <c r="DB13" s="73">
        <v>111248.3</v>
      </c>
      <c r="DC13" s="343">
        <v>586399.44999999995</v>
      </c>
      <c r="DD13" s="343">
        <v>300406.05</v>
      </c>
      <c r="DE13" s="73">
        <v>0</v>
      </c>
      <c r="DF13" s="34"/>
      <c r="DG13" s="34"/>
      <c r="DH13" s="34"/>
      <c r="DI13" s="34"/>
      <c r="DJ13" s="34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</row>
    <row r="14" spans="1:136" s="197" customFormat="1" x14ac:dyDescent="0.3">
      <c r="A14" s="109" t="s">
        <v>134</v>
      </c>
      <c r="B14" s="91">
        <f>SUM(B15:B18)</f>
        <v>2947542.79</v>
      </c>
      <c r="C14" s="91">
        <v>4371500.5999999996</v>
      </c>
      <c r="D14" s="91">
        <v>5088579.5600000005</v>
      </c>
      <c r="E14" s="91">
        <v>2368029.7499999995</v>
      </c>
      <c r="F14" s="91">
        <f t="shared" si="0"/>
        <v>6038404.7399999993</v>
      </c>
      <c r="G14" s="91">
        <f t="shared" si="8"/>
        <v>7698540.2399999993</v>
      </c>
      <c r="H14" s="91">
        <f t="shared" si="3"/>
        <v>6395868.5280000009</v>
      </c>
      <c r="I14" s="91">
        <f t="shared" si="1"/>
        <v>6504891.3600000003</v>
      </c>
      <c r="J14" s="91">
        <f t="shared" si="4"/>
        <v>5310717.3199999994</v>
      </c>
      <c r="K14" s="91">
        <f t="shared" si="5"/>
        <v>6788736.6300000008</v>
      </c>
      <c r="L14" s="91">
        <f t="shared" si="6"/>
        <v>5025735.26</v>
      </c>
      <c r="M14" s="91">
        <f t="shared" si="7"/>
        <v>4353530.0339314062</v>
      </c>
      <c r="N14" s="96">
        <v>185577.19999999998</v>
      </c>
      <c r="O14" s="96">
        <f>SUM(O15:O18)</f>
        <v>74343.350000000006</v>
      </c>
      <c r="P14" s="96">
        <v>99502.85</v>
      </c>
      <c r="Q14" s="96">
        <f>SUM(Q15:Q18)</f>
        <v>497468.31</v>
      </c>
      <c r="R14" s="96">
        <f>SUM(R15:R18)</f>
        <v>393403.7</v>
      </c>
      <c r="S14" s="96">
        <f t="shared" ref="S14:Y14" si="9">SUM(S15:S18)</f>
        <v>714417.8</v>
      </c>
      <c r="T14" s="96">
        <f t="shared" si="9"/>
        <v>731373.27</v>
      </c>
      <c r="U14" s="96">
        <f t="shared" si="9"/>
        <v>885903.37</v>
      </c>
      <c r="V14" s="96">
        <f t="shared" si="9"/>
        <v>919543</v>
      </c>
      <c r="W14" s="96">
        <f t="shared" si="9"/>
        <v>605178.01</v>
      </c>
      <c r="X14" s="96">
        <f t="shared" si="9"/>
        <v>383061</v>
      </c>
      <c r="Y14" s="96">
        <f t="shared" si="9"/>
        <v>548632.87999999989</v>
      </c>
      <c r="Z14" s="96">
        <v>145457.49000000002</v>
      </c>
      <c r="AA14" s="96">
        <v>426543.97000000003</v>
      </c>
      <c r="AB14" s="96">
        <v>1112939.8199999998</v>
      </c>
      <c r="AC14" s="96">
        <v>1080714.43</v>
      </c>
      <c r="AD14" s="96">
        <v>796260.29</v>
      </c>
      <c r="AE14" s="96">
        <v>882655.8</v>
      </c>
      <c r="AF14" s="96">
        <v>299016.09999999998</v>
      </c>
      <c r="AG14" s="96">
        <v>1047082.5</v>
      </c>
      <c r="AH14" s="96">
        <v>577305.5</v>
      </c>
      <c r="AI14" s="96">
        <v>393935.01</v>
      </c>
      <c r="AJ14" s="96">
        <v>459277.07999999996</v>
      </c>
      <c r="AK14" s="96">
        <v>477352.25</v>
      </c>
      <c r="AL14" s="96">
        <v>321726.32800000004</v>
      </c>
      <c r="AM14" s="96">
        <v>370743.6</v>
      </c>
      <c r="AN14" s="96">
        <v>866964.1</v>
      </c>
      <c r="AO14" s="96">
        <v>764338.62</v>
      </c>
      <c r="AP14" s="96">
        <v>724076.71000000008</v>
      </c>
      <c r="AQ14" s="96">
        <v>685689.94</v>
      </c>
      <c r="AR14" s="96">
        <v>432452.56</v>
      </c>
      <c r="AS14" s="96">
        <v>660132.49</v>
      </c>
      <c r="AT14" s="96">
        <v>608851.16</v>
      </c>
      <c r="AU14" s="96">
        <v>494889.57000000007</v>
      </c>
      <c r="AV14" s="96">
        <v>144020.29999999999</v>
      </c>
      <c r="AW14" s="96">
        <v>321983.15000000002</v>
      </c>
      <c r="AX14" s="96">
        <v>198398.52</v>
      </c>
      <c r="AY14" s="96">
        <v>346435.16</v>
      </c>
      <c r="AZ14" s="96">
        <v>794274.01</v>
      </c>
      <c r="BA14" s="96">
        <v>807642.67</v>
      </c>
      <c r="BB14" s="96">
        <v>417908.70999999996</v>
      </c>
      <c r="BC14" s="96">
        <v>677768.35000000009</v>
      </c>
      <c r="BD14" s="96">
        <v>670605</v>
      </c>
      <c r="BE14" s="96">
        <v>959855</v>
      </c>
      <c r="BF14" s="96">
        <v>228265</v>
      </c>
      <c r="BG14" s="96">
        <v>579526.71000000008</v>
      </c>
      <c r="BH14" s="96">
        <v>441858.19</v>
      </c>
      <c r="BI14" s="96">
        <v>382354.04000000004</v>
      </c>
      <c r="BJ14" s="96">
        <v>438742.23999999993</v>
      </c>
      <c r="BK14" s="96">
        <v>196816.43000000002</v>
      </c>
      <c r="BL14" s="96">
        <v>542017.28000000003</v>
      </c>
      <c r="BM14" s="96">
        <v>94393.439999999988</v>
      </c>
      <c r="BN14" s="96">
        <v>767989.76000000001</v>
      </c>
      <c r="BO14" s="96">
        <v>511495.12</v>
      </c>
      <c r="BP14" s="186">
        <v>761847.81</v>
      </c>
      <c r="BQ14" s="186">
        <v>446060.61000000004</v>
      </c>
      <c r="BR14" s="186">
        <v>335561.9</v>
      </c>
      <c r="BS14" s="186">
        <v>391711.89</v>
      </c>
      <c r="BT14" s="186">
        <v>445007.43</v>
      </c>
      <c r="BU14" s="186">
        <v>379073.41000000009</v>
      </c>
      <c r="BV14" s="97">
        <f>SUM(BV15:BV18)</f>
        <v>226653.76</v>
      </c>
      <c r="BW14" s="73">
        <f t="shared" ref="BW14:DE14" si="10">SUM(BW15:BW18)</f>
        <v>448460.49</v>
      </c>
      <c r="BX14" s="73">
        <f t="shared" si="10"/>
        <v>1434959.59</v>
      </c>
      <c r="BY14" s="73">
        <f t="shared" si="10"/>
        <v>597274.16</v>
      </c>
      <c r="BZ14" s="73">
        <f t="shared" si="10"/>
        <v>300625.15999999997</v>
      </c>
      <c r="CA14" s="73">
        <f t="shared" si="10"/>
        <v>493700.88999999996</v>
      </c>
      <c r="CB14" s="73">
        <f t="shared" si="10"/>
        <v>594388</v>
      </c>
      <c r="CC14" s="73">
        <f t="shared" si="10"/>
        <v>767289.5</v>
      </c>
      <c r="CD14" s="73">
        <f t="shared" si="10"/>
        <v>371525</v>
      </c>
      <c r="CE14" s="73">
        <f t="shared" si="10"/>
        <v>462782.11000000004</v>
      </c>
      <c r="CF14" s="73">
        <f t="shared" si="10"/>
        <v>549989.13</v>
      </c>
      <c r="CG14" s="73">
        <f t="shared" si="10"/>
        <v>541088.84000000008</v>
      </c>
      <c r="CH14" s="73">
        <f t="shared" si="10"/>
        <v>101281.25</v>
      </c>
      <c r="CI14" s="73">
        <f t="shared" si="10"/>
        <v>1077061.48</v>
      </c>
      <c r="CJ14" s="73">
        <f t="shared" si="10"/>
        <v>357148.87000000005</v>
      </c>
      <c r="CK14" s="73">
        <f t="shared" si="10"/>
        <v>481221.92000000004</v>
      </c>
      <c r="CL14" s="73">
        <f t="shared" si="10"/>
        <v>429836.11</v>
      </c>
      <c r="CM14" s="73">
        <f t="shared" si="10"/>
        <v>485990.17</v>
      </c>
      <c r="CN14" s="73">
        <f t="shared" si="10"/>
        <v>398647.5</v>
      </c>
      <c r="CO14" s="73">
        <f t="shared" si="10"/>
        <v>393896.72</v>
      </c>
      <c r="CP14" s="73">
        <f t="shared" si="10"/>
        <v>336872.9</v>
      </c>
      <c r="CQ14" s="73">
        <f t="shared" si="10"/>
        <v>444744.58999999997</v>
      </c>
      <c r="CR14" s="73">
        <f t="shared" si="10"/>
        <v>226380.94999999998</v>
      </c>
      <c r="CS14" s="73">
        <f t="shared" si="10"/>
        <v>292652.80000000005</v>
      </c>
      <c r="CT14" s="73">
        <f t="shared" si="10"/>
        <v>190715.2</v>
      </c>
      <c r="CU14" s="73">
        <f t="shared" si="10"/>
        <v>331989.75</v>
      </c>
      <c r="CV14" s="73">
        <f t="shared" si="10"/>
        <v>60949.15</v>
      </c>
      <c r="CW14" s="73">
        <f t="shared" si="10"/>
        <v>563269.91999999993</v>
      </c>
      <c r="CX14" s="73">
        <f t="shared" si="10"/>
        <v>350134.36</v>
      </c>
      <c r="CY14" s="73">
        <f t="shared" si="10"/>
        <v>444981.57</v>
      </c>
      <c r="CZ14" s="73">
        <f t="shared" si="10"/>
        <v>305362.37</v>
      </c>
      <c r="DA14" s="73">
        <f t="shared" si="10"/>
        <v>523950.71906133404</v>
      </c>
      <c r="DB14" s="73">
        <f t="shared" si="10"/>
        <v>317715.45487007237</v>
      </c>
      <c r="DC14" s="73">
        <f t="shared" si="10"/>
        <v>585869.89</v>
      </c>
      <c r="DD14" s="73">
        <f t="shared" si="10"/>
        <v>350152.77</v>
      </c>
      <c r="DE14" s="73">
        <f t="shared" si="10"/>
        <v>328438.87999999995</v>
      </c>
      <c r="DF14" s="34"/>
      <c r="DG14" s="34"/>
      <c r="DH14" s="34"/>
      <c r="DI14" s="34"/>
      <c r="DJ14" s="34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</row>
    <row r="15" spans="1:136" x14ac:dyDescent="0.3">
      <c r="A15" s="109" t="s">
        <v>215</v>
      </c>
      <c r="B15" s="91">
        <v>377048.17</v>
      </c>
      <c r="C15" s="91">
        <v>520834.42999999993</v>
      </c>
      <c r="D15" s="91">
        <v>575212.90999999992</v>
      </c>
      <c r="E15" s="91">
        <v>706116.28000000014</v>
      </c>
      <c r="F15" s="91">
        <f t="shared" si="0"/>
        <v>1760907.3</v>
      </c>
      <c r="G15" s="91">
        <f t="shared" si="8"/>
        <v>1608361.8099999998</v>
      </c>
      <c r="H15" s="91">
        <f t="shared" si="3"/>
        <v>706580.75400000031</v>
      </c>
      <c r="I15" s="91">
        <f t="shared" si="1"/>
        <v>745131.48</v>
      </c>
      <c r="J15" s="91">
        <f t="shared" si="4"/>
        <v>1498874.16</v>
      </c>
      <c r="K15" s="91">
        <f t="shared" si="5"/>
        <v>1855139.62</v>
      </c>
      <c r="L15" s="91">
        <f t="shared" si="6"/>
        <v>1847911.4500000002</v>
      </c>
      <c r="M15" s="91">
        <f t="shared" si="7"/>
        <v>1756956.7643641215</v>
      </c>
      <c r="N15" s="96">
        <v>83090.2</v>
      </c>
      <c r="O15" s="91">
        <v>38068.75</v>
      </c>
      <c r="P15" s="96">
        <v>35717.65</v>
      </c>
      <c r="Q15" s="96">
        <v>130040.48</v>
      </c>
      <c r="R15" s="105">
        <v>65021</v>
      </c>
      <c r="S15" s="91">
        <v>105978</v>
      </c>
      <c r="T15" s="91">
        <v>139076.37</v>
      </c>
      <c r="U15" s="91">
        <v>373691.06000000006</v>
      </c>
      <c r="V15" s="91">
        <v>232076</v>
      </c>
      <c r="W15" s="73">
        <v>210580.33</v>
      </c>
      <c r="X15" s="73">
        <v>133762</v>
      </c>
      <c r="Y15" s="73">
        <v>213805.46</v>
      </c>
      <c r="Z15" s="73">
        <v>32560.600000000002</v>
      </c>
      <c r="AA15" s="73">
        <v>130713.42</v>
      </c>
      <c r="AB15" s="124">
        <v>249896.45</v>
      </c>
      <c r="AC15" s="73">
        <v>196547.95</v>
      </c>
      <c r="AD15" s="73">
        <v>133592.25</v>
      </c>
      <c r="AE15" s="73">
        <v>173331.4</v>
      </c>
      <c r="AF15" s="73">
        <v>40905.199999999997</v>
      </c>
      <c r="AG15" s="73">
        <v>162347.19</v>
      </c>
      <c r="AH15" s="73">
        <v>139122.68</v>
      </c>
      <c r="AI15" s="73">
        <v>119325.15</v>
      </c>
      <c r="AJ15" s="73">
        <v>119449.55999999997</v>
      </c>
      <c r="AK15" s="73">
        <v>110569.96</v>
      </c>
      <c r="AL15" s="73">
        <v>129119.624</v>
      </c>
      <c r="AM15" s="73">
        <v>56389</v>
      </c>
      <c r="AN15" s="73">
        <v>145898.38</v>
      </c>
      <c r="AO15" s="73">
        <v>61304.200000000004</v>
      </c>
      <c r="AP15" s="73">
        <v>58269.89</v>
      </c>
      <c r="AQ15" s="73">
        <v>74679.570000000007</v>
      </c>
      <c r="AR15" s="73">
        <v>7581.2800000000007</v>
      </c>
      <c r="AS15" s="73">
        <v>31674.3</v>
      </c>
      <c r="AT15" s="73">
        <v>66539.31</v>
      </c>
      <c r="AU15" s="73">
        <v>45233.8</v>
      </c>
      <c r="AV15" s="73">
        <v>13274</v>
      </c>
      <c r="AW15" s="73">
        <v>16617.400000000001</v>
      </c>
      <c r="AX15" s="73">
        <v>14485.84</v>
      </c>
      <c r="AY15" s="73">
        <v>28933.820000000003</v>
      </c>
      <c r="AZ15" s="73">
        <v>31744.170000000002</v>
      </c>
      <c r="BA15" s="73">
        <v>28098.94</v>
      </c>
      <c r="BB15" s="73">
        <v>73630.849999999991</v>
      </c>
      <c r="BC15" s="73">
        <v>82955.05</v>
      </c>
      <c r="BD15" s="73">
        <v>49042</v>
      </c>
      <c r="BE15" s="73">
        <v>71967</v>
      </c>
      <c r="BF15" s="73">
        <v>54638</v>
      </c>
      <c r="BG15" s="73">
        <v>109255.29000000001</v>
      </c>
      <c r="BH15" s="73">
        <v>97198.19</v>
      </c>
      <c r="BI15" s="73">
        <v>103182.33000000002</v>
      </c>
      <c r="BJ15" s="73">
        <v>88868.67</v>
      </c>
      <c r="BK15" s="73">
        <v>37997</v>
      </c>
      <c r="BL15" s="73">
        <v>116485.42</v>
      </c>
      <c r="BM15" s="73">
        <v>5459.95</v>
      </c>
      <c r="BN15" s="73">
        <v>216419.11000000004</v>
      </c>
      <c r="BO15" s="73">
        <v>139589.47999999998</v>
      </c>
      <c r="BP15" s="186">
        <v>168051.07</v>
      </c>
      <c r="BQ15" s="186">
        <v>122672.63</v>
      </c>
      <c r="BR15" s="186">
        <v>129490.58000000002</v>
      </c>
      <c r="BS15" s="186">
        <v>163440.45000000001</v>
      </c>
      <c r="BT15" s="186">
        <v>159523.78</v>
      </c>
      <c r="BU15" s="186">
        <v>150876.02000000002</v>
      </c>
      <c r="BV15" s="97">
        <v>70732.539999999994</v>
      </c>
      <c r="BW15" s="73">
        <v>112529.86000000002</v>
      </c>
      <c r="BX15" s="73">
        <v>217093.94</v>
      </c>
      <c r="BY15" s="73">
        <v>181524.06</v>
      </c>
      <c r="BZ15" s="73">
        <v>94696.61</v>
      </c>
      <c r="CA15" s="73">
        <v>165412.24</v>
      </c>
      <c r="CB15" s="73">
        <v>128148</v>
      </c>
      <c r="CC15" s="73">
        <v>180395</v>
      </c>
      <c r="CD15" s="73">
        <v>114437</v>
      </c>
      <c r="CE15" s="73">
        <v>185346.62000000002</v>
      </c>
      <c r="CF15" s="73">
        <v>192894.2</v>
      </c>
      <c r="CG15" s="73">
        <v>211929.55000000002</v>
      </c>
      <c r="CH15" s="73">
        <v>30163.300000000003</v>
      </c>
      <c r="CI15" s="73">
        <v>215395.47</v>
      </c>
      <c r="CJ15" s="73">
        <v>109510.77</v>
      </c>
      <c r="CK15" s="73">
        <v>178838.56000000003</v>
      </c>
      <c r="CL15" s="73">
        <v>109490.60999999999</v>
      </c>
      <c r="CM15" s="73">
        <v>210924.69</v>
      </c>
      <c r="CN15" s="73">
        <v>152723.71999999997</v>
      </c>
      <c r="CO15" s="73">
        <v>183175.56999999998</v>
      </c>
      <c r="CP15" s="73">
        <v>154336.70000000001</v>
      </c>
      <c r="CQ15" s="73">
        <v>255969.96</v>
      </c>
      <c r="CR15" s="73">
        <v>126951.5</v>
      </c>
      <c r="CS15" s="73">
        <v>120430.6</v>
      </c>
      <c r="CT15" s="73">
        <v>59437.71</v>
      </c>
      <c r="CU15" s="73">
        <v>155702.78</v>
      </c>
      <c r="CV15" s="73">
        <v>9936</v>
      </c>
      <c r="CW15" s="73">
        <v>187418.56000000003</v>
      </c>
      <c r="CX15" s="73">
        <v>100110.60999999999</v>
      </c>
      <c r="CY15" s="73">
        <v>213532.69</v>
      </c>
      <c r="CZ15" s="73">
        <v>117223.45000000001</v>
      </c>
      <c r="DA15" s="73">
        <v>286293.59317616053</v>
      </c>
      <c r="DB15" s="73">
        <v>146161.101187961</v>
      </c>
      <c r="DC15" s="343">
        <v>199827.54</v>
      </c>
      <c r="DD15" s="343">
        <v>130827.7</v>
      </c>
      <c r="DE15" s="343">
        <v>150485.03</v>
      </c>
    </row>
    <row r="16" spans="1:136" x14ac:dyDescent="0.3">
      <c r="A16" s="109" t="s">
        <v>216</v>
      </c>
      <c r="B16" s="91">
        <v>1375034.17</v>
      </c>
      <c r="C16" s="91">
        <v>1501122.02</v>
      </c>
      <c r="D16" s="91">
        <v>2032601.8499999999</v>
      </c>
      <c r="E16" s="91">
        <v>259239.58000000002</v>
      </c>
      <c r="F16" s="91">
        <f t="shared" si="0"/>
        <v>803641.9800000001</v>
      </c>
      <c r="G16" s="91">
        <f t="shared" si="8"/>
        <v>906309.3</v>
      </c>
      <c r="H16" s="91">
        <f t="shared" si="3"/>
        <v>1909795.3960000002</v>
      </c>
      <c r="I16" s="91">
        <f t="shared" si="1"/>
        <v>1942491.22</v>
      </c>
      <c r="J16" s="91">
        <f t="shared" si="4"/>
        <v>1517001.95</v>
      </c>
      <c r="K16" s="91">
        <f t="shared" si="5"/>
        <v>1944661.7000000002</v>
      </c>
      <c r="L16" s="91">
        <f t="shared" si="6"/>
        <v>1971776.2500000002</v>
      </c>
      <c r="M16" s="91">
        <f t="shared" si="7"/>
        <v>1548731.7278704967</v>
      </c>
      <c r="N16" s="96">
        <v>50733.499999999993</v>
      </c>
      <c r="O16" s="91">
        <v>24237.599999999999</v>
      </c>
      <c r="P16" s="96">
        <v>29873.200000000001</v>
      </c>
      <c r="Q16" s="96">
        <v>36285.08</v>
      </c>
      <c r="R16" s="106">
        <v>15122.2</v>
      </c>
      <c r="S16" s="91">
        <v>40752</v>
      </c>
      <c r="T16" s="91">
        <v>8930.1</v>
      </c>
      <c r="U16" s="91">
        <v>24070.74</v>
      </c>
      <c r="V16" s="91">
        <v>111499</v>
      </c>
      <c r="W16" s="73">
        <v>164038.66999999998</v>
      </c>
      <c r="X16" s="73">
        <v>100025</v>
      </c>
      <c r="Y16" s="73">
        <v>198074.89</v>
      </c>
      <c r="Z16" s="73">
        <v>63896.75</v>
      </c>
      <c r="AA16" s="73">
        <v>132806.95000000001</v>
      </c>
      <c r="AB16" s="73">
        <v>53410.28</v>
      </c>
      <c r="AC16" s="73">
        <v>67178.490000000005</v>
      </c>
      <c r="AD16" s="73">
        <v>53664.020000000004</v>
      </c>
      <c r="AE16" s="73">
        <v>30004.800000000003</v>
      </c>
      <c r="AF16" s="73">
        <v>1560</v>
      </c>
      <c r="AG16" s="73">
        <v>36744.97</v>
      </c>
      <c r="AH16" s="73">
        <v>53841.49</v>
      </c>
      <c r="AI16" s="73">
        <v>41104.410000000003</v>
      </c>
      <c r="AJ16" s="73">
        <v>169100.44</v>
      </c>
      <c r="AK16" s="73">
        <v>202996.7</v>
      </c>
      <c r="AL16" s="73">
        <v>155064.97600000002</v>
      </c>
      <c r="AM16" s="73">
        <v>196223.80000000002</v>
      </c>
      <c r="AN16" s="73">
        <v>215779.22999999998</v>
      </c>
      <c r="AO16" s="73">
        <v>76494.42</v>
      </c>
      <c r="AP16" s="73">
        <v>173004.39</v>
      </c>
      <c r="AQ16" s="73">
        <v>66046.509999999995</v>
      </c>
      <c r="AR16" s="73">
        <v>50284.08</v>
      </c>
      <c r="AS16" s="73">
        <v>194920.62</v>
      </c>
      <c r="AT16" s="73">
        <v>219413.45</v>
      </c>
      <c r="AU16" s="73">
        <v>228196.87000000002</v>
      </c>
      <c r="AV16" s="73">
        <v>102897.7</v>
      </c>
      <c r="AW16" s="73">
        <v>231469.35</v>
      </c>
      <c r="AX16" s="73">
        <v>117723.62</v>
      </c>
      <c r="AY16" s="73">
        <v>80756.06</v>
      </c>
      <c r="AZ16" s="73">
        <v>257325.18</v>
      </c>
      <c r="BA16" s="73">
        <v>154431.06</v>
      </c>
      <c r="BB16" s="73">
        <v>71616.2</v>
      </c>
      <c r="BC16" s="73">
        <v>590363.30000000005</v>
      </c>
      <c r="BD16" s="73">
        <v>16185</v>
      </c>
      <c r="BE16" s="73">
        <v>107309</v>
      </c>
      <c r="BF16" s="73">
        <v>70847</v>
      </c>
      <c r="BG16" s="73">
        <v>178382.74</v>
      </c>
      <c r="BH16" s="73">
        <v>129874.45999999999</v>
      </c>
      <c r="BI16" s="73">
        <v>167677.6</v>
      </c>
      <c r="BJ16" s="73">
        <v>155220.70000000001</v>
      </c>
      <c r="BK16" s="73">
        <v>91934.62</v>
      </c>
      <c r="BL16" s="73">
        <v>169942.8</v>
      </c>
      <c r="BM16" s="73">
        <v>17859.309999999998</v>
      </c>
      <c r="BN16" s="73">
        <v>138955.68</v>
      </c>
      <c r="BO16" s="73">
        <v>86396.35</v>
      </c>
      <c r="BP16" s="186">
        <v>153702.87000000002</v>
      </c>
      <c r="BQ16" s="186">
        <v>125059.13</v>
      </c>
      <c r="BR16" s="186">
        <v>90277.84</v>
      </c>
      <c r="BS16" s="186">
        <v>119582.28</v>
      </c>
      <c r="BT16" s="186">
        <v>204617.58999999997</v>
      </c>
      <c r="BU16" s="186">
        <v>163452.78</v>
      </c>
      <c r="BV16" s="97">
        <v>100580.22</v>
      </c>
      <c r="BW16" s="73">
        <v>131239.22</v>
      </c>
      <c r="BX16" s="73">
        <v>181176.43</v>
      </c>
      <c r="BY16" s="73">
        <v>161557.1</v>
      </c>
      <c r="BZ16" s="73">
        <v>52667.46</v>
      </c>
      <c r="CA16" s="73">
        <v>131860.9</v>
      </c>
      <c r="CB16" s="73">
        <v>157631</v>
      </c>
      <c r="CC16" s="73">
        <v>173469.5</v>
      </c>
      <c r="CD16" s="73">
        <v>77061</v>
      </c>
      <c r="CE16" s="73">
        <v>202671.65000000002</v>
      </c>
      <c r="CF16" s="73">
        <v>320065.57999999996</v>
      </c>
      <c r="CG16" s="73">
        <v>254681.64000000004</v>
      </c>
      <c r="CH16" s="73">
        <v>45800.05</v>
      </c>
      <c r="CI16" s="73">
        <v>584656.21</v>
      </c>
      <c r="CJ16" s="73">
        <v>132864.75</v>
      </c>
      <c r="CK16" s="73">
        <v>93056.71</v>
      </c>
      <c r="CL16" s="73">
        <v>163470.46</v>
      </c>
      <c r="CM16" s="73">
        <v>193647.49</v>
      </c>
      <c r="CN16" s="73">
        <v>165784.58000000002</v>
      </c>
      <c r="CO16" s="73">
        <v>157771.38000000003</v>
      </c>
      <c r="CP16" s="73">
        <v>137690.1</v>
      </c>
      <c r="CQ16" s="73">
        <v>134457.26999999999</v>
      </c>
      <c r="CR16" s="73">
        <v>63192.65</v>
      </c>
      <c r="CS16" s="73">
        <v>99384.6</v>
      </c>
      <c r="CT16" s="73">
        <v>34634.550000000003</v>
      </c>
      <c r="CU16" s="73">
        <v>80348.05</v>
      </c>
      <c r="CV16" s="73">
        <v>34441.15</v>
      </c>
      <c r="CW16" s="73">
        <v>149187.46</v>
      </c>
      <c r="CX16" s="73">
        <v>87146.060000000012</v>
      </c>
      <c r="CY16" s="73">
        <v>150334.89000000001</v>
      </c>
      <c r="CZ16" s="73">
        <v>118552.27999999998</v>
      </c>
      <c r="DA16" s="73">
        <v>170916.68543398054</v>
      </c>
      <c r="DB16" s="73">
        <v>121066.60243651614</v>
      </c>
      <c r="DC16" s="343">
        <v>335414</v>
      </c>
      <c r="DD16" s="343">
        <v>162802.6</v>
      </c>
      <c r="DE16" s="343">
        <v>103887.4</v>
      </c>
    </row>
    <row r="17" spans="1:136" x14ac:dyDescent="0.3">
      <c r="A17" s="109" t="s">
        <v>217</v>
      </c>
      <c r="B17" s="91">
        <v>1186593.08</v>
      </c>
      <c r="C17" s="91">
        <v>2281532.6899999995</v>
      </c>
      <c r="D17" s="91">
        <v>2334892.3400000003</v>
      </c>
      <c r="E17" s="91">
        <v>1301844.1100000001</v>
      </c>
      <c r="F17" s="91">
        <f t="shared" si="0"/>
        <v>3217639.97</v>
      </c>
      <c r="G17" s="91">
        <f t="shared" si="8"/>
        <v>5101661.08</v>
      </c>
      <c r="H17" s="91">
        <f t="shared" si="3"/>
        <v>3719924.57</v>
      </c>
      <c r="I17" s="91">
        <f t="shared" si="1"/>
        <v>3544108.61</v>
      </c>
      <c r="J17" s="91">
        <f t="shared" si="4"/>
        <v>2051203.4799999997</v>
      </c>
      <c r="K17" s="91">
        <f t="shared" si="5"/>
        <v>2763602.29</v>
      </c>
      <c r="L17" s="91">
        <f t="shared" si="6"/>
        <v>1023123.47</v>
      </c>
      <c r="M17" s="91">
        <f t="shared" si="7"/>
        <v>874010.17379855237</v>
      </c>
      <c r="N17" s="96">
        <v>50733.499999999993</v>
      </c>
      <c r="O17" s="91">
        <v>11562</v>
      </c>
      <c r="P17" s="96">
        <v>32690</v>
      </c>
      <c r="Q17" s="96">
        <v>329372.75</v>
      </c>
      <c r="R17" s="107">
        <v>143436</v>
      </c>
      <c r="S17" s="91">
        <v>567547.80000000005</v>
      </c>
      <c r="T17" s="91">
        <v>583147.54</v>
      </c>
      <c r="U17" s="91">
        <v>487111.72</v>
      </c>
      <c r="V17" s="91">
        <v>551650</v>
      </c>
      <c r="W17" s="73">
        <v>214900.46000000002</v>
      </c>
      <c r="X17" s="73">
        <v>128849</v>
      </c>
      <c r="Y17" s="73">
        <v>116639.2</v>
      </c>
      <c r="Z17" s="73">
        <v>38373.440000000002</v>
      </c>
      <c r="AA17" s="73">
        <v>152752.70000000001</v>
      </c>
      <c r="AB17" s="124">
        <v>792181.6399999999</v>
      </c>
      <c r="AC17" s="73">
        <v>814510.99</v>
      </c>
      <c r="AD17" s="73">
        <v>602657.02</v>
      </c>
      <c r="AE17" s="73">
        <v>678408.60000000009</v>
      </c>
      <c r="AF17" s="73">
        <v>256550.9</v>
      </c>
      <c r="AG17" s="73">
        <v>846753.84</v>
      </c>
      <c r="AH17" s="73">
        <v>384170.33</v>
      </c>
      <c r="AI17" s="73">
        <v>222871.95</v>
      </c>
      <c r="AJ17" s="73">
        <v>153859.07999999999</v>
      </c>
      <c r="AK17" s="73">
        <v>158570.59</v>
      </c>
      <c r="AL17" s="73">
        <v>26711.68</v>
      </c>
      <c r="AM17" s="73">
        <v>108371.2</v>
      </c>
      <c r="AN17" s="73">
        <v>500571.29000000004</v>
      </c>
      <c r="AO17" s="73">
        <v>617158.5</v>
      </c>
      <c r="AP17" s="73">
        <v>488250.43000000005</v>
      </c>
      <c r="AQ17" s="73">
        <v>542226.39999999991</v>
      </c>
      <c r="AR17" s="73">
        <v>373405.2</v>
      </c>
      <c r="AS17" s="73">
        <v>433024.57</v>
      </c>
      <c r="AT17" s="73">
        <v>320012.40000000002</v>
      </c>
      <c r="AU17" s="73">
        <v>220256.9</v>
      </c>
      <c r="AV17" s="73">
        <v>27758.6</v>
      </c>
      <c r="AW17" s="73">
        <v>62177.400000000009</v>
      </c>
      <c r="AX17" s="73">
        <v>53204.780000000006</v>
      </c>
      <c r="AY17" s="73">
        <v>231151.78999999998</v>
      </c>
      <c r="AZ17" s="73">
        <v>453190.23</v>
      </c>
      <c r="BA17" s="73">
        <v>579062.67000000004</v>
      </c>
      <c r="BB17" s="73">
        <v>260728.15999999997</v>
      </c>
      <c r="BC17" s="73">
        <v>4170</v>
      </c>
      <c r="BD17" s="73">
        <v>592466</v>
      </c>
      <c r="BE17" s="73">
        <v>764151</v>
      </c>
      <c r="BF17" s="73">
        <v>100361</v>
      </c>
      <c r="BG17" s="73">
        <v>257633.03999999998</v>
      </c>
      <c r="BH17" s="73">
        <v>159862.83000000002</v>
      </c>
      <c r="BI17" s="73">
        <v>88127.11</v>
      </c>
      <c r="BJ17" s="73">
        <v>151502.32999999999</v>
      </c>
      <c r="BK17" s="73">
        <v>50213.83</v>
      </c>
      <c r="BL17" s="73">
        <v>213227.56</v>
      </c>
      <c r="BM17" s="73">
        <v>69059.98</v>
      </c>
      <c r="BN17" s="73">
        <v>389740.21</v>
      </c>
      <c r="BO17" s="73">
        <v>273723.27</v>
      </c>
      <c r="BP17" s="186">
        <v>423801.12</v>
      </c>
      <c r="BQ17" s="186">
        <v>192750.34000000003</v>
      </c>
      <c r="BR17" s="186">
        <v>108731.18000000001</v>
      </c>
      <c r="BS17" s="186">
        <v>91378.96</v>
      </c>
      <c r="BT17" s="186">
        <v>58941.240000000005</v>
      </c>
      <c r="BU17" s="186">
        <v>28133.460000000003</v>
      </c>
      <c r="BV17" s="97">
        <v>37650</v>
      </c>
      <c r="BW17" s="73">
        <v>200686.41</v>
      </c>
      <c r="BX17" s="73">
        <v>1013018.63</v>
      </c>
      <c r="BY17" s="73">
        <v>206510.33</v>
      </c>
      <c r="BZ17" s="73">
        <v>134303.04000000001</v>
      </c>
      <c r="CA17" s="73">
        <v>180604.71</v>
      </c>
      <c r="CB17" s="73">
        <v>292617</v>
      </c>
      <c r="CC17" s="73">
        <v>396875</v>
      </c>
      <c r="CD17" s="73">
        <v>177363</v>
      </c>
      <c r="CE17" s="73">
        <v>60316.640000000007</v>
      </c>
      <c r="CF17" s="73">
        <v>23711.25</v>
      </c>
      <c r="CG17" s="73">
        <v>39946.28</v>
      </c>
      <c r="CH17" s="73">
        <v>16406.5</v>
      </c>
      <c r="CI17" s="73">
        <v>197125.4</v>
      </c>
      <c r="CJ17" s="73">
        <v>114603.35000000002</v>
      </c>
      <c r="CK17" s="73">
        <v>175243.18</v>
      </c>
      <c r="CL17" s="73">
        <v>156075.04</v>
      </c>
      <c r="CM17" s="73">
        <v>76251.990000000005</v>
      </c>
      <c r="CN17" s="73">
        <v>80094.7</v>
      </c>
      <c r="CO17" s="73">
        <v>48595.549999999996</v>
      </c>
      <c r="CP17" s="73">
        <v>41068.5</v>
      </c>
      <c r="CQ17" s="73">
        <v>45837.36</v>
      </c>
      <c r="CR17" s="73">
        <v>17212.3</v>
      </c>
      <c r="CS17" s="73">
        <v>54609.600000000006</v>
      </c>
      <c r="CT17" s="73">
        <v>80666.76999999999</v>
      </c>
      <c r="CU17" s="73">
        <v>77977.420000000013</v>
      </c>
      <c r="CV17" s="73">
        <v>16492</v>
      </c>
      <c r="CW17" s="73">
        <v>192580.43</v>
      </c>
      <c r="CX17" s="73">
        <v>143119.64000000001</v>
      </c>
      <c r="CY17" s="73">
        <v>76107.990000000005</v>
      </c>
      <c r="CZ17" s="73">
        <v>59751.819999999992</v>
      </c>
      <c r="DA17" s="73">
        <v>59055.402552957312</v>
      </c>
      <c r="DB17" s="73">
        <v>49271.751245595202</v>
      </c>
      <c r="DC17" s="343">
        <v>28190.959999999999</v>
      </c>
      <c r="DD17" s="343">
        <v>26723.45</v>
      </c>
      <c r="DE17" s="343">
        <v>64072.54</v>
      </c>
    </row>
    <row r="18" spans="1:136" x14ac:dyDescent="0.3">
      <c r="A18" s="109" t="s">
        <v>218</v>
      </c>
      <c r="B18" s="91">
        <v>8867.369999999999</v>
      </c>
      <c r="C18" s="91">
        <v>68011.459999999992</v>
      </c>
      <c r="D18" s="91">
        <v>145872.46000000002</v>
      </c>
      <c r="E18" s="91">
        <v>100930.78</v>
      </c>
      <c r="F18" s="91">
        <f t="shared" si="0"/>
        <v>256215.49</v>
      </c>
      <c r="G18" s="91">
        <f t="shared" si="8"/>
        <v>82208.05</v>
      </c>
      <c r="H18" s="91">
        <f t="shared" si="3"/>
        <v>59567.807999999997</v>
      </c>
      <c r="I18" s="91">
        <f t="shared" si="1"/>
        <v>273160.05000000005</v>
      </c>
      <c r="J18" s="91">
        <f t="shared" si="4"/>
        <v>243637.73</v>
      </c>
      <c r="K18" s="91">
        <f t="shared" si="5"/>
        <v>225333.02000000002</v>
      </c>
      <c r="L18" s="91">
        <f t="shared" si="6"/>
        <v>182924.09</v>
      </c>
      <c r="M18" s="91">
        <f t="shared" si="7"/>
        <v>173831.36789823568</v>
      </c>
      <c r="N18" s="96">
        <v>1020</v>
      </c>
      <c r="O18" s="91">
        <v>475</v>
      </c>
      <c r="P18" s="96">
        <v>1222</v>
      </c>
      <c r="Q18" s="96">
        <v>1770</v>
      </c>
      <c r="R18" s="108">
        <v>169824.5</v>
      </c>
      <c r="S18" s="91">
        <v>140</v>
      </c>
      <c r="T18" s="91">
        <v>219.26</v>
      </c>
      <c r="U18" s="91">
        <v>1029.8499999999999</v>
      </c>
      <c r="V18" s="91">
        <v>24318</v>
      </c>
      <c r="W18" s="73">
        <v>15658.550000000001</v>
      </c>
      <c r="X18" s="73">
        <v>20425</v>
      </c>
      <c r="Y18" s="73">
        <v>20113.330000000002</v>
      </c>
      <c r="Z18" s="73">
        <v>10626.7</v>
      </c>
      <c r="AA18" s="73">
        <v>10270.9</v>
      </c>
      <c r="AB18" s="73">
        <v>17451.45</v>
      </c>
      <c r="AC18" s="73">
        <v>2477</v>
      </c>
      <c r="AD18" s="73">
        <v>6347</v>
      </c>
      <c r="AE18" s="73">
        <v>911</v>
      </c>
      <c r="AF18" s="73">
        <v>0</v>
      </c>
      <c r="AG18" s="73">
        <v>1236.5</v>
      </c>
      <c r="AH18" s="73">
        <v>171</v>
      </c>
      <c r="AI18" s="73">
        <v>10633.5</v>
      </c>
      <c r="AJ18" s="73">
        <v>16868</v>
      </c>
      <c r="AK18" s="73">
        <v>5215</v>
      </c>
      <c r="AL18" s="73">
        <v>10830.047999999999</v>
      </c>
      <c r="AM18" s="73">
        <v>9759.6</v>
      </c>
      <c r="AN18" s="73">
        <v>4715.2</v>
      </c>
      <c r="AO18" s="73">
        <v>9381.5</v>
      </c>
      <c r="AP18" s="73">
        <v>4552</v>
      </c>
      <c r="AQ18" s="73">
        <v>2737.46</v>
      </c>
      <c r="AR18" s="73">
        <v>1182</v>
      </c>
      <c r="AS18" s="73">
        <v>513</v>
      </c>
      <c r="AT18" s="73">
        <v>2886</v>
      </c>
      <c r="AU18" s="73">
        <v>1202</v>
      </c>
      <c r="AV18" s="73">
        <v>90</v>
      </c>
      <c r="AW18" s="73">
        <v>11719</v>
      </c>
      <c r="AX18" s="73">
        <v>12984.28</v>
      </c>
      <c r="AY18" s="73">
        <v>5593.49</v>
      </c>
      <c r="AZ18" s="73">
        <v>52014.429999999993</v>
      </c>
      <c r="BA18" s="73">
        <v>46050</v>
      </c>
      <c r="BB18" s="73">
        <v>11933.5</v>
      </c>
      <c r="BC18" s="73">
        <v>280</v>
      </c>
      <c r="BD18" s="73">
        <v>12912</v>
      </c>
      <c r="BE18" s="73">
        <v>16428</v>
      </c>
      <c r="BF18" s="73">
        <v>2419</v>
      </c>
      <c r="BG18" s="73">
        <v>34255.64</v>
      </c>
      <c r="BH18" s="73">
        <v>54922.71</v>
      </c>
      <c r="BI18" s="73">
        <v>23367</v>
      </c>
      <c r="BJ18" s="73">
        <v>43150.54</v>
      </c>
      <c r="BK18" s="73">
        <v>16670.98</v>
      </c>
      <c r="BL18" s="73">
        <v>42361.5</v>
      </c>
      <c r="BM18" s="73">
        <v>2014.2</v>
      </c>
      <c r="BN18" s="73">
        <v>22874.76</v>
      </c>
      <c r="BO18" s="73">
        <v>11786.02</v>
      </c>
      <c r="BP18" s="186">
        <v>16292.75</v>
      </c>
      <c r="BQ18" s="186">
        <v>5578.51</v>
      </c>
      <c r="BR18" s="186">
        <v>7062.3</v>
      </c>
      <c r="BS18" s="186">
        <v>17310.2</v>
      </c>
      <c r="BT18" s="186">
        <v>21924.82</v>
      </c>
      <c r="BU18" s="186">
        <v>36611.15</v>
      </c>
      <c r="BV18" s="97">
        <v>17691</v>
      </c>
      <c r="BW18" s="73">
        <v>4005</v>
      </c>
      <c r="BX18" s="73">
        <v>23670.59</v>
      </c>
      <c r="BY18" s="73">
        <v>47682.67</v>
      </c>
      <c r="BZ18" s="73">
        <v>18958.05</v>
      </c>
      <c r="CA18" s="73">
        <v>15823.04</v>
      </c>
      <c r="CB18" s="73">
        <v>15992</v>
      </c>
      <c r="CC18" s="73">
        <v>16550</v>
      </c>
      <c r="CD18" s="73">
        <v>2664</v>
      </c>
      <c r="CE18" s="73">
        <v>14447.2</v>
      </c>
      <c r="CF18" s="73">
        <v>13318.1</v>
      </c>
      <c r="CG18" s="73">
        <v>34531.370000000003</v>
      </c>
      <c r="CH18" s="73">
        <v>8911.4</v>
      </c>
      <c r="CI18" s="73">
        <v>79884.399999999994</v>
      </c>
      <c r="CJ18" s="73">
        <v>170</v>
      </c>
      <c r="CK18" s="73">
        <v>34083.47</v>
      </c>
      <c r="CL18" s="73">
        <v>800</v>
      </c>
      <c r="CM18" s="73">
        <v>5166</v>
      </c>
      <c r="CN18" s="73">
        <v>44.5</v>
      </c>
      <c r="CO18" s="73">
        <v>4354.22</v>
      </c>
      <c r="CP18" s="73">
        <v>3777.6</v>
      </c>
      <c r="CQ18" s="73">
        <v>8480</v>
      </c>
      <c r="CR18" s="73">
        <v>19024.5</v>
      </c>
      <c r="CS18" s="73">
        <v>18228</v>
      </c>
      <c r="CT18" s="73">
        <v>15976.17</v>
      </c>
      <c r="CU18" s="73">
        <v>17961.5</v>
      </c>
      <c r="CV18" s="73">
        <v>80</v>
      </c>
      <c r="CW18" s="73">
        <v>34083.47</v>
      </c>
      <c r="CX18" s="73">
        <v>19758.05</v>
      </c>
      <c r="CY18" s="73">
        <v>5006</v>
      </c>
      <c r="CZ18" s="73">
        <v>9834.82</v>
      </c>
      <c r="DA18" s="73">
        <v>7685.0378982356706</v>
      </c>
      <c r="DB18" s="73">
        <v>1216</v>
      </c>
      <c r="DC18" s="343">
        <v>22437.39</v>
      </c>
      <c r="DD18" s="343">
        <v>29799.02</v>
      </c>
      <c r="DE18" s="343">
        <v>9993.91</v>
      </c>
    </row>
    <row r="19" spans="1:136" s="197" customFormat="1" x14ac:dyDescent="0.3">
      <c r="A19" s="109" t="s">
        <v>219</v>
      </c>
      <c r="B19" s="91">
        <v>929285.95000000007</v>
      </c>
      <c r="C19" s="91">
        <v>1368531.11</v>
      </c>
      <c r="D19" s="91">
        <v>1172045.55</v>
      </c>
      <c r="E19" s="91">
        <v>755147.4</v>
      </c>
      <c r="F19" s="91">
        <f t="shared" si="0"/>
        <v>694203.97</v>
      </c>
      <c r="G19" s="91">
        <f t="shared" si="8"/>
        <v>454635.74</v>
      </c>
      <c r="H19" s="91">
        <f t="shared" si="3"/>
        <v>443655.71</v>
      </c>
      <c r="I19" s="91">
        <f t="shared" si="1"/>
        <v>372903.24</v>
      </c>
      <c r="J19" s="91">
        <f t="shared" si="4"/>
        <v>331527.12</v>
      </c>
      <c r="K19" s="91">
        <f t="shared" si="5"/>
        <v>302593.18</v>
      </c>
      <c r="L19" s="91">
        <f t="shared" si="6"/>
        <v>499709.72</v>
      </c>
      <c r="M19" s="91">
        <f t="shared" si="7"/>
        <v>245128.02572219618</v>
      </c>
      <c r="N19" s="96">
        <v>45856</v>
      </c>
      <c r="O19" s="91">
        <v>95397.4</v>
      </c>
      <c r="P19" s="96">
        <v>65014.02</v>
      </c>
      <c r="Q19" s="96">
        <v>131154.75</v>
      </c>
      <c r="R19" s="96">
        <v>72997</v>
      </c>
      <c r="S19" s="91">
        <v>41671.800000000003</v>
      </c>
      <c r="T19" s="91">
        <v>29284</v>
      </c>
      <c r="U19" s="91">
        <v>49690</v>
      </c>
      <c r="V19" s="91">
        <v>70824</v>
      </c>
      <c r="W19" s="73">
        <v>50440</v>
      </c>
      <c r="X19" s="73">
        <v>20150</v>
      </c>
      <c r="Y19" s="73">
        <v>21725</v>
      </c>
      <c r="Z19" s="73">
        <v>4367</v>
      </c>
      <c r="AA19" s="73">
        <v>4532.8</v>
      </c>
      <c r="AB19" s="73">
        <v>40900</v>
      </c>
      <c r="AC19" s="73">
        <v>34000</v>
      </c>
      <c r="AD19" s="73">
        <v>2358</v>
      </c>
      <c r="AE19" s="73">
        <v>65200</v>
      </c>
      <c r="AF19" s="73">
        <v>90</v>
      </c>
      <c r="AG19" s="73">
        <v>39280</v>
      </c>
      <c r="AH19" s="73">
        <v>84517.8</v>
      </c>
      <c r="AI19" s="73">
        <v>24917.64</v>
      </c>
      <c r="AJ19" s="73">
        <v>67466</v>
      </c>
      <c r="AK19" s="73">
        <v>87006.5</v>
      </c>
      <c r="AL19" s="73">
        <v>48593.82</v>
      </c>
      <c r="AM19" s="73">
        <v>26537</v>
      </c>
      <c r="AN19" s="73">
        <v>54092.319999999992</v>
      </c>
      <c r="AO19" s="73">
        <v>36226</v>
      </c>
      <c r="AP19" s="73">
        <v>32458.15</v>
      </c>
      <c r="AQ19" s="73">
        <v>16220</v>
      </c>
      <c r="AR19" s="73">
        <v>100</v>
      </c>
      <c r="AS19" s="73">
        <v>44041</v>
      </c>
      <c r="AT19" s="73">
        <v>36147.42</v>
      </c>
      <c r="AU19" s="73">
        <v>74135</v>
      </c>
      <c r="AV19" s="73">
        <v>59005</v>
      </c>
      <c r="AW19" s="73">
        <v>16100</v>
      </c>
      <c r="AX19" s="73">
        <v>15650</v>
      </c>
      <c r="AY19" s="73">
        <v>20000</v>
      </c>
      <c r="AZ19" s="73">
        <v>35378</v>
      </c>
      <c r="BA19" s="73">
        <v>19163.04</v>
      </c>
      <c r="BB19" s="73">
        <v>25353</v>
      </c>
      <c r="BC19" s="73">
        <v>55715.199999999997</v>
      </c>
      <c r="BD19" s="73">
        <v>20996</v>
      </c>
      <c r="BE19" s="73">
        <v>43550</v>
      </c>
      <c r="BF19" s="73">
        <v>48500</v>
      </c>
      <c r="BG19" s="73">
        <v>23412</v>
      </c>
      <c r="BH19" s="73">
        <v>21040</v>
      </c>
      <c r="BI19" s="73">
        <v>44146</v>
      </c>
      <c r="BJ19" s="73">
        <v>36066</v>
      </c>
      <c r="BK19" s="73">
        <v>15010</v>
      </c>
      <c r="BL19" s="73">
        <v>30314</v>
      </c>
      <c r="BM19" s="73">
        <v>0</v>
      </c>
      <c r="BN19" s="73">
        <v>48300</v>
      </c>
      <c r="BO19" s="73">
        <v>42534.8</v>
      </c>
      <c r="BP19" s="186">
        <v>30135.86</v>
      </c>
      <c r="BQ19" s="186">
        <v>17853.600000000002</v>
      </c>
      <c r="BR19" s="186">
        <v>32110</v>
      </c>
      <c r="BS19" s="186">
        <v>27681.75</v>
      </c>
      <c r="BT19" s="186">
        <v>22799.510000000002</v>
      </c>
      <c r="BU19" s="186">
        <v>28721.599999999999</v>
      </c>
      <c r="BV19" s="97">
        <v>1522</v>
      </c>
      <c r="BW19" s="73">
        <v>31957.599999999999</v>
      </c>
      <c r="BX19" s="73">
        <v>3014.33</v>
      </c>
      <c r="BY19" s="73">
        <v>18842.93</v>
      </c>
      <c r="BZ19" s="73">
        <v>43220.83</v>
      </c>
      <c r="CA19" s="73">
        <v>22600.61</v>
      </c>
      <c r="CB19" s="73">
        <v>18330</v>
      </c>
      <c r="CC19" s="73">
        <v>35896.9</v>
      </c>
      <c r="CD19" s="73">
        <v>35433</v>
      </c>
      <c r="CE19" s="73">
        <v>21717.58</v>
      </c>
      <c r="CF19" s="73">
        <v>44556.4</v>
      </c>
      <c r="CG19" s="73">
        <v>25501.000000000004</v>
      </c>
      <c r="CH19" s="73">
        <v>30</v>
      </c>
      <c r="CI19" s="73">
        <v>86852.31</v>
      </c>
      <c r="CJ19" s="73">
        <v>1795.34</v>
      </c>
      <c r="CK19" s="73">
        <v>19950.93</v>
      </c>
      <c r="CL19" s="73">
        <v>45035.23</v>
      </c>
      <c r="CM19" s="73">
        <v>46188</v>
      </c>
      <c r="CN19" s="73">
        <v>38773.25</v>
      </c>
      <c r="CO19" s="73">
        <v>70798.02</v>
      </c>
      <c r="CP19" s="73">
        <v>28604.800000000003</v>
      </c>
      <c r="CQ19" s="73">
        <v>47798.04</v>
      </c>
      <c r="CR19" s="73">
        <v>20989</v>
      </c>
      <c r="CS19" s="73">
        <v>92894.8</v>
      </c>
      <c r="CT19" s="73">
        <v>728</v>
      </c>
      <c r="CU19" s="73">
        <v>30342</v>
      </c>
      <c r="CV19" s="73">
        <v>764</v>
      </c>
      <c r="CW19" s="73">
        <v>20850.93</v>
      </c>
      <c r="CX19" s="73">
        <v>44464.43</v>
      </c>
      <c r="CY19" s="73">
        <v>47124.800000000003</v>
      </c>
      <c r="CZ19" s="73">
        <v>29330.86</v>
      </c>
      <c r="DA19" s="73">
        <v>15582.692132966713</v>
      </c>
      <c r="DB19" s="73">
        <v>9414.1735892294455</v>
      </c>
      <c r="DC19" s="343">
        <v>27763.61</v>
      </c>
      <c r="DD19" s="343">
        <v>16568.259999999998</v>
      </c>
      <c r="DE19" s="343">
        <v>2194.27</v>
      </c>
      <c r="DF19" s="34"/>
      <c r="DG19" s="34"/>
      <c r="DH19" s="34"/>
      <c r="DI19" s="34"/>
      <c r="DJ19" s="34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</row>
    <row r="20" spans="1:136" s="197" customFormat="1" x14ac:dyDescent="0.3">
      <c r="A20" s="109" t="s">
        <v>220</v>
      </c>
      <c r="B20" s="91">
        <v>103484.20999999999</v>
      </c>
      <c r="C20" s="91">
        <v>132335.01</v>
      </c>
      <c r="D20" s="91">
        <v>1043843.76</v>
      </c>
      <c r="E20" s="91">
        <v>91080.590000000011</v>
      </c>
      <c r="F20" s="91">
        <f t="shared" si="0"/>
        <v>0</v>
      </c>
      <c r="G20" s="91">
        <f t="shared" si="8"/>
        <v>360</v>
      </c>
      <c r="H20" s="91">
        <f t="shared" si="3"/>
        <v>1</v>
      </c>
      <c r="I20" s="91">
        <f t="shared" si="1"/>
        <v>96059.58</v>
      </c>
      <c r="J20" s="91">
        <f t="shared" si="4"/>
        <v>12125.54</v>
      </c>
      <c r="K20" s="91">
        <f t="shared" si="5"/>
        <v>0</v>
      </c>
      <c r="L20" s="91">
        <f t="shared" si="6"/>
        <v>67700.990000000005</v>
      </c>
      <c r="M20" s="91">
        <f t="shared" si="7"/>
        <v>0</v>
      </c>
      <c r="N20" s="96">
        <v>0</v>
      </c>
      <c r="O20" s="91">
        <v>0</v>
      </c>
      <c r="P20" s="91">
        <v>0</v>
      </c>
      <c r="Q20" s="91">
        <v>0</v>
      </c>
      <c r="R20" s="96">
        <v>0</v>
      </c>
      <c r="S20" s="91">
        <v>0</v>
      </c>
      <c r="T20" s="91">
        <v>0</v>
      </c>
      <c r="U20" s="91">
        <v>0</v>
      </c>
      <c r="V20" s="91">
        <v>0</v>
      </c>
      <c r="W20" s="73">
        <v>0</v>
      </c>
      <c r="X20" s="73">
        <v>0</v>
      </c>
      <c r="Y20" s="73">
        <v>0</v>
      </c>
      <c r="Z20" s="73">
        <v>360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1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/>
      <c r="AY20" s="73">
        <v>0</v>
      </c>
      <c r="AZ20" s="73">
        <v>96059.58</v>
      </c>
      <c r="BA20" s="73">
        <v>0</v>
      </c>
      <c r="BB20" s="73">
        <v>0</v>
      </c>
      <c r="BC20" s="73">
        <v>0</v>
      </c>
      <c r="BD20" s="73">
        <v>0</v>
      </c>
      <c r="BE20" s="73">
        <v>0</v>
      </c>
      <c r="BF20" s="73">
        <v>0</v>
      </c>
      <c r="BG20" s="73">
        <v>0</v>
      </c>
      <c r="BH20" s="73">
        <v>0</v>
      </c>
      <c r="BI20" s="73">
        <v>0</v>
      </c>
      <c r="BJ20" s="73">
        <v>0</v>
      </c>
      <c r="BK20" s="73">
        <v>12125.54</v>
      </c>
      <c r="BL20" s="73">
        <v>0</v>
      </c>
      <c r="BM20" s="73">
        <v>0</v>
      </c>
      <c r="BN20" s="73">
        <v>0</v>
      </c>
      <c r="BO20" s="73">
        <v>0</v>
      </c>
      <c r="BP20" s="186">
        <v>0</v>
      </c>
      <c r="BQ20" s="186">
        <v>0</v>
      </c>
      <c r="BR20" s="186">
        <v>0</v>
      </c>
      <c r="BS20" s="186">
        <v>0</v>
      </c>
      <c r="BT20" s="186">
        <v>0</v>
      </c>
      <c r="BU20" s="186">
        <v>0</v>
      </c>
      <c r="BV20" s="97">
        <v>0</v>
      </c>
      <c r="BW20" s="73">
        <v>0</v>
      </c>
      <c r="BX20" s="73">
        <v>0</v>
      </c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73">
        <v>0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v>0</v>
      </c>
      <c r="CN20" s="73">
        <v>0</v>
      </c>
      <c r="CO20" s="73">
        <v>67700.990000000005</v>
      </c>
      <c r="CP20" s="73">
        <v>0</v>
      </c>
      <c r="CQ20" s="73">
        <v>0</v>
      </c>
      <c r="CR20" s="73">
        <v>0</v>
      </c>
      <c r="CS20" s="73">
        <v>0</v>
      </c>
      <c r="CT20" s="186">
        <v>0</v>
      </c>
      <c r="CU20" s="73">
        <v>0</v>
      </c>
      <c r="CV20" s="73">
        <v>0</v>
      </c>
      <c r="CW20" s="73">
        <v>0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0</v>
      </c>
      <c r="DD20" s="73">
        <v>0</v>
      </c>
      <c r="DE20" s="73">
        <v>0</v>
      </c>
      <c r="DF20" s="34"/>
      <c r="DG20" s="34"/>
      <c r="DH20" s="34"/>
      <c r="DI20" s="34"/>
      <c r="DJ20" s="34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</row>
    <row r="21" spans="1:136" s="197" customFormat="1" x14ac:dyDescent="0.3">
      <c r="A21" s="109" t="s">
        <v>221</v>
      </c>
      <c r="B21" s="91">
        <v>2021647.02</v>
      </c>
      <c r="C21" s="91">
        <v>2078617.6999999997</v>
      </c>
      <c r="D21" s="91">
        <v>2388234.9099999997</v>
      </c>
      <c r="E21" s="91">
        <v>6628562.2599999998</v>
      </c>
      <c r="F21" s="91">
        <f t="shared" si="0"/>
        <v>4215266.9800000004</v>
      </c>
      <c r="G21" s="91">
        <f t="shared" si="8"/>
        <v>1640746.5</v>
      </c>
      <c r="H21" s="91">
        <f t="shared" si="3"/>
        <v>3831013.76</v>
      </c>
      <c r="I21" s="91">
        <f t="shared" si="1"/>
        <v>5651701.0100000007</v>
      </c>
      <c r="J21" s="91">
        <f t="shared" si="4"/>
        <v>9965305.75</v>
      </c>
      <c r="K21" s="91">
        <f t="shared" si="5"/>
        <v>10116017.059999999</v>
      </c>
      <c r="L21" s="91">
        <f t="shared" si="6"/>
        <v>8695483.3300000001</v>
      </c>
      <c r="M21" s="91">
        <f t="shared" si="7"/>
        <v>3937399.2224358292</v>
      </c>
      <c r="N21" s="96">
        <v>339518</v>
      </c>
      <c r="O21" s="91">
        <v>105339.79999999999</v>
      </c>
      <c r="P21" s="96">
        <v>123869.6</v>
      </c>
      <c r="Q21" s="96">
        <v>148334.20000000001</v>
      </c>
      <c r="R21" s="96">
        <v>240364.47999999998</v>
      </c>
      <c r="S21" s="91">
        <v>199475.44</v>
      </c>
      <c r="T21" s="91">
        <v>207298.8</v>
      </c>
      <c r="U21" s="91">
        <v>69650.48</v>
      </c>
      <c r="V21" s="91">
        <v>2254797</v>
      </c>
      <c r="W21" s="73">
        <v>237080.18</v>
      </c>
      <c r="X21" s="73">
        <v>158584</v>
      </c>
      <c r="Y21" s="73">
        <v>130955</v>
      </c>
      <c r="Z21" s="73">
        <v>41780</v>
      </c>
      <c r="AA21" s="73">
        <v>97988</v>
      </c>
      <c r="AB21" s="73">
        <v>112263</v>
      </c>
      <c r="AC21" s="73">
        <v>96130</v>
      </c>
      <c r="AD21" s="73">
        <v>246862</v>
      </c>
      <c r="AE21" s="73">
        <v>68468.14</v>
      </c>
      <c r="AF21" s="73">
        <v>73380</v>
      </c>
      <c r="AG21" s="73">
        <v>319554</v>
      </c>
      <c r="AH21" s="73">
        <v>185342</v>
      </c>
      <c r="AI21" s="73">
        <v>98828</v>
      </c>
      <c r="AJ21" s="73">
        <v>126600</v>
      </c>
      <c r="AK21" s="73">
        <v>173551.35999999999</v>
      </c>
      <c r="AL21" s="73">
        <v>127250</v>
      </c>
      <c r="AM21" s="73">
        <v>259115</v>
      </c>
      <c r="AN21" s="73">
        <v>171833.8</v>
      </c>
      <c r="AO21" s="73">
        <v>91820</v>
      </c>
      <c r="AP21" s="73">
        <v>695681</v>
      </c>
      <c r="AQ21" s="73">
        <v>206937.46</v>
      </c>
      <c r="AR21" s="73">
        <v>374060</v>
      </c>
      <c r="AS21" s="73">
        <v>530581</v>
      </c>
      <c r="AT21" s="73">
        <v>167106</v>
      </c>
      <c r="AU21" s="73">
        <v>546799.5</v>
      </c>
      <c r="AV21" s="73">
        <v>43200</v>
      </c>
      <c r="AW21" s="73">
        <v>616630</v>
      </c>
      <c r="AX21" s="73">
        <v>402330</v>
      </c>
      <c r="AY21" s="73">
        <v>248050</v>
      </c>
      <c r="AZ21" s="73">
        <v>747519</v>
      </c>
      <c r="BA21" s="73">
        <v>280940</v>
      </c>
      <c r="BB21" s="73">
        <v>362410</v>
      </c>
      <c r="BC21" s="73">
        <v>252660</v>
      </c>
      <c r="BD21" s="73">
        <v>585623</v>
      </c>
      <c r="BE21" s="73">
        <v>321120</v>
      </c>
      <c r="BF21" s="73">
        <v>981261</v>
      </c>
      <c r="BG21" s="73">
        <v>319310</v>
      </c>
      <c r="BH21" s="73">
        <v>272569.11</v>
      </c>
      <c r="BI21" s="73">
        <v>877908.9</v>
      </c>
      <c r="BJ21" s="73">
        <v>550021.69999999995</v>
      </c>
      <c r="BK21" s="73">
        <v>191854</v>
      </c>
      <c r="BL21" s="73">
        <v>548948</v>
      </c>
      <c r="BM21" s="73">
        <v>9607.74</v>
      </c>
      <c r="BN21" s="73">
        <v>553610</v>
      </c>
      <c r="BO21" s="73">
        <v>184378</v>
      </c>
      <c r="BP21" s="344">
        <v>1649780</v>
      </c>
      <c r="BQ21" s="344">
        <v>1518039.62</v>
      </c>
      <c r="BR21" s="344">
        <v>1072781.55</v>
      </c>
      <c r="BS21" s="344">
        <v>2038275.53</v>
      </c>
      <c r="BT21" s="344">
        <v>1422074.78</v>
      </c>
      <c r="BU21" s="344">
        <v>225934.83</v>
      </c>
      <c r="BV21" s="97">
        <v>196935.2</v>
      </c>
      <c r="BW21" s="73">
        <v>1178240</v>
      </c>
      <c r="BX21" s="73">
        <v>889756.92</v>
      </c>
      <c r="BY21" s="73">
        <v>1058922</v>
      </c>
      <c r="BZ21" s="73">
        <v>138153.64000000001</v>
      </c>
      <c r="CA21" s="73">
        <v>1141940.76</v>
      </c>
      <c r="CB21" s="73">
        <v>429244</v>
      </c>
      <c r="CC21" s="73">
        <v>893218.5</v>
      </c>
      <c r="CD21" s="73">
        <v>497790</v>
      </c>
      <c r="CE21" s="73">
        <v>1054165</v>
      </c>
      <c r="CF21" s="73">
        <v>1776634</v>
      </c>
      <c r="CG21" s="73">
        <v>861017.04</v>
      </c>
      <c r="CH21" s="73">
        <v>160957.4</v>
      </c>
      <c r="CI21" s="73">
        <v>221912.6</v>
      </c>
      <c r="CJ21" s="73">
        <v>893909.73</v>
      </c>
      <c r="CK21" s="73">
        <v>249990.05</v>
      </c>
      <c r="CL21" s="73">
        <v>1150379.2000000002</v>
      </c>
      <c r="CM21" s="73">
        <v>686960.84</v>
      </c>
      <c r="CN21" s="73">
        <v>1199313.72</v>
      </c>
      <c r="CO21" s="73">
        <v>1280284.1499999999</v>
      </c>
      <c r="CP21" s="73">
        <v>631115.32999999996</v>
      </c>
      <c r="CQ21" s="73">
        <v>998758.98</v>
      </c>
      <c r="CR21" s="73">
        <v>419210.25</v>
      </c>
      <c r="CS21" s="73">
        <v>802691.08000000007</v>
      </c>
      <c r="CT21" s="73">
        <v>157900.47</v>
      </c>
      <c r="CU21" s="73">
        <v>310542.61</v>
      </c>
      <c r="CV21" s="73">
        <v>362000</v>
      </c>
      <c r="CW21" s="73">
        <v>425637.05000000005</v>
      </c>
      <c r="CX21" s="73">
        <v>243854.19999999998</v>
      </c>
      <c r="CY21" s="73">
        <v>761260.84</v>
      </c>
      <c r="CZ21" s="73">
        <v>175971.34</v>
      </c>
      <c r="DA21" s="73">
        <v>455065.6524358298</v>
      </c>
      <c r="DB21" s="73">
        <v>243169</v>
      </c>
      <c r="DC21" s="343">
        <v>33685.96</v>
      </c>
      <c r="DD21" s="343">
        <v>587378.30000000005</v>
      </c>
      <c r="DE21" s="343">
        <v>180933.8</v>
      </c>
      <c r="DF21" s="34"/>
      <c r="DG21" s="34"/>
      <c r="DH21" s="34"/>
      <c r="DI21" s="34"/>
      <c r="DJ21" s="34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</row>
    <row r="22" spans="1:136" s="197" customFormat="1" x14ac:dyDescent="0.3">
      <c r="A22" s="109" t="s">
        <v>222</v>
      </c>
      <c r="B22" s="91">
        <v>824371.39000000013</v>
      </c>
      <c r="C22" s="91">
        <v>379361.89</v>
      </c>
      <c r="D22" s="91">
        <v>127526.31</v>
      </c>
      <c r="E22" s="91">
        <v>223257.46999999997</v>
      </c>
      <c r="F22" s="91">
        <f t="shared" si="0"/>
        <v>56682.28</v>
      </c>
      <c r="G22" s="91">
        <f t="shared" si="8"/>
        <v>21051.56</v>
      </c>
      <c r="H22" s="91">
        <f t="shared" si="3"/>
        <v>136483.99</v>
      </c>
      <c r="I22" s="91">
        <f t="shared" si="1"/>
        <v>253924.56</v>
      </c>
      <c r="J22" s="91">
        <f t="shared" si="4"/>
        <v>269107.67</v>
      </c>
      <c r="K22" s="91">
        <f t="shared" si="5"/>
        <v>434170.21</v>
      </c>
      <c r="L22" s="91">
        <f t="shared" si="6"/>
        <v>51960.27</v>
      </c>
      <c r="M22" s="91">
        <f>SUM(CT22:DE22)</f>
        <v>81615.556215066521</v>
      </c>
      <c r="N22" s="96">
        <v>0</v>
      </c>
      <c r="O22" s="91">
        <v>0</v>
      </c>
      <c r="P22" s="96">
        <v>56632.28</v>
      </c>
      <c r="Q22" s="96">
        <v>0</v>
      </c>
      <c r="R22" s="106">
        <v>50</v>
      </c>
      <c r="S22" s="91">
        <v>0</v>
      </c>
      <c r="T22" s="91">
        <v>0</v>
      </c>
      <c r="U22" s="91">
        <v>0</v>
      </c>
      <c r="V22" s="91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/>
      <c r="AI22" s="73">
        <v>17691.560000000001</v>
      </c>
      <c r="AJ22" s="73">
        <v>3360</v>
      </c>
      <c r="AK22" s="73">
        <v>0</v>
      </c>
      <c r="AL22" s="73">
        <v>300</v>
      </c>
      <c r="AM22" s="73">
        <v>0</v>
      </c>
      <c r="AN22" s="73">
        <v>10871.66</v>
      </c>
      <c r="AO22" s="73">
        <v>0</v>
      </c>
      <c r="AP22" s="73">
        <v>0</v>
      </c>
      <c r="AQ22" s="73">
        <v>0</v>
      </c>
      <c r="AR22" s="73">
        <v>0</v>
      </c>
      <c r="AS22" s="73">
        <v>22</v>
      </c>
      <c r="AT22" s="73">
        <v>5000</v>
      </c>
      <c r="AU22" s="73">
        <v>120290.33</v>
      </c>
      <c r="AV22" s="73">
        <v>0</v>
      </c>
      <c r="AW22" s="73">
        <v>0</v>
      </c>
      <c r="AX22" s="73">
        <v>0</v>
      </c>
      <c r="AY22" s="73">
        <v>0</v>
      </c>
      <c r="AZ22" s="73">
        <v>1420</v>
      </c>
      <c r="BA22" s="73">
        <v>450</v>
      </c>
      <c r="BB22" s="73">
        <v>679</v>
      </c>
      <c r="BC22" s="73">
        <v>297</v>
      </c>
      <c r="BD22" s="73">
        <v>20</v>
      </c>
      <c r="BE22" s="73">
        <v>236190</v>
      </c>
      <c r="BF22" s="73">
        <v>5000</v>
      </c>
      <c r="BG22" s="73">
        <v>2458.8000000000002</v>
      </c>
      <c r="BH22" s="73">
        <v>2409.7600000000002</v>
      </c>
      <c r="BI22" s="73">
        <v>5000</v>
      </c>
      <c r="BJ22" s="73">
        <v>15000</v>
      </c>
      <c r="BK22" s="73">
        <v>40</v>
      </c>
      <c r="BL22" s="73">
        <v>0</v>
      </c>
      <c r="BM22" s="73">
        <v>0</v>
      </c>
      <c r="BN22" s="73">
        <v>0</v>
      </c>
      <c r="BO22" s="73">
        <v>80</v>
      </c>
      <c r="BP22" s="186">
        <v>666</v>
      </c>
      <c r="BQ22" s="186">
        <v>124973.42</v>
      </c>
      <c r="BR22" s="186">
        <v>59355.75</v>
      </c>
      <c r="BS22" s="186">
        <v>16200</v>
      </c>
      <c r="BT22" s="186">
        <v>39319.170000000006</v>
      </c>
      <c r="BU22" s="186">
        <v>13473.330000000002</v>
      </c>
      <c r="BV22" s="97">
        <v>0</v>
      </c>
      <c r="BW22" s="73">
        <v>0</v>
      </c>
      <c r="BX22" s="73">
        <v>0</v>
      </c>
      <c r="BY22" s="73">
        <v>100</v>
      </c>
      <c r="BZ22" s="73">
        <v>0</v>
      </c>
      <c r="CA22" s="73">
        <v>0</v>
      </c>
      <c r="CB22" s="73">
        <v>100</v>
      </c>
      <c r="CC22" s="73">
        <v>173537</v>
      </c>
      <c r="CD22" s="73">
        <v>153206</v>
      </c>
      <c r="CE22" s="73">
        <v>90747.21</v>
      </c>
      <c r="CF22" s="73">
        <v>16480</v>
      </c>
      <c r="CG22" s="73">
        <v>0</v>
      </c>
      <c r="CH22" s="73">
        <v>0</v>
      </c>
      <c r="CI22" s="73">
        <v>0</v>
      </c>
      <c r="CJ22" s="73">
        <v>0</v>
      </c>
      <c r="CK22" s="73">
        <v>100</v>
      </c>
      <c r="CL22" s="73">
        <v>0</v>
      </c>
      <c r="CM22" s="73">
        <v>0</v>
      </c>
      <c r="CN22" s="73">
        <v>200</v>
      </c>
      <c r="CO22" s="73">
        <v>0</v>
      </c>
      <c r="CP22" s="73">
        <v>51660.27</v>
      </c>
      <c r="CQ22" s="73">
        <v>0</v>
      </c>
      <c r="CR22" s="73">
        <v>0</v>
      </c>
      <c r="CS22" s="73">
        <v>0</v>
      </c>
      <c r="CT22" s="73">
        <v>0</v>
      </c>
      <c r="CU22" s="73">
        <v>0</v>
      </c>
      <c r="CV22" s="73">
        <v>0</v>
      </c>
      <c r="CW22" s="73">
        <v>100</v>
      </c>
      <c r="CX22" s="73">
        <v>0</v>
      </c>
      <c r="CY22" s="73">
        <v>0</v>
      </c>
      <c r="CZ22" s="73">
        <v>0</v>
      </c>
      <c r="DA22" s="73">
        <v>0</v>
      </c>
      <c r="DB22" s="73">
        <v>81515.556215066521</v>
      </c>
      <c r="DC22" s="73">
        <v>0</v>
      </c>
      <c r="DD22" s="73">
        <v>0</v>
      </c>
      <c r="DE22" s="73">
        <v>0</v>
      </c>
      <c r="DF22" s="34"/>
      <c r="DG22" s="34"/>
      <c r="DH22" s="34"/>
      <c r="DI22" s="34"/>
      <c r="DJ22" s="34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</row>
    <row r="23" spans="1:136" s="197" customFormat="1" x14ac:dyDescent="0.3">
      <c r="A23" s="109" t="s">
        <v>235</v>
      </c>
      <c r="B23" s="91">
        <v>31415.34</v>
      </c>
      <c r="C23" s="91">
        <v>126990.29999999999</v>
      </c>
      <c r="D23" s="91">
        <v>67110.350000000006</v>
      </c>
      <c r="E23" s="91">
        <v>166924.44</v>
      </c>
      <c r="F23" s="91">
        <f t="shared" si="0"/>
        <v>179030.22999999998</v>
      </c>
      <c r="G23" s="91">
        <f t="shared" si="8"/>
        <v>106135.82</v>
      </c>
      <c r="H23" s="91">
        <f t="shared" si="3"/>
        <v>174104.78</v>
      </c>
      <c r="I23" s="91">
        <f t="shared" si="1"/>
        <v>84648.07</v>
      </c>
      <c r="J23" s="91">
        <f t="shared" si="4"/>
        <v>71955.459999999992</v>
      </c>
      <c r="K23" s="91">
        <f t="shared" si="5"/>
        <v>241362.78</v>
      </c>
      <c r="L23" s="91">
        <f t="shared" si="6"/>
        <v>11379.39</v>
      </c>
      <c r="M23" s="91">
        <f t="shared" ref="M23:M46" si="11">SUM(CT23:DE23)</f>
        <v>11352</v>
      </c>
      <c r="N23" s="96">
        <v>120</v>
      </c>
      <c r="O23" s="91">
        <v>0</v>
      </c>
      <c r="P23" s="96">
        <v>0</v>
      </c>
      <c r="Q23" s="96">
        <v>80</v>
      </c>
      <c r="R23" s="96">
        <v>0</v>
      </c>
      <c r="S23" s="91">
        <v>99770.75999999998</v>
      </c>
      <c r="T23" s="91">
        <v>18514.47</v>
      </c>
      <c r="U23" s="91">
        <v>0</v>
      </c>
      <c r="V23" s="91">
        <v>19097</v>
      </c>
      <c r="W23" s="73">
        <v>0</v>
      </c>
      <c r="X23" s="73">
        <v>41448</v>
      </c>
      <c r="Y23" s="73">
        <v>0</v>
      </c>
      <c r="Z23" s="73">
        <v>20035.62</v>
      </c>
      <c r="AA23" s="73">
        <v>0</v>
      </c>
      <c r="AB23" s="73">
        <v>400</v>
      </c>
      <c r="AC23" s="73">
        <v>63982.1</v>
      </c>
      <c r="AD23" s="73">
        <v>0</v>
      </c>
      <c r="AE23" s="73">
        <v>0</v>
      </c>
      <c r="AF23" s="73">
        <v>0</v>
      </c>
      <c r="AG23" s="73">
        <v>0</v>
      </c>
      <c r="AH23" s="73"/>
      <c r="AI23" s="73">
        <v>0</v>
      </c>
      <c r="AJ23" s="73">
        <v>0</v>
      </c>
      <c r="AK23" s="73">
        <v>21718.1</v>
      </c>
      <c r="AL23" s="73">
        <v>0</v>
      </c>
      <c r="AM23" s="73">
        <v>0</v>
      </c>
      <c r="AN23" s="73">
        <v>54723.13</v>
      </c>
      <c r="AO23" s="73">
        <v>0</v>
      </c>
      <c r="AP23" s="73">
        <v>0</v>
      </c>
      <c r="AQ23" s="73">
        <v>0</v>
      </c>
      <c r="AR23" s="73">
        <v>31500</v>
      </c>
      <c r="AS23" s="73">
        <v>448.98</v>
      </c>
      <c r="AT23" s="73">
        <v>80</v>
      </c>
      <c r="AU23" s="73">
        <v>43241.53</v>
      </c>
      <c r="AV23" s="73">
        <v>0</v>
      </c>
      <c r="AW23" s="73">
        <v>44111.14</v>
      </c>
      <c r="AX23" s="73">
        <v>64247.07</v>
      </c>
      <c r="AY23" s="73">
        <v>0</v>
      </c>
      <c r="AZ23" s="73">
        <v>0</v>
      </c>
      <c r="BA23" s="73">
        <v>0</v>
      </c>
      <c r="BB23" s="73">
        <v>18900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1</v>
      </c>
      <c r="BI23" s="73">
        <v>1500</v>
      </c>
      <c r="BJ23" s="73">
        <v>0</v>
      </c>
      <c r="BK23" s="73">
        <v>0</v>
      </c>
      <c r="BL23" s="73">
        <v>0</v>
      </c>
      <c r="BM23" s="73">
        <v>0</v>
      </c>
      <c r="BN23" s="73">
        <v>7344.37</v>
      </c>
      <c r="BO23" s="73">
        <v>20</v>
      </c>
      <c r="BP23" s="186">
        <v>12.5</v>
      </c>
      <c r="BQ23" s="186">
        <v>64578.59</v>
      </c>
      <c r="BR23" s="186">
        <v>0</v>
      </c>
      <c r="BS23" s="186">
        <v>0</v>
      </c>
      <c r="BT23" s="186">
        <v>0</v>
      </c>
      <c r="BU23" s="186">
        <v>0</v>
      </c>
      <c r="BV23" s="97">
        <v>0</v>
      </c>
      <c r="BW23" s="73">
        <v>0</v>
      </c>
      <c r="BX23" s="73">
        <v>65052.78</v>
      </c>
      <c r="BY23" s="73">
        <v>0</v>
      </c>
      <c r="BZ23" s="73">
        <v>0</v>
      </c>
      <c r="CA23" s="73">
        <v>0</v>
      </c>
      <c r="CB23" s="73">
        <v>21920</v>
      </c>
      <c r="CC23" s="73">
        <v>190</v>
      </c>
      <c r="CD23" s="73">
        <v>154200</v>
      </c>
      <c r="CE23" s="73">
        <v>0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11232</v>
      </c>
      <c r="CL23" s="73">
        <v>0</v>
      </c>
      <c r="CM23" s="73">
        <v>60</v>
      </c>
      <c r="CN23" s="73">
        <v>87.39</v>
      </c>
      <c r="CO23" s="73">
        <v>0</v>
      </c>
      <c r="CP23" s="73">
        <v>0</v>
      </c>
      <c r="CQ23" s="73">
        <v>0</v>
      </c>
      <c r="CR23" s="73">
        <v>0</v>
      </c>
      <c r="CS23" s="73">
        <v>0</v>
      </c>
      <c r="CT23" s="73">
        <v>0</v>
      </c>
      <c r="CU23" s="73">
        <v>0</v>
      </c>
      <c r="CV23" s="73">
        <v>0</v>
      </c>
      <c r="CW23" s="73">
        <v>11232</v>
      </c>
      <c r="CX23" s="73">
        <v>120</v>
      </c>
      <c r="CY23" s="73">
        <v>0</v>
      </c>
      <c r="CZ23" s="73">
        <v>0</v>
      </c>
      <c r="DA23" s="73">
        <v>0</v>
      </c>
      <c r="DB23" s="73">
        <v>0</v>
      </c>
      <c r="DC23" s="73">
        <v>0</v>
      </c>
      <c r="DD23" s="73">
        <v>0</v>
      </c>
      <c r="DE23" s="73">
        <v>0</v>
      </c>
      <c r="DF23" s="34"/>
      <c r="DG23" s="34"/>
      <c r="DH23" s="34"/>
      <c r="DI23" s="34"/>
      <c r="DJ23" s="34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</row>
    <row r="24" spans="1:136" s="197" customFormat="1" x14ac:dyDescent="0.3">
      <c r="A24" s="109" t="s">
        <v>223</v>
      </c>
      <c r="B24" s="91">
        <f>SUM(B25:B26)</f>
        <v>412505.48</v>
      </c>
      <c r="C24" s="100">
        <v>212355.49000000002</v>
      </c>
      <c r="D24" s="91">
        <v>602751.12</v>
      </c>
      <c r="E24" s="91">
        <v>501416.10000000003</v>
      </c>
      <c r="F24" s="91">
        <f t="shared" si="0"/>
        <v>20374.28</v>
      </c>
      <c r="G24" s="91">
        <f t="shared" si="8"/>
        <v>236149.51</v>
      </c>
      <c r="H24" s="91">
        <f t="shared" si="3"/>
        <v>0</v>
      </c>
      <c r="I24" s="91">
        <f t="shared" si="1"/>
        <v>300</v>
      </c>
      <c r="J24" s="91">
        <f t="shared" si="4"/>
        <v>303.14999999999998</v>
      </c>
      <c r="K24" s="91">
        <f t="shared" si="5"/>
        <v>130</v>
      </c>
      <c r="L24" s="91">
        <f t="shared" si="6"/>
        <v>1650</v>
      </c>
      <c r="M24" s="91">
        <f t="shared" si="11"/>
        <v>7900</v>
      </c>
      <c r="N24" s="96">
        <v>0</v>
      </c>
      <c r="O24" s="96">
        <f>SUM(O25:O26)</f>
        <v>54.28</v>
      </c>
      <c r="P24" s="96">
        <v>2300</v>
      </c>
      <c r="Q24" s="96">
        <v>3000</v>
      </c>
      <c r="R24" s="96">
        <f>SUM(R25:R26)</f>
        <v>5000</v>
      </c>
      <c r="S24" s="91">
        <f>SUM(S25:S26)</f>
        <v>10020</v>
      </c>
      <c r="T24" s="91">
        <f t="shared" ref="T24:Y24" si="12">SUM(T25:T26)</f>
        <v>0</v>
      </c>
      <c r="U24" s="91">
        <f t="shared" si="12"/>
        <v>0</v>
      </c>
      <c r="V24" s="91">
        <f t="shared" si="12"/>
        <v>0</v>
      </c>
      <c r="W24" s="91">
        <f t="shared" si="12"/>
        <v>0</v>
      </c>
      <c r="X24" s="91">
        <f>SUM(X25:X26)</f>
        <v>0</v>
      </c>
      <c r="Y24" s="91">
        <f t="shared" si="12"/>
        <v>0</v>
      </c>
      <c r="Z24" s="91">
        <v>0</v>
      </c>
      <c r="AA24" s="91">
        <v>0</v>
      </c>
      <c r="AB24" s="91">
        <v>0</v>
      </c>
      <c r="AC24" s="91">
        <v>93054.32</v>
      </c>
      <c r="AD24" s="91">
        <v>0</v>
      </c>
      <c r="AE24" s="91">
        <v>0</v>
      </c>
      <c r="AF24" s="91">
        <v>0</v>
      </c>
      <c r="AG24" s="91">
        <v>83600</v>
      </c>
      <c r="AH24" s="91">
        <v>215.79</v>
      </c>
      <c r="AI24" s="91">
        <v>0</v>
      </c>
      <c r="AJ24" s="91">
        <v>0</v>
      </c>
      <c r="AK24" s="91">
        <v>59279.399999999994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80</v>
      </c>
      <c r="BA24" s="91">
        <v>0</v>
      </c>
      <c r="BB24" s="91">
        <v>70</v>
      </c>
      <c r="BC24" s="91">
        <v>0</v>
      </c>
      <c r="BD24" s="91">
        <v>0</v>
      </c>
      <c r="BE24" s="91">
        <v>0</v>
      </c>
      <c r="BF24" s="91">
        <v>100</v>
      </c>
      <c r="BG24" s="91">
        <v>50</v>
      </c>
      <c r="BH24" s="91">
        <v>0</v>
      </c>
      <c r="BI24" s="91">
        <v>0</v>
      </c>
      <c r="BJ24" s="91">
        <v>100</v>
      </c>
      <c r="BK24" s="91">
        <v>43.65</v>
      </c>
      <c r="BL24" s="91">
        <v>0</v>
      </c>
      <c r="BM24" s="91">
        <v>0</v>
      </c>
      <c r="BN24" s="91">
        <v>0</v>
      </c>
      <c r="BO24" s="91">
        <v>50</v>
      </c>
      <c r="BP24" s="186">
        <v>0</v>
      </c>
      <c r="BQ24" s="186">
        <v>100</v>
      </c>
      <c r="BR24" s="186">
        <v>0</v>
      </c>
      <c r="BS24" s="186">
        <v>9.5</v>
      </c>
      <c r="BT24" s="186">
        <v>0</v>
      </c>
      <c r="BU24" s="186">
        <v>0</v>
      </c>
      <c r="BV24" s="97">
        <f>SUM(BV25:BV26)</f>
        <v>20</v>
      </c>
      <c r="BW24" s="73">
        <f t="shared" ref="BW24:DE24" si="13">SUM(BW25:BW26)</f>
        <v>0</v>
      </c>
      <c r="BX24" s="73">
        <f t="shared" si="13"/>
        <v>0</v>
      </c>
      <c r="BY24" s="73">
        <f t="shared" si="13"/>
        <v>100</v>
      </c>
      <c r="BZ24" s="73">
        <f t="shared" si="13"/>
        <v>0</v>
      </c>
      <c r="CA24" s="73">
        <f t="shared" si="13"/>
        <v>0</v>
      </c>
      <c r="CB24" s="73">
        <f t="shared" si="13"/>
        <v>10</v>
      </c>
      <c r="CC24" s="73">
        <f t="shared" si="13"/>
        <v>0</v>
      </c>
      <c r="CD24" s="73">
        <f t="shared" si="13"/>
        <v>0</v>
      </c>
      <c r="CE24" s="73">
        <f t="shared" si="13"/>
        <v>0</v>
      </c>
      <c r="CF24" s="73">
        <f t="shared" si="13"/>
        <v>0</v>
      </c>
      <c r="CG24" s="73">
        <f t="shared" si="13"/>
        <v>0</v>
      </c>
      <c r="CH24" s="73">
        <f t="shared" si="13"/>
        <v>0</v>
      </c>
      <c r="CI24" s="73">
        <f t="shared" si="13"/>
        <v>0</v>
      </c>
      <c r="CJ24" s="73">
        <f t="shared" si="13"/>
        <v>0</v>
      </c>
      <c r="CK24" s="73">
        <f t="shared" si="13"/>
        <v>100</v>
      </c>
      <c r="CL24" s="73">
        <f t="shared" si="13"/>
        <v>0</v>
      </c>
      <c r="CM24" s="73">
        <f t="shared" si="13"/>
        <v>0</v>
      </c>
      <c r="CN24" s="73">
        <f t="shared" si="13"/>
        <v>0</v>
      </c>
      <c r="CO24" s="73">
        <f t="shared" si="13"/>
        <v>0</v>
      </c>
      <c r="CP24" s="73">
        <f t="shared" si="13"/>
        <v>0</v>
      </c>
      <c r="CQ24" s="73">
        <f t="shared" si="13"/>
        <v>0</v>
      </c>
      <c r="CR24" s="73">
        <f t="shared" si="13"/>
        <v>50</v>
      </c>
      <c r="CS24" s="73">
        <f t="shared" si="13"/>
        <v>1500</v>
      </c>
      <c r="CT24" s="73">
        <f t="shared" si="13"/>
        <v>1800</v>
      </c>
      <c r="CU24" s="73">
        <f t="shared" si="13"/>
        <v>0</v>
      </c>
      <c r="CV24" s="73">
        <f t="shared" si="13"/>
        <v>0</v>
      </c>
      <c r="CW24" s="73">
        <f t="shared" si="13"/>
        <v>100</v>
      </c>
      <c r="CX24" s="73">
        <f t="shared" si="13"/>
        <v>0</v>
      </c>
      <c r="CY24" s="73">
        <f t="shared" si="13"/>
        <v>0</v>
      </c>
      <c r="CZ24" s="73">
        <f t="shared" si="13"/>
        <v>1500</v>
      </c>
      <c r="DA24" s="73">
        <f t="shared" si="13"/>
        <v>1500</v>
      </c>
      <c r="DB24" s="73">
        <f t="shared" si="13"/>
        <v>0</v>
      </c>
      <c r="DC24" s="73">
        <f t="shared" si="13"/>
        <v>0</v>
      </c>
      <c r="DD24" s="73">
        <f t="shared" si="13"/>
        <v>0</v>
      </c>
      <c r="DE24" s="73">
        <f t="shared" si="13"/>
        <v>3000</v>
      </c>
      <c r="DF24" s="34"/>
      <c r="DG24" s="34"/>
      <c r="DH24" s="34"/>
      <c r="DI24" s="34"/>
      <c r="DJ24" s="34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</row>
    <row r="25" spans="1:136" x14ac:dyDescent="0.3">
      <c r="A25" s="109" t="s">
        <v>224</v>
      </c>
      <c r="B25" s="91">
        <v>308313.38</v>
      </c>
      <c r="C25" s="91">
        <v>102258.62</v>
      </c>
      <c r="D25" s="91">
        <v>108953.61</v>
      </c>
      <c r="E25" s="91">
        <v>0</v>
      </c>
      <c r="F25" s="91">
        <f t="shared" si="0"/>
        <v>0</v>
      </c>
      <c r="G25" s="91">
        <f t="shared" si="8"/>
        <v>152333.72</v>
      </c>
      <c r="H25" s="91">
        <f t="shared" si="3"/>
        <v>0</v>
      </c>
      <c r="I25" s="91">
        <f t="shared" si="1"/>
        <v>50</v>
      </c>
      <c r="J25" s="91">
        <f t="shared" si="4"/>
        <v>0</v>
      </c>
      <c r="K25" s="91">
        <f t="shared" si="5"/>
        <v>110</v>
      </c>
      <c r="L25" s="91">
        <f t="shared" si="6"/>
        <v>0</v>
      </c>
      <c r="M25" s="91">
        <f t="shared" si="11"/>
        <v>0</v>
      </c>
      <c r="N25" s="96">
        <v>0</v>
      </c>
      <c r="O25" s="91">
        <v>0</v>
      </c>
      <c r="P25" s="91">
        <v>0</v>
      </c>
      <c r="Q25" s="91">
        <v>0</v>
      </c>
      <c r="R25" s="96">
        <v>0</v>
      </c>
      <c r="S25" s="91">
        <v>0</v>
      </c>
      <c r="T25" s="91">
        <v>0</v>
      </c>
      <c r="U25" s="91">
        <v>0</v>
      </c>
      <c r="V25" s="91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93054.32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0</v>
      </c>
      <c r="AJ25" s="73">
        <v>0</v>
      </c>
      <c r="AK25" s="73">
        <v>59279.399999999994</v>
      </c>
      <c r="AL25" s="97">
        <v>0</v>
      </c>
      <c r="AM25" s="97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73">
        <v>0</v>
      </c>
      <c r="BC25" s="73">
        <v>0</v>
      </c>
      <c r="BD25" s="73">
        <v>0</v>
      </c>
      <c r="BE25" s="73">
        <v>0</v>
      </c>
      <c r="BF25" s="73">
        <v>50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186">
        <v>0</v>
      </c>
      <c r="BQ25" s="186">
        <v>0</v>
      </c>
      <c r="BR25" s="186">
        <v>0</v>
      </c>
      <c r="BS25" s="186">
        <v>0</v>
      </c>
      <c r="BT25" s="186">
        <v>0</v>
      </c>
      <c r="BU25" s="186">
        <v>0</v>
      </c>
      <c r="BV25" s="97">
        <v>0</v>
      </c>
      <c r="BW25" s="73">
        <v>0</v>
      </c>
      <c r="BX25" s="73">
        <v>0</v>
      </c>
      <c r="BY25" s="342">
        <v>100</v>
      </c>
      <c r="BZ25" s="73">
        <v>0</v>
      </c>
      <c r="CA25" s="73">
        <v>0</v>
      </c>
      <c r="CB25" s="73">
        <v>10</v>
      </c>
      <c r="CC25" s="73">
        <v>0</v>
      </c>
      <c r="CD25" s="73">
        <v>0</v>
      </c>
      <c r="CE25" s="73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0</v>
      </c>
      <c r="CL25" s="73">
        <v>0</v>
      </c>
      <c r="CM25" s="73">
        <v>0</v>
      </c>
      <c r="CN25" s="73">
        <v>0</v>
      </c>
      <c r="CO25" s="73">
        <v>0</v>
      </c>
      <c r="CP25" s="73">
        <v>0</v>
      </c>
      <c r="CQ25" s="73">
        <v>0</v>
      </c>
      <c r="CR25" s="73">
        <v>0</v>
      </c>
      <c r="CS25" s="73">
        <v>0</v>
      </c>
      <c r="CT25" s="73">
        <v>0</v>
      </c>
      <c r="CU25" s="73">
        <v>0</v>
      </c>
      <c r="CV25" s="73">
        <v>0</v>
      </c>
      <c r="CW25" s="73">
        <v>0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0</v>
      </c>
      <c r="DD25" s="73">
        <v>0</v>
      </c>
      <c r="DE25" s="73">
        <v>0</v>
      </c>
    </row>
    <row r="26" spans="1:136" x14ac:dyDescent="0.3">
      <c r="A26" s="109" t="s">
        <v>225</v>
      </c>
      <c r="B26" s="100">
        <v>104192.1</v>
      </c>
      <c r="C26" s="100">
        <v>110096.87</v>
      </c>
      <c r="D26" s="91">
        <v>493797.51000000007</v>
      </c>
      <c r="E26" s="91">
        <v>501416.10000000003</v>
      </c>
      <c r="F26" s="91">
        <f t="shared" si="0"/>
        <v>20374.28</v>
      </c>
      <c r="G26" s="91">
        <f t="shared" si="8"/>
        <v>83815.789999999994</v>
      </c>
      <c r="H26" s="91">
        <f t="shared" si="3"/>
        <v>0</v>
      </c>
      <c r="I26" s="91">
        <f t="shared" si="1"/>
        <v>250</v>
      </c>
      <c r="J26" s="91">
        <f t="shared" si="4"/>
        <v>303.14999999999998</v>
      </c>
      <c r="K26" s="91">
        <f t="shared" si="5"/>
        <v>20</v>
      </c>
      <c r="L26" s="91">
        <f t="shared" si="6"/>
        <v>1650</v>
      </c>
      <c r="M26" s="91">
        <f t="shared" si="11"/>
        <v>7900</v>
      </c>
      <c r="N26" s="96">
        <v>0</v>
      </c>
      <c r="O26" s="91">
        <v>54.28</v>
      </c>
      <c r="P26" s="96">
        <v>2300</v>
      </c>
      <c r="Q26" s="96">
        <v>3000</v>
      </c>
      <c r="R26" s="106">
        <v>5000</v>
      </c>
      <c r="S26" s="91">
        <v>10020</v>
      </c>
      <c r="T26" s="91">
        <v>0</v>
      </c>
      <c r="U26" s="91">
        <v>0</v>
      </c>
      <c r="V26" s="91">
        <v>0</v>
      </c>
      <c r="W26" s="73">
        <v>0</v>
      </c>
      <c r="X26" s="73">
        <v>0</v>
      </c>
      <c r="Y26" s="73">
        <v>0</v>
      </c>
      <c r="Z26" s="73">
        <v>0</v>
      </c>
      <c r="AA26" s="97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83600</v>
      </c>
      <c r="AH26" s="73">
        <v>215.79</v>
      </c>
      <c r="AI26" s="73">
        <v>0</v>
      </c>
      <c r="AJ26" s="73">
        <v>0</v>
      </c>
      <c r="AK26" s="73">
        <v>0</v>
      </c>
      <c r="AL26" s="97">
        <v>0</v>
      </c>
      <c r="AM26" s="97">
        <v>0</v>
      </c>
      <c r="AN26" s="73">
        <v>0</v>
      </c>
      <c r="AO26" s="73">
        <v>0</v>
      </c>
      <c r="AP26" s="73">
        <v>0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80</v>
      </c>
      <c r="BA26" s="73">
        <v>0</v>
      </c>
      <c r="BB26" s="73">
        <v>70</v>
      </c>
      <c r="BC26" s="73">
        <v>0</v>
      </c>
      <c r="BD26" s="73">
        <v>0</v>
      </c>
      <c r="BE26" s="73">
        <v>0</v>
      </c>
      <c r="BF26" s="73">
        <v>50</v>
      </c>
      <c r="BG26" s="73">
        <v>50</v>
      </c>
      <c r="BH26" s="73">
        <v>0</v>
      </c>
      <c r="BI26" s="73">
        <v>0</v>
      </c>
      <c r="BJ26" s="73">
        <v>100</v>
      </c>
      <c r="BK26" s="73">
        <v>43.65</v>
      </c>
      <c r="BL26" s="73">
        <v>0</v>
      </c>
      <c r="BM26" s="73">
        <v>0</v>
      </c>
      <c r="BN26" s="73">
        <v>0</v>
      </c>
      <c r="BO26" s="73">
        <v>50</v>
      </c>
      <c r="BP26" s="186">
        <v>0</v>
      </c>
      <c r="BQ26" s="186">
        <v>100</v>
      </c>
      <c r="BR26" s="186">
        <v>0</v>
      </c>
      <c r="BS26" s="186">
        <v>9.5</v>
      </c>
      <c r="BT26" s="186">
        <v>0</v>
      </c>
      <c r="BU26" s="186">
        <v>0</v>
      </c>
      <c r="BV26" s="97">
        <v>20</v>
      </c>
      <c r="BW26" s="73">
        <v>0</v>
      </c>
      <c r="BX26" s="73">
        <v>0</v>
      </c>
      <c r="BY26" s="73">
        <v>0</v>
      </c>
      <c r="BZ26" s="73">
        <v>0</v>
      </c>
      <c r="CA26" s="73">
        <v>0</v>
      </c>
      <c r="CB26" s="73">
        <v>0</v>
      </c>
      <c r="CC26" s="73">
        <v>0</v>
      </c>
      <c r="CD26" s="73">
        <v>0</v>
      </c>
      <c r="CE26" s="73">
        <v>0</v>
      </c>
      <c r="CF26" s="73">
        <v>0</v>
      </c>
      <c r="CG26" s="73">
        <v>0</v>
      </c>
      <c r="CH26" s="73">
        <v>0</v>
      </c>
      <c r="CI26" s="73">
        <v>0</v>
      </c>
      <c r="CJ26" s="73">
        <v>0</v>
      </c>
      <c r="CK26" s="73">
        <v>100</v>
      </c>
      <c r="CL26" s="73">
        <v>0</v>
      </c>
      <c r="CM26" s="73">
        <v>0</v>
      </c>
      <c r="CN26" s="73">
        <v>0</v>
      </c>
      <c r="CO26" s="73">
        <v>0</v>
      </c>
      <c r="CP26" s="73">
        <v>0</v>
      </c>
      <c r="CQ26" s="73">
        <v>0</v>
      </c>
      <c r="CR26" s="73">
        <v>50</v>
      </c>
      <c r="CS26" s="73">
        <v>1500</v>
      </c>
      <c r="CT26" s="73">
        <v>1800</v>
      </c>
      <c r="CU26" s="73">
        <v>0</v>
      </c>
      <c r="CV26" s="73">
        <v>0</v>
      </c>
      <c r="CW26" s="73">
        <v>100</v>
      </c>
      <c r="CX26" s="73">
        <v>0</v>
      </c>
      <c r="CY26" s="73">
        <v>0</v>
      </c>
      <c r="CZ26" s="73">
        <v>1500</v>
      </c>
      <c r="DA26" s="73">
        <v>1500</v>
      </c>
      <c r="DB26" s="73">
        <v>0</v>
      </c>
      <c r="DC26" s="73">
        <v>0</v>
      </c>
      <c r="DD26" s="73">
        <v>0</v>
      </c>
      <c r="DE26" s="343">
        <v>3000</v>
      </c>
    </row>
    <row r="27" spans="1:136" s="197" customFormat="1" x14ac:dyDescent="0.3">
      <c r="A27" s="109" t="s">
        <v>226</v>
      </c>
      <c r="B27" s="91">
        <v>1370</v>
      </c>
      <c r="C27" s="91">
        <v>35605.57</v>
      </c>
      <c r="D27" s="91">
        <v>0</v>
      </c>
      <c r="E27" s="91">
        <v>2250</v>
      </c>
      <c r="F27" s="91">
        <f t="shared" si="0"/>
        <v>1200</v>
      </c>
      <c r="G27" s="91">
        <f t="shared" si="8"/>
        <v>713.66</v>
      </c>
      <c r="H27" s="91">
        <f t="shared" si="3"/>
        <v>0</v>
      </c>
      <c r="I27" s="91">
        <f t="shared" si="1"/>
        <v>0</v>
      </c>
      <c r="J27" s="91">
        <f t="shared" si="4"/>
        <v>0</v>
      </c>
      <c r="K27" s="91">
        <f t="shared" si="5"/>
        <v>0</v>
      </c>
      <c r="L27" s="91">
        <f t="shared" si="6"/>
        <v>0</v>
      </c>
      <c r="M27" s="91">
        <f t="shared" si="11"/>
        <v>0</v>
      </c>
      <c r="N27" s="96">
        <v>0</v>
      </c>
      <c r="O27" s="91">
        <v>500</v>
      </c>
      <c r="P27" s="96">
        <v>0</v>
      </c>
      <c r="Q27" s="96">
        <v>200</v>
      </c>
      <c r="R27" s="96">
        <v>0</v>
      </c>
      <c r="S27" s="91">
        <v>500</v>
      </c>
      <c r="T27" s="91">
        <v>0</v>
      </c>
      <c r="U27" s="91">
        <v>0</v>
      </c>
      <c r="V27" s="91">
        <v>0</v>
      </c>
      <c r="W27" s="73">
        <v>0</v>
      </c>
      <c r="X27" s="73">
        <v>0</v>
      </c>
      <c r="Y27" s="73">
        <v>0</v>
      </c>
      <c r="Z27" s="73">
        <v>0</v>
      </c>
      <c r="AA27" s="97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713.66</v>
      </c>
      <c r="AJ27" s="73">
        <v>0</v>
      </c>
      <c r="AK27" s="73">
        <v>0</v>
      </c>
      <c r="AL27" s="97">
        <v>0</v>
      </c>
      <c r="AM27" s="97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186">
        <v>0</v>
      </c>
      <c r="BQ27" s="186"/>
      <c r="BR27" s="186">
        <v>0</v>
      </c>
      <c r="BS27" s="186">
        <v>0</v>
      </c>
      <c r="BT27" s="186">
        <v>0</v>
      </c>
      <c r="BU27" s="186">
        <v>0</v>
      </c>
      <c r="BV27" s="97">
        <v>0</v>
      </c>
      <c r="BW27" s="73">
        <v>0</v>
      </c>
      <c r="BX27" s="73">
        <v>0</v>
      </c>
      <c r="BY27" s="73">
        <v>0</v>
      </c>
      <c r="BZ27" s="73">
        <v>0</v>
      </c>
      <c r="CA27" s="73">
        <v>0</v>
      </c>
      <c r="CB27" s="73">
        <v>0</v>
      </c>
      <c r="CC27" s="73">
        <v>0</v>
      </c>
      <c r="CD27" s="73">
        <v>0</v>
      </c>
      <c r="CE27" s="73">
        <v>0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3">
        <v>0</v>
      </c>
      <c r="CL27" s="73">
        <v>0</v>
      </c>
      <c r="CM27" s="73">
        <v>0</v>
      </c>
      <c r="CN27" s="73">
        <v>0</v>
      </c>
      <c r="CO27" s="73">
        <v>0</v>
      </c>
      <c r="CP27" s="73">
        <v>0</v>
      </c>
      <c r="CQ27" s="73">
        <v>0</v>
      </c>
      <c r="CR27" s="73">
        <v>0</v>
      </c>
      <c r="CS27" s="73">
        <v>0</v>
      </c>
      <c r="CT27" s="73">
        <v>0</v>
      </c>
      <c r="CU27" s="73">
        <v>0</v>
      </c>
      <c r="CV27" s="73">
        <v>0</v>
      </c>
      <c r="CW27" s="73">
        <v>0</v>
      </c>
      <c r="CX27" s="73">
        <v>0</v>
      </c>
      <c r="CY27" s="73">
        <v>0</v>
      </c>
      <c r="CZ27" s="73">
        <v>0</v>
      </c>
      <c r="DA27" s="73">
        <v>0</v>
      </c>
      <c r="DB27" s="73">
        <v>0</v>
      </c>
      <c r="DC27" s="73">
        <v>0</v>
      </c>
      <c r="DD27" s="73">
        <v>0</v>
      </c>
      <c r="DE27" s="73">
        <v>0</v>
      </c>
      <c r="DF27" s="34"/>
      <c r="DG27" s="34"/>
      <c r="DH27" s="34"/>
      <c r="DI27" s="34"/>
      <c r="DJ27" s="34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</row>
    <row r="28" spans="1:136" s="197" customFormat="1" ht="27.6" x14ac:dyDescent="0.3">
      <c r="A28" s="109" t="s">
        <v>236</v>
      </c>
      <c r="B28" s="100">
        <v>371969.27</v>
      </c>
      <c r="C28" s="91">
        <v>603265.94999999995</v>
      </c>
      <c r="D28" s="91">
        <v>558740.75</v>
      </c>
      <c r="E28" s="91">
        <v>357181.14</v>
      </c>
      <c r="F28" s="91">
        <f t="shared" si="0"/>
        <v>371763.21</v>
      </c>
      <c r="G28" s="91">
        <f t="shared" si="8"/>
        <v>161135.24</v>
      </c>
      <c r="H28" s="91">
        <f t="shared" si="3"/>
        <v>242345.3</v>
      </c>
      <c r="I28" s="91">
        <f t="shared" si="1"/>
        <v>255632.06</v>
      </c>
      <c r="J28" s="91">
        <f t="shared" si="4"/>
        <v>62415.740000000005</v>
      </c>
      <c r="K28" s="91">
        <f t="shared" si="5"/>
        <v>117410.62999999999</v>
      </c>
      <c r="L28" s="91">
        <f t="shared" si="6"/>
        <v>0</v>
      </c>
      <c r="M28" s="91">
        <f t="shared" si="11"/>
        <v>0</v>
      </c>
      <c r="N28" s="96">
        <v>0</v>
      </c>
      <c r="O28" s="91">
        <v>0</v>
      </c>
      <c r="P28" s="96">
        <v>93406.1</v>
      </c>
      <c r="Q28" s="96">
        <v>0</v>
      </c>
      <c r="R28" s="106">
        <v>26770.87</v>
      </c>
      <c r="S28" s="91">
        <v>107812.54</v>
      </c>
      <c r="T28" s="91">
        <v>0</v>
      </c>
      <c r="U28" s="91">
        <v>45370.55</v>
      </c>
      <c r="V28" s="91">
        <v>752</v>
      </c>
      <c r="W28" s="73">
        <v>54564.95</v>
      </c>
      <c r="X28" s="73">
        <v>39421</v>
      </c>
      <c r="Y28" s="73">
        <v>3665.2</v>
      </c>
      <c r="Z28" s="73">
        <v>21147.209999999995</v>
      </c>
      <c r="AA28" s="97">
        <v>0</v>
      </c>
      <c r="AB28" s="73">
        <v>8420</v>
      </c>
      <c r="AC28" s="73">
        <v>0</v>
      </c>
      <c r="AD28" s="73">
        <v>0</v>
      </c>
      <c r="AE28" s="73">
        <v>0</v>
      </c>
      <c r="AF28" s="73">
        <v>0</v>
      </c>
      <c r="AG28" s="73"/>
      <c r="AH28" s="73">
        <v>0</v>
      </c>
      <c r="AI28" s="73">
        <v>112104.13</v>
      </c>
      <c r="AJ28" s="73">
        <v>19463.900000000001</v>
      </c>
      <c r="AK28" s="73">
        <v>0</v>
      </c>
      <c r="AL28" s="97">
        <v>576</v>
      </c>
      <c r="AM28" s="97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222366.06</v>
      </c>
      <c r="AV28" s="73">
        <v>0</v>
      </c>
      <c r="AW28" s="73">
        <v>19403.239999999998</v>
      </c>
      <c r="AX28" s="73">
        <v>10</v>
      </c>
      <c r="AY28" s="73">
        <v>0</v>
      </c>
      <c r="AZ28" s="73">
        <v>58381.799999999996</v>
      </c>
      <c r="BA28" s="73">
        <v>45206.76</v>
      </c>
      <c r="BB28" s="73">
        <v>13621.94</v>
      </c>
      <c r="BC28" s="73">
        <v>0</v>
      </c>
      <c r="BD28" s="73">
        <v>20000</v>
      </c>
      <c r="BE28" s="73">
        <v>9542</v>
      </c>
      <c r="BF28" s="73">
        <v>13044</v>
      </c>
      <c r="BG28" s="73">
        <v>95825.56</v>
      </c>
      <c r="BH28" s="73">
        <v>0</v>
      </c>
      <c r="BI28" s="73">
        <v>0</v>
      </c>
      <c r="BJ28" s="73">
        <v>50</v>
      </c>
      <c r="BK28" s="73">
        <v>100</v>
      </c>
      <c r="BL28" s="73">
        <v>50</v>
      </c>
      <c r="BM28" s="73">
        <v>0</v>
      </c>
      <c r="BN28" s="73">
        <v>0</v>
      </c>
      <c r="BO28" s="73">
        <v>0</v>
      </c>
      <c r="BP28" s="186">
        <v>19420.7</v>
      </c>
      <c r="BQ28" s="186">
        <v>42745.04</v>
      </c>
      <c r="BR28" s="186">
        <v>0</v>
      </c>
      <c r="BS28" s="186">
        <v>0</v>
      </c>
      <c r="BT28" s="186">
        <v>0</v>
      </c>
      <c r="BU28" s="186">
        <v>50</v>
      </c>
      <c r="BV28" s="97">
        <v>0</v>
      </c>
      <c r="BW28" s="73">
        <v>0</v>
      </c>
      <c r="BX28" s="73">
        <v>100935.67999999999</v>
      </c>
      <c r="BY28" s="73">
        <v>0</v>
      </c>
      <c r="BZ28" s="73">
        <v>0</v>
      </c>
      <c r="CA28" s="73">
        <v>0</v>
      </c>
      <c r="CB28" s="73">
        <v>0</v>
      </c>
      <c r="CC28" s="73">
        <v>0</v>
      </c>
      <c r="CD28" s="73">
        <v>0</v>
      </c>
      <c r="CE28" s="73">
        <v>0</v>
      </c>
      <c r="CF28" s="73">
        <v>16474.95</v>
      </c>
      <c r="CG28" s="73">
        <v>0</v>
      </c>
      <c r="CH28" s="73">
        <v>0</v>
      </c>
      <c r="CI28" s="73">
        <v>0</v>
      </c>
      <c r="CJ28" s="73">
        <v>0</v>
      </c>
      <c r="CK28" s="73">
        <v>0</v>
      </c>
      <c r="CL28" s="73">
        <v>0</v>
      </c>
      <c r="CM28" s="73">
        <v>0</v>
      </c>
      <c r="CN28" s="73">
        <v>0</v>
      </c>
      <c r="CO28" s="73">
        <v>0</v>
      </c>
      <c r="CP28" s="73">
        <v>0</v>
      </c>
      <c r="CQ28" s="73">
        <v>0</v>
      </c>
      <c r="CR28" s="73">
        <v>0</v>
      </c>
      <c r="CS28" s="73">
        <v>0</v>
      </c>
      <c r="CT28" s="73">
        <v>0</v>
      </c>
      <c r="CU28" s="73">
        <v>0</v>
      </c>
      <c r="CV28" s="73">
        <v>0</v>
      </c>
      <c r="CW28" s="73">
        <v>0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0</v>
      </c>
      <c r="DD28" s="73">
        <v>0</v>
      </c>
      <c r="DE28" s="73">
        <v>0</v>
      </c>
      <c r="DF28" s="34"/>
      <c r="DG28" s="34"/>
      <c r="DH28" s="34"/>
      <c r="DI28" s="34"/>
      <c r="DJ28" s="34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</row>
    <row r="29" spans="1:136" s="197" customFormat="1" x14ac:dyDescent="0.3">
      <c r="A29" s="109" t="s">
        <v>227</v>
      </c>
      <c r="B29" s="91">
        <v>107087.66</v>
      </c>
      <c r="C29" s="91">
        <v>225728.75</v>
      </c>
      <c r="D29" s="91">
        <v>316264.01</v>
      </c>
      <c r="E29" s="91">
        <v>243148.27999999997</v>
      </c>
      <c r="F29" s="91">
        <f t="shared" si="0"/>
        <v>465537.43000000005</v>
      </c>
      <c r="G29" s="91">
        <f t="shared" si="8"/>
        <v>399647.27999999997</v>
      </c>
      <c r="H29" s="91">
        <f t="shared" si="3"/>
        <v>440642.02</v>
      </c>
      <c r="I29" s="91">
        <f t="shared" si="1"/>
        <v>475068.91000000003</v>
      </c>
      <c r="J29" s="91">
        <f t="shared" si="4"/>
        <v>464263.31</v>
      </c>
      <c r="K29" s="91">
        <f t="shared" si="5"/>
        <v>1076392.3900000001</v>
      </c>
      <c r="L29" s="91">
        <f t="shared" si="6"/>
        <v>1084475.6000000001</v>
      </c>
      <c r="M29" s="91">
        <f t="shared" si="11"/>
        <v>819369.52</v>
      </c>
      <c r="N29" s="96">
        <v>68386.16</v>
      </c>
      <c r="O29" s="91">
        <v>30231</v>
      </c>
      <c r="P29" s="96">
        <v>25041.439999999999</v>
      </c>
      <c r="Q29" s="96">
        <v>14330</v>
      </c>
      <c r="R29" s="96">
        <v>17455.5</v>
      </c>
      <c r="S29" s="91">
        <v>20882</v>
      </c>
      <c r="T29" s="91">
        <v>71698.16</v>
      </c>
      <c r="U29" s="91">
        <v>27617.09</v>
      </c>
      <c r="V29" s="91">
        <v>72415</v>
      </c>
      <c r="W29" s="73">
        <v>25909.239999999998</v>
      </c>
      <c r="X29" s="73">
        <v>47300</v>
      </c>
      <c r="Y29" s="73">
        <v>44271.839999999997</v>
      </c>
      <c r="Z29" s="73">
        <v>28132.54</v>
      </c>
      <c r="AA29" s="73">
        <v>34876</v>
      </c>
      <c r="AB29" s="73">
        <v>31500</v>
      </c>
      <c r="AC29" s="73">
        <v>5190</v>
      </c>
      <c r="AD29" s="73">
        <v>35900</v>
      </c>
      <c r="AE29" s="73">
        <v>53755.199999999997</v>
      </c>
      <c r="AF29" s="73">
        <v>13750</v>
      </c>
      <c r="AG29" s="73">
        <v>44237.440000000002</v>
      </c>
      <c r="AH29" s="73">
        <v>43720</v>
      </c>
      <c r="AI29" s="73">
        <v>36529.599999999999</v>
      </c>
      <c r="AJ29" s="73">
        <v>33333.86</v>
      </c>
      <c r="AK29" s="73">
        <v>38722.639999999999</v>
      </c>
      <c r="AL29" s="97">
        <v>60129.950000000004</v>
      </c>
      <c r="AM29" s="97">
        <v>12540</v>
      </c>
      <c r="AN29" s="73">
        <v>31220</v>
      </c>
      <c r="AO29" s="73">
        <v>20680</v>
      </c>
      <c r="AP29" s="73">
        <v>46519.6</v>
      </c>
      <c r="AQ29" s="73">
        <v>47249</v>
      </c>
      <c r="AR29" s="73">
        <v>19193.379999999997</v>
      </c>
      <c r="AS29" s="73">
        <v>38896</v>
      </c>
      <c r="AT29" s="73">
        <v>8340</v>
      </c>
      <c r="AU29" s="73">
        <v>63946</v>
      </c>
      <c r="AV29" s="73">
        <v>24579</v>
      </c>
      <c r="AW29" s="73">
        <v>67349.09</v>
      </c>
      <c r="AX29" s="73">
        <v>37803.5</v>
      </c>
      <c r="AY29" s="73">
        <v>37650.5</v>
      </c>
      <c r="AZ29" s="73">
        <v>22418.5</v>
      </c>
      <c r="BA29" s="73">
        <v>33681.5</v>
      </c>
      <c r="BB29" s="73">
        <v>48159.5</v>
      </c>
      <c r="BC29" s="73">
        <v>25859.510000000002</v>
      </c>
      <c r="BD29" s="73">
        <v>33510</v>
      </c>
      <c r="BE29" s="73">
        <v>47622</v>
      </c>
      <c r="BF29" s="73">
        <v>19944</v>
      </c>
      <c r="BG29" s="73">
        <v>82545</v>
      </c>
      <c r="BH29" s="73">
        <v>22889.5</v>
      </c>
      <c r="BI29" s="73">
        <v>62985.4</v>
      </c>
      <c r="BJ29" s="73">
        <v>19336.400000000001</v>
      </c>
      <c r="BK29" s="73">
        <v>11507</v>
      </c>
      <c r="BL29" s="73">
        <v>11078.25</v>
      </c>
      <c r="BM29" s="73">
        <v>450</v>
      </c>
      <c r="BN29" s="73">
        <v>3250</v>
      </c>
      <c r="BO29" s="73">
        <v>14040</v>
      </c>
      <c r="BP29" s="186">
        <v>37536.660000000003</v>
      </c>
      <c r="BQ29" s="186">
        <v>33590</v>
      </c>
      <c r="BR29" s="186">
        <v>83550</v>
      </c>
      <c r="BS29" s="186">
        <v>77390</v>
      </c>
      <c r="BT29" s="186">
        <v>75430</v>
      </c>
      <c r="BU29" s="186">
        <v>97105</v>
      </c>
      <c r="BV29" s="97">
        <v>67500</v>
      </c>
      <c r="BW29" s="73">
        <v>19585</v>
      </c>
      <c r="BX29" s="73">
        <v>66670</v>
      </c>
      <c r="BY29" s="344">
        <v>106259.15</v>
      </c>
      <c r="BZ29" s="344">
        <v>69860</v>
      </c>
      <c r="CA29" s="344">
        <v>69232.14</v>
      </c>
      <c r="CB29" s="73">
        <v>97586</v>
      </c>
      <c r="CC29" s="73">
        <v>75962.100000000006</v>
      </c>
      <c r="CD29" s="73">
        <v>124732</v>
      </c>
      <c r="CE29" s="73">
        <v>124780</v>
      </c>
      <c r="CF29" s="73">
        <v>98580</v>
      </c>
      <c r="CG29" s="73">
        <v>155646</v>
      </c>
      <c r="CH29" s="73">
        <v>20334.939999999999</v>
      </c>
      <c r="CI29" s="73">
        <v>196917.59999999998</v>
      </c>
      <c r="CJ29" s="73">
        <v>29733.13</v>
      </c>
      <c r="CK29" s="73">
        <v>112612.29000000001</v>
      </c>
      <c r="CL29" s="73">
        <v>95880</v>
      </c>
      <c r="CM29" s="73">
        <v>123145.32999999999</v>
      </c>
      <c r="CN29" s="73">
        <v>101233.59</v>
      </c>
      <c r="CO29" s="73">
        <v>135333.69000000012</v>
      </c>
      <c r="CP29" s="73">
        <v>65528.14</v>
      </c>
      <c r="CQ29" s="73">
        <v>68260.37</v>
      </c>
      <c r="CR29" s="73">
        <v>100696.22999999998</v>
      </c>
      <c r="CS29" s="73">
        <v>34800.29</v>
      </c>
      <c r="CT29" s="73">
        <v>61019.360000000001</v>
      </c>
      <c r="CU29" s="73">
        <v>37092.36</v>
      </c>
      <c r="CV29" s="73">
        <v>4475</v>
      </c>
      <c r="CW29" s="73">
        <v>104312.29000000001</v>
      </c>
      <c r="CX29" s="73">
        <v>73530</v>
      </c>
      <c r="CY29" s="73">
        <v>110885.32999999999</v>
      </c>
      <c r="CZ29" s="73">
        <v>4873.18</v>
      </c>
      <c r="DA29" s="73">
        <v>10200</v>
      </c>
      <c r="DB29" s="73">
        <v>8725</v>
      </c>
      <c r="DC29" s="343">
        <v>1000</v>
      </c>
      <c r="DD29" s="343">
        <v>396135</v>
      </c>
      <c r="DE29" s="343">
        <v>7122</v>
      </c>
      <c r="DF29" s="34"/>
      <c r="DG29" s="34"/>
      <c r="DH29" s="34"/>
      <c r="DI29" s="34"/>
      <c r="DJ29" s="34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</row>
    <row r="30" spans="1:136" s="197" customFormat="1" x14ac:dyDescent="0.3">
      <c r="A30" s="109" t="s">
        <v>228</v>
      </c>
      <c r="B30" s="91">
        <v>131183.29999999999</v>
      </c>
      <c r="C30" s="91">
        <v>269567.81</v>
      </c>
      <c r="D30" s="91">
        <v>461782.58</v>
      </c>
      <c r="E30" s="91">
        <v>350977.50999999995</v>
      </c>
      <c r="F30" s="91">
        <f t="shared" si="0"/>
        <v>177175.71000000002</v>
      </c>
      <c r="G30" s="91">
        <f t="shared" si="8"/>
        <v>43159.8</v>
      </c>
      <c r="H30" s="91">
        <f t="shared" si="3"/>
        <v>41265.870000000003</v>
      </c>
      <c r="I30" s="91">
        <f t="shared" si="1"/>
        <v>33202.11</v>
      </c>
      <c r="J30" s="91">
        <f t="shared" si="4"/>
        <v>56037.15</v>
      </c>
      <c r="K30" s="91">
        <f t="shared" si="5"/>
        <v>363805.85999999993</v>
      </c>
      <c r="L30" s="91">
        <f t="shared" si="6"/>
        <v>731769.16</v>
      </c>
      <c r="M30" s="91">
        <f t="shared" si="11"/>
        <v>253785.1607113925</v>
      </c>
      <c r="N30" s="96">
        <v>14338.57</v>
      </c>
      <c r="O30" s="91">
        <v>15559</v>
      </c>
      <c r="P30" s="96">
        <v>11740</v>
      </c>
      <c r="Q30" s="96">
        <v>8465</v>
      </c>
      <c r="R30" s="96">
        <v>15426.5</v>
      </c>
      <c r="S30" s="91">
        <v>29850</v>
      </c>
      <c r="T30" s="91">
        <v>1104.46</v>
      </c>
      <c r="U30" s="91">
        <v>1845.16</v>
      </c>
      <c r="V30" s="91">
        <v>50609</v>
      </c>
      <c r="W30" s="73">
        <v>4215.42</v>
      </c>
      <c r="X30" s="73">
        <v>4919</v>
      </c>
      <c r="Y30" s="73">
        <v>19103.599999999999</v>
      </c>
      <c r="Z30" s="73">
        <v>3983.59</v>
      </c>
      <c r="AA30" s="73">
        <v>4326.1900000000005</v>
      </c>
      <c r="AB30" s="73">
        <v>3059.35</v>
      </c>
      <c r="AC30" s="73">
        <v>7047.4</v>
      </c>
      <c r="AD30" s="73">
        <v>4843.75</v>
      </c>
      <c r="AE30" s="73">
        <v>1667.36</v>
      </c>
      <c r="AF30" s="73">
        <v>501</v>
      </c>
      <c r="AG30" s="73">
        <v>3327.68</v>
      </c>
      <c r="AH30" s="73">
        <v>2941.8500000000004</v>
      </c>
      <c r="AI30" s="73">
        <v>2800</v>
      </c>
      <c r="AJ30" s="73">
        <v>5889.2999999999993</v>
      </c>
      <c r="AK30" s="73">
        <v>2772.33</v>
      </c>
      <c r="AL30" s="97">
        <v>3403.4</v>
      </c>
      <c r="AM30" s="97">
        <v>950</v>
      </c>
      <c r="AN30" s="73">
        <v>1209.46</v>
      </c>
      <c r="AO30" s="73">
        <v>1520</v>
      </c>
      <c r="AP30" s="73">
        <v>2045</v>
      </c>
      <c r="AQ30" s="73">
        <v>3130.1200000000003</v>
      </c>
      <c r="AR30" s="73">
        <v>1340</v>
      </c>
      <c r="AS30" s="73">
        <v>2104.02</v>
      </c>
      <c r="AT30" s="73">
        <v>17964.95</v>
      </c>
      <c r="AU30" s="73">
        <v>4028.92</v>
      </c>
      <c r="AV30" s="73">
        <v>1570</v>
      </c>
      <c r="AW30" s="73">
        <v>2000</v>
      </c>
      <c r="AX30" s="73">
        <v>1300</v>
      </c>
      <c r="AY30" s="73">
        <v>1400</v>
      </c>
      <c r="AZ30" s="73">
        <v>2127.5</v>
      </c>
      <c r="BA30" s="73">
        <v>1350</v>
      </c>
      <c r="BB30" s="73">
        <v>5165</v>
      </c>
      <c r="BC30" s="73">
        <v>1020</v>
      </c>
      <c r="BD30" s="73">
        <v>3676</v>
      </c>
      <c r="BE30" s="73">
        <v>1310</v>
      </c>
      <c r="BF30" s="73">
        <v>3530</v>
      </c>
      <c r="BG30" s="73">
        <v>3090</v>
      </c>
      <c r="BH30" s="73">
        <v>4273.6099999999997</v>
      </c>
      <c r="BI30" s="73">
        <v>4960</v>
      </c>
      <c r="BJ30" s="73">
        <v>4360</v>
      </c>
      <c r="BK30" s="73">
        <v>934.29</v>
      </c>
      <c r="BL30" s="73">
        <v>814.75</v>
      </c>
      <c r="BM30" s="73">
        <v>0</v>
      </c>
      <c r="BN30" s="73">
        <v>90</v>
      </c>
      <c r="BO30" s="73">
        <v>1880</v>
      </c>
      <c r="BP30" s="344">
        <v>3378.11</v>
      </c>
      <c r="BQ30" s="344">
        <v>6250</v>
      </c>
      <c r="BR30" s="344">
        <v>7470</v>
      </c>
      <c r="BS30" s="344">
        <v>11355</v>
      </c>
      <c r="BT30" s="344">
        <v>7940</v>
      </c>
      <c r="BU30" s="344">
        <v>11565</v>
      </c>
      <c r="BV30" s="97">
        <v>7010</v>
      </c>
      <c r="BW30" s="73">
        <v>34650</v>
      </c>
      <c r="BX30" s="73">
        <v>16070</v>
      </c>
      <c r="BY30" s="344">
        <v>139010.22999999995</v>
      </c>
      <c r="BZ30" s="342">
        <v>8558.6</v>
      </c>
      <c r="CA30" s="344">
        <v>6995.97</v>
      </c>
      <c r="CB30" s="73">
        <v>21354</v>
      </c>
      <c r="CC30" s="73">
        <v>9798</v>
      </c>
      <c r="CD30" s="73">
        <v>13485</v>
      </c>
      <c r="CE30" s="73">
        <v>63930</v>
      </c>
      <c r="CF30" s="73">
        <v>26550</v>
      </c>
      <c r="CG30" s="73">
        <v>16394.059999999998</v>
      </c>
      <c r="CH30" s="73">
        <v>6145</v>
      </c>
      <c r="CI30" s="73">
        <v>850</v>
      </c>
      <c r="CJ30" s="73">
        <v>8791.1</v>
      </c>
      <c r="CK30" s="73">
        <v>128937.09</v>
      </c>
      <c r="CL30" s="73">
        <v>17448.599999999999</v>
      </c>
      <c r="CM30" s="73">
        <v>31152.939999999995</v>
      </c>
      <c r="CN30" s="73">
        <v>20685.009999999998</v>
      </c>
      <c r="CO30" s="73">
        <v>40409</v>
      </c>
      <c r="CP30" s="73">
        <v>27879.68</v>
      </c>
      <c r="CQ30" s="73">
        <v>429960.23</v>
      </c>
      <c r="CR30" s="73">
        <v>9984.16</v>
      </c>
      <c r="CS30" s="73">
        <v>9526.35</v>
      </c>
      <c r="CT30" s="73">
        <v>4067.41</v>
      </c>
      <c r="CU30" s="73">
        <v>7047.89</v>
      </c>
      <c r="CV30" s="73">
        <v>1250</v>
      </c>
      <c r="CW30" s="73">
        <v>128997.09</v>
      </c>
      <c r="CX30" s="73">
        <v>6808.6</v>
      </c>
      <c r="CY30" s="73">
        <v>19952.939999999995</v>
      </c>
      <c r="CZ30" s="73">
        <v>28011.26</v>
      </c>
      <c r="DA30" s="73">
        <v>18103.3107113925</v>
      </c>
      <c r="DB30" s="73">
        <v>14905</v>
      </c>
      <c r="DC30" s="341">
        <v>2920</v>
      </c>
      <c r="DD30" s="341">
        <v>12332.5</v>
      </c>
      <c r="DE30" s="341">
        <v>9389.16</v>
      </c>
      <c r="DF30" s="34"/>
      <c r="DG30" s="34"/>
      <c r="DH30" s="34"/>
      <c r="DI30" s="34"/>
      <c r="DJ30" s="34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</row>
    <row r="31" spans="1:136" s="197" customFormat="1" x14ac:dyDescent="0.3">
      <c r="A31" s="109" t="s">
        <v>229</v>
      </c>
      <c r="B31" s="91">
        <v>689899.52000000002</v>
      </c>
      <c r="C31" s="110">
        <v>873507.76</v>
      </c>
      <c r="D31" s="91">
        <v>611792.46</v>
      </c>
      <c r="E31" s="91">
        <v>306185.81999999995</v>
      </c>
      <c r="F31" s="91">
        <f t="shared" si="0"/>
        <v>252571.8</v>
      </c>
      <c r="G31" s="91">
        <f t="shared" si="8"/>
        <v>131385.09</v>
      </c>
      <c r="H31" s="91">
        <f t="shared" si="3"/>
        <v>141061.22639999999</v>
      </c>
      <c r="I31" s="91">
        <f t="shared" si="1"/>
        <v>372885.7</v>
      </c>
      <c r="J31" s="91">
        <f t="shared" si="4"/>
        <v>95100.23000000001</v>
      </c>
      <c r="K31" s="91">
        <f t="shared" si="5"/>
        <v>67295.399999999994</v>
      </c>
      <c r="L31" s="91">
        <f t="shared" si="6"/>
        <v>58400</v>
      </c>
      <c r="M31" s="91">
        <f t="shared" si="11"/>
        <v>114127.47999999998</v>
      </c>
      <c r="N31" s="96">
        <v>40805</v>
      </c>
      <c r="O31" s="91">
        <v>7200</v>
      </c>
      <c r="P31" s="96">
        <v>22676.77</v>
      </c>
      <c r="Q31" s="96">
        <v>9515</v>
      </c>
      <c r="R31" s="331">
        <v>45348.53</v>
      </c>
      <c r="S31" s="91">
        <v>11000.7</v>
      </c>
      <c r="T31" s="91">
        <v>9325</v>
      </c>
      <c r="U31" s="91">
        <v>13159.8</v>
      </c>
      <c r="V31" s="91">
        <v>35478</v>
      </c>
      <c r="W31" s="73">
        <v>36898</v>
      </c>
      <c r="X31" s="73">
        <v>14330</v>
      </c>
      <c r="Y31" s="73">
        <v>6835</v>
      </c>
      <c r="Z31" s="73">
        <v>16600.97</v>
      </c>
      <c r="AA31" s="73">
        <v>12085</v>
      </c>
      <c r="AB31" s="73">
        <v>2000</v>
      </c>
      <c r="AC31" s="73">
        <v>7485</v>
      </c>
      <c r="AD31" s="73">
        <v>14799.4</v>
      </c>
      <c r="AE31" s="73">
        <v>28415.599999999999</v>
      </c>
      <c r="AF31" s="73">
        <v>5340</v>
      </c>
      <c r="AG31" s="73">
        <v>8304</v>
      </c>
      <c r="AH31" s="73">
        <v>9785</v>
      </c>
      <c r="AI31" s="73">
        <v>8225</v>
      </c>
      <c r="AJ31" s="73">
        <v>10668.8</v>
      </c>
      <c r="AK31" s="73">
        <v>7676.32</v>
      </c>
      <c r="AL31" s="97">
        <v>11521.146400000001</v>
      </c>
      <c r="AM31" s="97">
        <v>27922</v>
      </c>
      <c r="AN31" s="73">
        <v>7380</v>
      </c>
      <c r="AO31" s="73">
        <v>1980</v>
      </c>
      <c r="AP31" s="73">
        <v>8209.2000000000007</v>
      </c>
      <c r="AQ31" s="73">
        <v>6245</v>
      </c>
      <c r="AR31" s="73">
        <v>610</v>
      </c>
      <c r="AS31" s="73">
        <v>5880</v>
      </c>
      <c r="AT31" s="73">
        <v>19770</v>
      </c>
      <c r="AU31" s="73">
        <v>21224.879999999997</v>
      </c>
      <c r="AV31" s="73">
        <v>3397</v>
      </c>
      <c r="AW31" s="73">
        <v>26922</v>
      </c>
      <c r="AX31" s="73">
        <v>13470</v>
      </c>
      <c r="AY31" s="73">
        <v>15210</v>
      </c>
      <c r="AZ31" s="73">
        <v>110292.7</v>
      </c>
      <c r="BA31" s="73">
        <v>110423</v>
      </c>
      <c r="BB31" s="73">
        <v>1440</v>
      </c>
      <c r="BC31" s="73">
        <v>6000</v>
      </c>
      <c r="BD31" s="73">
        <v>100000</v>
      </c>
      <c r="BE31" s="73">
        <v>0</v>
      </c>
      <c r="BF31" s="73">
        <v>11000</v>
      </c>
      <c r="BG31" s="73">
        <v>5050</v>
      </c>
      <c r="BH31" s="73">
        <v>0</v>
      </c>
      <c r="BI31" s="73">
        <v>0</v>
      </c>
      <c r="BJ31" s="73">
        <v>10000</v>
      </c>
      <c r="BK31" s="73">
        <v>5000</v>
      </c>
      <c r="BL31" s="73">
        <v>10000</v>
      </c>
      <c r="BM31" s="73">
        <v>0</v>
      </c>
      <c r="BN31" s="73">
        <v>5000</v>
      </c>
      <c r="BO31" s="73">
        <v>10033.15</v>
      </c>
      <c r="BP31" s="186">
        <v>0</v>
      </c>
      <c r="BQ31" s="186">
        <v>0</v>
      </c>
      <c r="BR31" s="186">
        <v>0</v>
      </c>
      <c r="BS31" s="186">
        <v>37565.479999999996</v>
      </c>
      <c r="BT31" s="186">
        <v>5106.6000000000004</v>
      </c>
      <c r="BU31" s="186">
        <v>12395</v>
      </c>
      <c r="BV31" s="97">
        <v>10760</v>
      </c>
      <c r="BW31" s="73">
        <v>0</v>
      </c>
      <c r="BX31" s="73">
        <v>0</v>
      </c>
      <c r="BY31" s="73">
        <v>24181.4</v>
      </c>
      <c r="BZ31" s="73">
        <v>0</v>
      </c>
      <c r="CA31" s="344">
        <v>12354</v>
      </c>
      <c r="CB31" s="73">
        <v>9000</v>
      </c>
      <c r="CC31" s="73">
        <v>8000</v>
      </c>
      <c r="CD31" s="73">
        <v>900</v>
      </c>
      <c r="CE31" s="73">
        <v>1000</v>
      </c>
      <c r="CF31" s="73">
        <v>300</v>
      </c>
      <c r="CG31" s="73">
        <v>800</v>
      </c>
      <c r="CH31" s="73">
        <v>0</v>
      </c>
      <c r="CI31" s="73">
        <v>0</v>
      </c>
      <c r="CJ31" s="73">
        <v>0</v>
      </c>
      <c r="CK31" s="73">
        <v>0</v>
      </c>
      <c r="CL31" s="73">
        <v>0</v>
      </c>
      <c r="CM31" s="73">
        <v>8000</v>
      </c>
      <c r="CN31" s="73">
        <v>0</v>
      </c>
      <c r="CO31" s="73">
        <v>13400</v>
      </c>
      <c r="CP31" s="73">
        <v>29000</v>
      </c>
      <c r="CQ31" s="73">
        <v>0</v>
      </c>
      <c r="CR31" s="73">
        <v>8000</v>
      </c>
      <c r="CS31" s="73">
        <v>0</v>
      </c>
      <c r="CT31" s="73">
        <v>3500</v>
      </c>
      <c r="CU31" s="73">
        <v>4000</v>
      </c>
      <c r="CV31" s="73">
        <v>0</v>
      </c>
      <c r="CW31" s="73">
        <v>23128.769999999997</v>
      </c>
      <c r="CX31" s="73">
        <v>0</v>
      </c>
      <c r="CY31" s="73">
        <v>8000</v>
      </c>
      <c r="CZ31" s="73">
        <v>0</v>
      </c>
      <c r="DA31" s="73">
        <v>34632.839999999997</v>
      </c>
      <c r="DB31" s="73">
        <v>33091.17</v>
      </c>
      <c r="DC31" s="73">
        <v>0</v>
      </c>
      <c r="DD31" s="341">
        <v>7774.7</v>
      </c>
      <c r="DE31" s="73">
        <v>0</v>
      </c>
      <c r="DF31" s="34"/>
      <c r="DG31" s="34"/>
      <c r="DH31" s="34"/>
      <c r="DI31" s="34"/>
      <c r="DJ31" s="34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</row>
    <row r="32" spans="1:136" s="198" customFormat="1" x14ac:dyDescent="0.3">
      <c r="A32" s="109" t="s">
        <v>135</v>
      </c>
      <c r="B32" s="91">
        <f>B33-SUM(B7,B11:B14,B19:B24,B27:B31)</f>
        <v>5307433.370000001</v>
      </c>
      <c r="C32" s="110">
        <v>1763259.6300000011</v>
      </c>
      <c r="D32" s="91">
        <v>1448934.0600000033</v>
      </c>
      <c r="E32" s="91">
        <v>6595590.1900000013</v>
      </c>
      <c r="F32" s="91">
        <f t="shared" si="0"/>
        <v>5451656.0200000033</v>
      </c>
      <c r="G32" s="91">
        <f t="shared" si="8"/>
        <v>7524921.8200000022</v>
      </c>
      <c r="H32" s="91">
        <f t="shared" si="3"/>
        <v>2330629.3400000008</v>
      </c>
      <c r="I32" s="91">
        <f t="shared" si="1"/>
        <v>7087016.7200000063</v>
      </c>
      <c r="J32" s="91">
        <f t="shared" si="4"/>
        <v>7955922.2499999953</v>
      </c>
      <c r="K32" s="91">
        <f t="shared" si="5"/>
        <v>6787108.129999999</v>
      </c>
      <c r="L32" s="91">
        <f t="shared" si="6"/>
        <v>3990001.0700000012</v>
      </c>
      <c r="M32" s="91">
        <f t="shared" si="11"/>
        <v>3100726.8289944958</v>
      </c>
      <c r="N32" s="332">
        <v>1809824.4600000009</v>
      </c>
      <c r="O32" s="333">
        <v>172920.76000000141</v>
      </c>
      <c r="P32" s="334">
        <v>192959.5</v>
      </c>
      <c r="Q32" s="332">
        <v>141854.83000000007</v>
      </c>
      <c r="R32" s="91">
        <v>425722.69000000029</v>
      </c>
      <c r="S32" s="110">
        <f>S33-SUM(S27:S31,S19:S24,S11:S14,S7)</f>
        <v>193948.77000000002</v>
      </c>
      <c r="T32" s="110">
        <v>522005.29</v>
      </c>
      <c r="U32" s="110">
        <v>519459.80000000005</v>
      </c>
      <c r="V32" s="110">
        <v>177963</v>
      </c>
      <c r="W32" s="335">
        <v>142516</v>
      </c>
      <c r="X32" s="335">
        <v>179021.92000000039</v>
      </c>
      <c r="Y32" s="335">
        <v>973459</v>
      </c>
      <c r="Z32" s="335">
        <v>302062.2799999998</v>
      </c>
      <c r="AA32" s="335">
        <v>595369.93000000017</v>
      </c>
      <c r="AB32" s="335">
        <v>203802.26000000024</v>
      </c>
      <c r="AC32" s="335">
        <v>3768122.6399999997</v>
      </c>
      <c r="AD32" s="335">
        <v>512338.26</v>
      </c>
      <c r="AE32" s="335">
        <v>514468.76000000047</v>
      </c>
      <c r="AF32" s="335">
        <v>30017.269999999786</v>
      </c>
      <c r="AG32" s="335">
        <v>382996.30000000121</v>
      </c>
      <c r="AH32" s="335">
        <v>216911.12000000151</v>
      </c>
      <c r="AI32" s="335">
        <v>546804</v>
      </c>
      <c r="AJ32" s="335">
        <v>358894</v>
      </c>
      <c r="AK32" s="335">
        <v>93135</v>
      </c>
      <c r="AL32" s="336">
        <v>428466</v>
      </c>
      <c r="AM32" s="336">
        <v>85630</v>
      </c>
      <c r="AN32" s="335">
        <v>209364.00000000023</v>
      </c>
      <c r="AO32" s="335">
        <v>66375.45999999973</v>
      </c>
      <c r="AP32" s="335">
        <v>180897.37999999966</v>
      </c>
      <c r="AQ32" s="335">
        <v>77508.380000000587</v>
      </c>
      <c r="AR32" s="335">
        <v>23342.579999999842</v>
      </c>
      <c r="AS32" s="335">
        <v>412803.41999999993</v>
      </c>
      <c r="AT32" s="335">
        <v>64171.520000000019</v>
      </c>
      <c r="AU32" s="335">
        <v>73168.300000000745</v>
      </c>
      <c r="AV32" s="335">
        <v>173803.49</v>
      </c>
      <c r="AW32" s="335">
        <v>535098.81000000006</v>
      </c>
      <c r="AX32" s="335">
        <v>78649.779999999795</v>
      </c>
      <c r="AY32" s="335">
        <v>180189.98999999976</v>
      </c>
      <c r="AZ32" s="335">
        <v>117852.30000000168</v>
      </c>
      <c r="BA32" s="73">
        <v>641592.08999999939</v>
      </c>
      <c r="BB32" s="73">
        <v>847296.1100000029</v>
      </c>
      <c r="BC32" s="73">
        <v>760416.65999999782</v>
      </c>
      <c r="BD32" s="335">
        <v>418438</v>
      </c>
      <c r="BE32" s="335">
        <v>486944</v>
      </c>
      <c r="BF32" s="335">
        <v>2002597.81</v>
      </c>
      <c r="BG32" s="335">
        <v>1131206.6900000032</v>
      </c>
      <c r="BH32" s="335">
        <v>345961.7600000021</v>
      </c>
      <c r="BI32" s="335">
        <v>75871.529999999329</v>
      </c>
      <c r="BJ32" s="335">
        <v>338750.7</v>
      </c>
      <c r="BK32" s="335">
        <v>866380.4</v>
      </c>
      <c r="BL32" s="335">
        <v>393786.31999999937</v>
      </c>
      <c r="BM32" s="335">
        <v>92710.789999999979</v>
      </c>
      <c r="BN32" s="335">
        <v>134735.01</v>
      </c>
      <c r="BO32" s="335">
        <v>448932.70999999996</v>
      </c>
      <c r="BP32" s="186">
        <v>249838.73999999836</v>
      </c>
      <c r="BQ32" s="186">
        <v>494368.07999999914</v>
      </c>
      <c r="BR32" s="186">
        <v>613346.85000000009</v>
      </c>
      <c r="BS32" s="186">
        <v>1010934.8700000001</v>
      </c>
      <c r="BT32" s="186">
        <v>3022881.34</v>
      </c>
      <c r="BU32" s="186">
        <v>289256.43999999878</v>
      </c>
      <c r="BV32" s="336">
        <v>93358.800000000279</v>
      </c>
      <c r="BW32" s="335">
        <v>166228.2799999998</v>
      </c>
      <c r="BX32" s="335">
        <v>242.09000000031665</v>
      </c>
      <c r="BY32" s="335">
        <v>340312.42999999784</v>
      </c>
      <c r="BZ32" s="335">
        <v>119339.70999999996</v>
      </c>
      <c r="CA32" s="335">
        <v>110618.75000000047</v>
      </c>
      <c r="CB32" s="335">
        <v>490863</v>
      </c>
      <c r="CC32" s="335">
        <v>1755612</v>
      </c>
      <c r="CD32" s="335">
        <v>116780</v>
      </c>
      <c r="CE32" s="335">
        <v>1074995.3399999999</v>
      </c>
      <c r="CF32" s="335">
        <v>1995628.2000000007</v>
      </c>
      <c r="CG32" s="335">
        <v>523129.52999999956</v>
      </c>
      <c r="CH32" s="335">
        <v>21593.899999999907</v>
      </c>
      <c r="CI32" s="335">
        <v>1163489.5299999993</v>
      </c>
      <c r="CJ32" s="335">
        <v>177139.7900000005</v>
      </c>
      <c r="CK32" s="335">
        <v>327254.06000000029</v>
      </c>
      <c r="CL32" s="335">
        <v>186308.0700000003</v>
      </c>
      <c r="CM32" s="335">
        <v>366975.69000000041</v>
      </c>
      <c r="CN32" s="335">
        <v>86395.350000000093</v>
      </c>
      <c r="CO32" s="335">
        <v>52165.720000000671</v>
      </c>
      <c r="CP32" s="335">
        <v>190399.60000000056</v>
      </c>
      <c r="CQ32" s="335">
        <v>541309.98999999894</v>
      </c>
      <c r="CR32" s="335">
        <v>399498.23</v>
      </c>
      <c r="CS32" s="335">
        <v>477471.14</v>
      </c>
      <c r="CT32" s="335">
        <v>88489.899999999907</v>
      </c>
      <c r="CU32" s="335">
        <v>88006.189999999944</v>
      </c>
      <c r="CV32" s="335">
        <v>19319.110000000102</v>
      </c>
      <c r="CW32" s="335">
        <v>348444.70000000042</v>
      </c>
      <c r="CX32" s="335">
        <v>130948.2200000002</v>
      </c>
      <c r="CY32" s="335">
        <v>58447.989999999991</v>
      </c>
      <c r="CZ32" s="335">
        <v>366813.44000000018</v>
      </c>
      <c r="DA32" s="335">
        <v>443353.28</v>
      </c>
      <c r="DB32" s="335">
        <v>79584.998994495254</v>
      </c>
      <c r="DC32" s="341">
        <v>461350</v>
      </c>
      <c r="DD32" s="341">
        <v>341221</v>
      </c>
      <c r="DE32" s="341">
        <v>674748</v>
      </c>
      <c r="DF32" s="337"/>
      <c r="DG32" s="337"/>
      <c r="DH32" s="337"/>
      <c r="DI32" s="337"/>
      <c r="DJ32" s="337"/>
      <c r="DK32" s="329"/>
      <c r="DL32" s="329"/>
      <c r="DM32" s="329"/>
      <c r="DN32" s="329"/>
      <c r="DO32" s="329"/>
      <c r="DP32" s="329"/>
      <c r="DQ32" s="329"/>
      <c r="DR32" s="329"/>
      <c r="DS32" s="329"/>
      <c r="DT32" s="329"/>
      <c r="DU32" s="329"/>
      <c r="DV32" s="329"/>
      <c r="DW32" s="329"/>
      <c r="DX32" s="329"/>
      <c r="DY32" s="329"/>
      <c r="DZ32" s="329"/>
      <c r="EA32" s="329"/>
      <c r="EB32" s="329"/>
      <c r="EC32" s="329"/>
      <c r="ED32" s="329"/>
      <c r="EE32" s="329"/>
      <c r="EF32" s="329"/>
    </row>
    <row r="33" spans="1:114" s="47" customFormat="1" ht="14.4" x14ac:dyDescent="0.3">
      <c r="A33" s="190" t="s">
        <v>136</v>
      </c>
      <c r="B33" s="112">
        <f>'3_DX'!Y7</f>
        <v>23798665</v>
      </c>
      <c r="C33" s="112">
        <v>21829058.719999999</v>
      </c>
      <c r="D33" s="113">
        <v>28229758.600000001</v>
      </c>
      <c r="E33" s="113">
        <v>28541342.870000001</v>
      </c>
      <c r="F33" s="113">
        <f t="shared" si="0"/>
        <v>30411095.919000003</v>
      </c>
      <c r="G33" s="113">
        <f t="shared" si="8"/>
        <v>31939170.830000006</v>
      </c>
      <c r="H33" s="113">
        <f t="shared" si="3"/>
        <v>22193374.711900003</v>
      </c>
      <c r="I33" s="113">
        <f t="shared" si="1"/>
        <v>38853364.520000011</v>
      </c>
      <c r="J33" s="113">
        <f t="shared" si="4"/>
        <v>33524735.799999997</v>
      </c>
      <c r="K33" s="113">
        <f t="shared" si="5"/>
        <v>34561774.829999998</v>
      </c>
      <c r="L33" s="113">
        <f t="shared" si="6"/>
        <v>27701404.280000005</v>
      </c>
      <c r="M33" s="113">
        <f t="shared" si="11"/>
        <v>17829725.461478528</v>
      </c>
      <c r="N33" s="114">
        <v>2605722.5500000007</v>
      </c>
      <c r="O33" s="115">
        <v>1613614.8500000017</v>
      </c>
      <c r="P33" s="114">
        <v>1522861</v>
      </c>
      <c r="Q33" s="116">
        <v>1454754</v>
      </c>
      <c r="R33" s="113">
        <v>1242539.2700000003</v>
      </c>
      <c r="S33" s="113">
        <v>2405463</v>
      </c>
      <c r="T33" s="113">
        <v>2150269.16</v>
      </c>
      <c r="U33" s="113">
        <f>SUM(U7,U11:U14,U19:U24,U27:U32)</f>
        <v>2050075.3990000002</v>
      </c>
      <c r="V33" s="113">
        <f>SUM(V7,V11:V14,V19:V24,V27:V32)</f>
        <v>4717221.8</v>
      </c>
      <c r="W33" s="113">
        <f>SUM(W7,W11:W14,W19:W24,W27:W32)</f>
        <v>4878887.62</v>
      </c>
      <c r="X33" s="113">
        <f>SUM(X7,X11:X14,X19:X24,X27:X32)</f>
        <v>3320510.89</v>
      </c>
      <c r="Y33" s="113">
        <f>SUM(Y7,Y11:Y14,Y19:Y24,Y27:Y32)</f>
        <v>2449176.38</v>
      </c>
      <c r="Z33" s="113">
        <v>1635220</v>
      </c>
      <c r="AA33" s="113">
        <v>2765264</v>
      </c>
      <c r="AB33" s="113">
        <v>2632408</v>
      </c>
      <c r="AC33" s="113">
        <v>5653334.4199999999</v>
      </c>
      <c r="AD33" s="113">
        <v>1960002.42</v>
      </c>
      <c r="AE33" s="113">
        <v>2074106.2400000007</v>
      </c>
      <c r="AF33" s="113">
        <v>660690.10999999987</v>
      </c>
      <c r="AG33" s="113">
        <v>2719141.600000001</v>
      </c>
      <c r="AH33" s="113">
        <v>4206036.9200000018</v>
      </c>
      <c r="AI33" s="113">
        <v>4091947.43</v>
      </c>
      <c r="AJ33" s="113">
        <v>1884972.1800000004</v>
      </c>
      <c r="AK33" s="113">
        <v>1656047.5099999998</v>
      </c>
      <c r="AL33" s="117">
        <v>1497524.8818999997</v>
      </c>
      <c r="AM33" s="117">
        <v>1004962.82</v>
      </c>
      <c r="AN33" s="117">
        <v>1813856.9100000001</v>
      </c>
      <c r="AO33" s="117">
        <v>1116290.2899999998</v>
      </c>
      <c r="AP33" s="117">
        <v>2009605.5399999998</v>
      </c>
      <c r="AQ33" s="117">
        <v>1367366.6000000006</v>
      </c>
      <c r="AR33" s="117">
        <v>1322771.4099999997</v>
      </c>
      <c r="AS33" s="117">
        <v>2243476.88</v>
      </c>
      <c r="AT33" s="117">
        <v>2016695.66</v>
      </c>
      <c r="AU33" s="117">
        <v>4266444.32</v>
      </c>
      <c r="AV33" s="117">
        <v>933384.07000000007</v>
      </c>
      <c r="AW33" s="117">
        <v>2600995.33</v>
      </c>
      <c r="AX33" s="117">
        <v>1319905.78</v>
      </c>
      <c r="AY33" s="117">
        <v>1462616.7599999998</v>
      </c>
      <c r="AZ33" s="117">
        <v>3351591.5100000016</v>
      </c>
      <c r="BA33" s="117">
        <v>3025395.7499999991</v>
      </c>
      <c r="BB33" s="117">
        <v>2590432.5200000028</v>
      </c>
      <c r="BC33" s="117">
        <v>3653579.8099999982</v>
      </c>
      <c r="BD33" s="117">
        <v>2848507</v>
      </c>
      <c r="BE33" s="117">
        <v>2849211</v>
      </c>
      <c r="BF33" s="117">
        <v>5466692.8100000005</v>
      </c>
      <c r="BG33" s="117">
        <v>5723719.3100000024</v>
      </c>
      <c r="BH33" s="117">
        <v>3330246.0000000014</v>
      </c>
      <c r="BI33" s="117">
        <v>3231466.2699999996</v>
      </c>
      <c r="BJ33" s="117">
        <v>3718321.7399999998</v>
      </c>
      <c r="BK33" s="117">
        <v>2474715.39</v>
      </c>
      <c r="BL33" s="117">
        <v>2744241.0399999996</v>
      </c>
      <c r="BM33" s="117">
        <v>429057.1</v>
      </c>
      <c r="BN33" s="117">
        <v>1790040.1400000001</v>
      </c>
      <c r="BO33" s="117">
        <v>1505540.3499999999</v>
      </c>
      <c r="BP33" s="188">
        <v>3220873.7599999984</v>
      </c>
      <c r="BQ33" s="188">
        <v>3063763.0999999992</v>
      </c>
      <c r="BR33" s="188">
        <v>2775518.73</v>
      </c>
      <c r="BS33" s="188">
        <v>4375712.12</v>
      </c>
      <c r="BT33" s="188">
        <v>5721294.9699999997</v>
      </c>
      <c r="BU33" s="188">
        <v>1705657.3599999992</v>
      </c>
      <c r="BV33" s="122">
        <f>SUM(BV7,BV11:BV13,BV14,BV19:BV23,BV24,BV27:BV32)</f>
        <v>1468698.4400000002</v>
      </c>
      <c r="BW33" s="117">
        <f t="shared" ref="BW33:DE33" si="14">SUM(BW7,BW11:BW13,BW14,BW19:BW23,BW24,BW27:BW32)</f>
        <v>2107542.2199999997</v>
      </c>
      <c r="BX33" s="117">
        <f t="shared" si="14"/>
        <v>3479444.93</v>
      </c>
      <c r="BY33" s="117">
        <f t="shared" si="14"/>
        <v>3073366.6999999979</v>
      </c>
      <c r="BZ33" s="117">
        <f t="shared" si="14"/>
        <v>1375698.18</v>
      </c>
      <c r="CA33" s="117">
        <f t="shared" si="14"/>
        <v>2390987.1700000009</v>
      </c>
      <c r="CB33" s="117">
        <f t="shared" si="14"/>
        <v>1817051</v>
      </c>
      <c r="CC33" s="117">
        <f t="shared" si="14"/>
        <v>3785301</v>
      </c>
      <c r="CD33" s="117">
        <f t="shared" si="14"/>
        <v>1722902</v>
      </c>
      <c r="CE33" s="117">
        <f t="shared" si="14"/>
        <v>5420351.21</v>
      </c>
      <c r="CF33" s="117">
        <f t="shared" si="14"/>
        <v>5532271.2600000007</v>
      </c>
      <c r="CG33" s="117">
        <f t="shared" si="14"/>
        <v>2388160.7199999997</v>
      </c>
      <c r="CH33" s="117">
        <f t="shared" si="14"/>
        <v>646612.66999999981</v>
      </c>
      <c r="CI33" s="117">
        <f t="shared" si="14"/>
        <v>2885768.7199999993</v>
      </c>
      <c r="CJ33" s="117">
        <f t="shared" si="14"/>
        <v>1711439.5000000005</v>
      </c>
      <c r="CK33" s="117">
        <f t="shared" si="14"/>
        <v>2115172.7400000002</v>
      </c>
      <c r="CL33" s="117">
        <f t="shared" si="14"/>
        <v>2714697.0900000003</v>
      </c>
      <c r="CM33" s="117">
        <f t="shared" si="14"/>
        <v>2255193.7200000002</v>
      </c>
      <c r="CN33" s="117">
        <f t="shared" si="14"/>
        <v>1942294.6300000001</v>
      </c>
      <c r="CO33" s="117">
        <f t="shared" si="14"/>
        <v>2642446.1300000004</v>
      </c>
      <c r="CP33" s="117">
        <f t="shared" si="14"/>
        <v>2570014.8200000008</v>
      </c>
      <c r="CQ33" s="117">
        <f t="shared" si="14"/>
        <v>3494310.6799999988</v>
      </c>
      <c r="CR33" s="117">
        <f t="shared" si="14"/>
        <v>2113583.4099999997</v>
      </c>
      <c r="CS33" s="117">
        <f t="shared" si="14"/>
        <v>2609870.1700000004</v>
      </c>
      <c r="CT33" s="117">
        <f t="shared" si="14"/>
        <v>1178816.5099999998</v>
      </c>
      <c r="CU33" s="117">
        <f t="shared" si="14"/>
        <v>1544616.98</v>
      </c>
      <c r="CV33" s="117">
        <f t="shared" si="14"/>
        <v>457032.26000000013</v>
      </c>
      <c r="CW33" s="117">
        <f t="shared" si="14"/>
        <v>2412857.7500000005</v>
      </c>
      <c r="CX33" s="117">
        <f t="shared" si="14"/>
        <v>1554389.6900000002</v>
      </c>
      <c r="CY33" s="117">
        <f t="shared" si="14"/>
        <v>1950734.22</v>
      </c>
      <c r="CZ33" s="117">
        <f t="shared" si="14"/>
        <v>916483.45000000007</v>
      </c>
      <c r="DA33" s="117">
        <f t="shared" si="14"/>
        <v>1614397.9878096632</v>
      </c>
      <c r="DB33" s="117">
        <f t="shared" si="14"/>
        <v>952686.65366886358</v>
      </c>
      <c r="DC33" s="117">
        <f t="shared" si="14"/>
        <v>1698988.91</v>
      </c>
      <c r="DD33" s="117">
        <f t="shared" si="14"/>
        <v>2070486.95</v>
      </c>
      <c r="DE33" s="117">
        <f t="shared" si="14"/>
        <v>1478234.1</v>
      </c>
      <c r="DF33" s="37"/>
      <c r="DG33" s="37"/>
      <c r="DH33" s="37"/>
    </row>
    <row r="34" spans="1:114" s="47" customFormat="1" ht="14.4" x14ac:dyDescent="0.3">
      <c r="A34" s="339"/>
      <c r="B34" s="110"/>
      <c r="C34" s="91"/>
      <c r="D34" s="91"/>
      <c r="E34" s="73"/>
      <c r="F34" s="73"/>
      <c r="G34" s="73"/>
      <c r="H34" s="73"/>
      <c r="I34" s="73"/>
      <c r="J34" s="91" t="s">
        <v>100</v>
      </c>
      <c r="K34" s="91"/>
      <c r="L34" s="91"/>
      <c r="M34" s="91"/>
      <c r="N34" s="91"/>
      <c r="O34" s="91"/>
      <c r="P34" s="91"/>
      <c r="Q34" s="96"/>
      <c r="R34" s="91"/>
      <c r="S34" s="91"/>
      <c r="T34" s="91"/>
      <c r="U34" s="91"/>
      <c r="V34" s="91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186"/>
      <c r="BQ34" s="186"/>
      <c r="BR34" s="186"/>
      <c r="BS34" s="186"/>
      <c r="BT34" s="186"/>
      <c r="BU34" s="186"/>
      <c r="BV34" s="97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34"/>
      <c r="DG34" s="34"/>
      <c r="DH34" s="34"/>
      <c r="DI34" s="8"/>
      <c r="DJ34" s="8"/>
    </row>
    <row r="35" spans="1:114" s="47" customFormat="1" ht="14.4" x14ac:dyDescent="0.3">
      <c r="A35" s="190" t="s">
        <v>137</v>
      </c>
      <c r="B35" s="110"/>
      <c r="C35" s="91"/>
      <c r="D35" s="91"/>
      <c r="E35" s="91"/>
      <c r="F35" s="91"/>
      <c r="G35" s="91"/>
      <c r="H35" s="91"/>
      <c r="I35" s="91"/>
      <c r="J35" s="91" t="s">
        <v>100</v>
      </c>
      <c r="K35" s="91"/>
      <c r="L35" s="91"/>
      <c r="M35" s="91"/>
      <c r="N35" s="91"/>
      <c r="O35" s="91"/>
      <c r="P35" s="91"/>
      <c r="Q35" s="96"/>
      <c r="R35" s="91"/>
      <c r="S35" s="91"/>
      <c r="T35" s="91"/>
      <c r="U35" s="91"/>
      <c r="V35" s="91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186"/>
      <c r="BQ35" s="186"/>
      <c r="BR35" s="186"/>
      <c r="BS35" s="186"/>
      <c r="BT35" s="186"/>
      <c r="BU35" s="186"/>
      <c r="BV35" s="97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34"/>
      <c r="DG35" s="34"/>
      <c r="DH35" s="34"/>
      <c r="DI35" s="8"/>
      <c r="DJ35" s="8"/>
    </row>
    <row r="36" spans="1:114" s="37" customFormat="1" x14ac:dyDescent="0.3">
      <c r="A36" s="118" t="s">
        <v>230</v>
      </c>
      <c r="B36" s="119">
        <v>479.36</v>
      </c>
      <c r="C36" s="100">
        <v>4899638.7600000007</v>
      </c>
      <c r="D36" s="91">
        <v>5429012.4100000001</v>
      </c>
      <c r="E36" s="91">
        <v>4261704.51</v>
      </c>
      <c r="F36" s="91">
        <f t="shared" ref="F36:F44" si="15">SUM(N36:Y36)</f>
        <v>3348581.0920000002</v>
      </c>
      <c r="G36" s="91">
        <f t="shared" si="8"/>
        <v>3542430.34</v>
      </c>
      <c r="H36" s="91">
        <f t="shared" si="3"/>
        <v>4675275.2</v>
      </c>
      <c r="I36" s="91">
        <f t="shared" ref="I36:I44" si="16">SUM(AX36:BI36)</f>
        <v>3794152.9200000004</v>
      </c>
      <c r="J36" s="91">
        <f t="shared" si="4"/>
        <v>653416.05999999994</v>
      </c>
      <c r="K36" s="91">
        <f t="shared" si="5"/>
        <v>264820.29000000004</v>
      </c>
      <c r="L36" s="91">
        <f>SUM(CH36:CS36)</f>
        <v>1168717.7800000003</v>
      </c>
      <c r="M36" s="91">
        <f t="shared" si="11"/>
        <v>2856335.2600732921</v>
      </c>
      <c r="N36" s="96">
        <v>306508.81199999998</v>
      </c>
      <c r="O36" s="96">
        <v>169186.59</v>
      </c>
      <c r="P36" s="96">
        <v>368049.06</v>
      </c>
      <c r="Q36" s="91">
        <v>196623</v>
      </c>
      <c r="R36" s="91">
        <v>278650</v>
      </c>
      <c r="S36" s="91">
        <v>310949</v>
      </c>
      <c r="T36" s="73">
        <v>290577</v>
      </c>
      <c r="U36" s="91">
        <v>289752.63</v>
      </c>
      <c r="V36" s="91">
        <v>288473</v>
      </c>
      <c r="W36" s="73">
        <v>278289</v>
      </c>
      <c r="X36" s="73">
        <v>270497</v>
      </c>
      <c r="Y36" s="73">
        <v>301026</v>
      </c>
      <c r="Z36" s="73">
        <v>270933.48</v>
      </c>
      <c r="AA36" s="73">
        <v>286651.8</v>
      </c>
      <c r="AB36" s="73">
        <v>191676</v>
      </c>
      <c r="AC36" s="73">
        <v>238665.23</v>
      </c>
      <c r="AD36" s="73">
        <v>330202</v>
      </c>
      <c r="AE36" s="73">
        <v>341861.42</v>
      </c>
      <c r="AF36" s="73">
        <v>250003.85</v>
      </c>
      <c r="AG36" s="73">
        <v>327569.56</v>
      </c>
      <c r="AH36" s="73">
        <v>351093</v>
      </c>
      <c r="AI36" s="73">
        <v>274720</v>
      </c>
      <c r="AJ36" s="73">
        <v>287319</v>
      </c>
      <c r="AK36" s="73">
        <v>391735</v>
      </c>
      <c r="AL36" s="73">
        <v>758117</v>
      </c>
      <c r="AM36" s="73">
        <v>413841</v>
      </c>
      <c r="AN36" s="73">
        <v>354344</v>
      </c>
      <c r="AO36" s="73">
        <v>225652</v>
      </c>
      <c r="AP36" s="73">
        <v>414229.26</v>
      </c>
      <c r="AQ36" s="73">
        <v>398539</v>
      </c>
      <c r="AR36" s="73">
        <v>333556.94999999995</v>
      </c>
      <c r="AS36" s="73">
        <v>364925.42</v>
      </c>
      <c r="AT36" s="73">
        <v>358668.1</v>
      </c>
      <c r="AU36" s="73">
        <v>293891.09999999998</v>
      </c>
      <c r="AV36" s="73">
        <v>270771.57</v>
      </c>
      <c r="AW36" s="73">
        <v>488739.8</v>
      </c>
      <c r="AX36" s="73">
        <v>143243.91</v>
      </c>
      <c r="AY36" s="73">
        <v>129385.06999999999</v>
      </c>
      <c r="AZ36" s="73">
        <v>174505.09</v>
      </c>
      <c r="BA36" s="73">
        <v>243827.67</v>
      </c>
      <c r="BB36" s="73">
        <v>412235.14</v>
      </c>
      <c r="BC36" s="73">
        <v>435088.95</v>
      </c>
      <c r="BD36" s="73">
        <v>309909</v>
      </c>
      <c r="BE36" s="73">
        <v>502697</v>
      </c>
      <c r="BF36" s="73">
        <v>411252.79</v>
      </c>
      <c r="BG36" s="73">
        <v>399053.78</v>
      </c>
      <c r="BH36" s="73">
        <v>304151.02</v>
      </c>
      <c r="BI36" s="73">
        <v>328803.5</v>
      </c>
      <c r="BJ36" s="73">
        <v>290812.93</v>
      </c>
      <c r="BK36" s="73">
        <v>172855.96</v>
      </c>
      <c r="BL36" s="73">
        <v>122924</v>
      </c>
      <c r="BM36" s="73">
        <v>35152.080000000002</v>
      </c>
      <c r="BN36" s="73">
        <v>7630.7599999999993</v>
      </c>
      <c r="BO36" s="73">
        <v>2638.08</v>
      </c>
      <c r="BP36" s="186">
        <v>930.84</v>
      </c>
      <c r="BQ36" s="186">
        <v>3466.81</v>
      </c>
      <c r="BR36" s="186">
        <v>13134.599999999999</v>
      </c>
      <c r="BS36" s="186">
        <v>1600</v>
      </c>
      <c r="BT36" s="186">
        <v>1100</v>
      </c>
      <c r="BU36" s="186">
        <v>1170</v>
      </c>
      <c r="BV36" s="97">
        <v>8468</v>
      </c>
      <c r="BW36" s="73">
        <v>14795</v>
      </c>
      <c r="BX36" s="73">
        <v>54474</v>
      </c>
      <c r="BY36" s="342">
        <v>23154</v>
      </c>
      <c r="BZ36" s="342">
        <v>19201.409999999996</v>
      </c>
      <c r="CA36" s="344">
        <v>34145</v>
      </c>
      <c r="CB36" s="73">
        <v>16049</v>
      </c>
      <c r="CC36" s="73">
        <v>2260.1999999999998</v>
      </c>
      <c r="CD36" s="73">
        <v>28917.600000000002</v>
      </c>
      <c r="CE36" s="73">
        <v>32072</v>
      </c>
      <c r="CF36" s="73">
        <v>19730.28</v>
      </c>
      <c r="CG36" s="73">
        <v>11553.800000000001</v>
      </c>
      <c r="CH36" s="73">
        <v>51273.560000000005</v>
      </c>
      <c r="CI36" s="73">
        <v>36931.300000000003</v>
      </c>
      <c r="CJ36" s="73">
        <v>51174.43</v>
      </c>
      <c r="CK36" s="73">
        <v>54794.62999999999</v>
      </c>
      <c r="CL36" s="73">
        <v>79312.399999999994</v>
      </c>
      <c r="CM36" s="73">
        <v>11558.029999999999</v>
      </c>
      <c r="CN36" s="73">
        <v>30</v>
      </c>
      <c r="CO36" s="73">
        <v>30</v>
      </c>
      <c r="CP36" s="73">
        <v>71.099999999999994</v>
      </c>
      <c r="CQ36" s="73">
        <v>234658.67</v>
      </c>
      <c r="CR36" s="73">
        <v>274992.21000000002</v>
      </c>
      <c r="CS36" s="73">
        <v>373891.45000000007</v>
      </c>
      <c r="CT36" s="73">
        <v>209534.03</v>
      </c>
      <c r="CU36" s="73">
        <v>200595.55000000002</v>
      </c>
      <c r="CV36" s="73">
        <v>187695.05000000002</v>
      </c>
      <c r="CW36" s="73">
        <v>249894.65000000002</v>
      </c>
      <c r="CX36" s="73">
        <v>312373.09999999998</v>
      </c>
      <c r="CY36" s="73">
        <v>364012.65</v>
      </c>
      <c r="CZ36" s="73">
        <v>51354.43</v>
      </c>
      <c r="DA36" s="73">
        <v>1787.2500732922897</v>
      </c>
      <c r="DB36" s="73">
        <v>221737</v>
      </c>
      <c r="DC36" s="341">
        <v>326948.05</v>
      </c>
      <c r="DD36" s="341">
        <v>278067</v>
      </c>
      <c r="DE36" s="341">
        <v>452336.5</v>
      </c>
      <c r="DF36" s="34"/>
      <c r="DG36" s="34"/>
      <c r="DH36" s="34"/>
      <c r="DI36" s="34"/>
      <c r="DJ36" s="34"/>
    </row>
    <row r="37" spans="1:114" s="37" customFormat="1" x14ac:dyDescent="0.3">
      <c r="A37" s="99" t="s">
        <v>237</v>
      </c>
      <c r="B37" s="100">
        <v>1705649</v>
      </c>
      <c r="C37" s="100">
        <v>357912.19</v>
      </c>
      <c r="D37" s="91">
        <v>535615.63</v>
      </c>
      <c r="E37" s="91">
        <v>1090959.69</v>
      </c>
      <c r="F37" s="91">
        <f t="shared" si="15"/>
        <v>4128809.3199999984</v>
      </c>
      <c r="G37" s="91">
        <f t="shared" si="8"/>
        <v>2918890.67</v>
      </c>
      <c r="H37" s="91">
        <f t="shared" si="3"/>
        <v>677388.18000000017</v>
      </c>
      <c r="I37" s="91">
        <f t="shared" si="16"/>
        <v>1479281.24</v>
      </c>
      <c r="J37" s="91">
        <f t="shared" si="4"/>
        <v>468899.84000000003</v>
      </c>
      <c r="K37" s="91">
        <f t="shared" si="5"/>
        <v>529397.17000000004</v>
      </c>
      <c r="L37" s="91">
        <f t="shared" ref="L37:L42" si="17">SUM(CH37:CS37)</f>
        <v>98918.700000000012</v>
      </c>
      <c r="M37" s="91">
        <f t="shared" si="11"/>
        <v>1199428.8332251282</v>
      </c>
      <c r="N37" s="96">
        <v>2490</v>
      </c>
      <c r="O37" s="96">
        <v>38192.979999999996</v>
      </c>
      <c r="P37" s="96">
        <v>475089.46</v>
      </c>
      <c r="Q37" s="96">
        <v>705359.21</v>
      </c>
      <c r="R37" s="91">
        <v>2506580.2199999988</v>
      </c>
      <c r="S37" s="91">
        <v>10326.900000000001</v>
      </c>
      <c r="T37" s="73">
        <v>6184</v>
      </c>
      <c r="U37" s="91">
        <v>120432</v>
      </c>
      <c r="V37" s="91">
        <v>19999</v>
      </c>
      <c r="W37" s="73">
        <v>32403.55</v>
      </c>
      <c r="X37" s="73">
        <v>201254</v>
      </c>
      <c r="Y37" s="73">
        <v>10498</v>
      </c>
      <c r="Z37" s="73">
        <v>63185.74</v>
      </c>
      <c r="AA37" s="73">
        <v>932845.47</v>
      </c>
      <c r="AB37" s="73">
        <v>712929.59</v>
      </c>
      <c r="AC37" s="73">
        <v>45765.020000000004</v>
      </c>
      <c r="AD37" s="73">
        <v>228885.17000000004</v>
      </c>
      <c r="AE37" s="73">
        <v>59246.270000000004</v>
      </c>
      <c r="AF37" s="73">
        <v>2345.48</v>
      </c>
      <c r="AG37" s="73">
        <v>185433.81000000003</v>
      </c>
      <c r="AH37" s="73">
        <v>176199.58000000002</v>
      </c>
      <c r="AI37" s="73">
        <v>31909.59</v>
      </c>
      <c r="AJ37" s="73">
        <v>389381.35</v>
      </c>
      <c r="AK37" s="73">
        <v>90763.599999999977</v>
      </c>
      <c r="AL37" s="73">
        <v>24810.549999999996</v>
      </c>
      <c r="AM37" s="73">
        <v>5161.88</v>
      </c>
      <c r="AN37" s="73">
        <v>52500.939999999995</v>
      </c>
      <c r="AO37" s="73">
        <v>2454.5100000000002</v>
      </c>
      <c r="AP37" s="73">
        <v>40719.83</v>
      </c>
      <c r="AQ37" s="73">
        <v>2355.91</v>
      </c>
      <c r="AR37" s="73">
        <v>5529.99</v>
      </c>
      <c r="AS37" s="73">
        <v>21449.68</v>
      </c>
      <c r="AT37" s="73">
        <v>31415.599999999999</v>
      </c>
      <c r="AU37" s="73">
        <v>10691.019999999999</v>
      </c>
      <c r="AV37" s="73">
        <v>761.22</v>
      </c>
      <c r="AW37" s="73">
        <v>479537.05000000016</v>
      </c>
      <c r="AX37" s="73">
        <v>29389.49</v>
      </c>
      <c r="AY37" s="73">
        <v>37140.560000000005</v>
      </c>
      <c r="AZ37" s="73">
        <v>214189.9</v>
      </c>
      <c r="BA37" s="73">
        <v>805511.71000000008</v>
      </c>
      <c r="BB37" s="73">
        <v>93189.12000000001</v>
      </c>
      <c r="BC37" s="73">
        <v>53696.88</v>
      </c>
      <c r="BD37" s="73">
        <v>82260</v>
      </c>
      <c r="BE37" s="73">
        <v>40557</v>
      </c>
      <c r="BF37" s="73">
        <v>2138</v>
      </c>
      <c r="BG37" s="73">
        <v>107350.14</v>
      </c>
      <c r="BH37" s="73">
        <v>0</v>
      </c>
      <c r="BI37" s="73">
        <v>13858.44</v>
      </c>
      <c r="BJ37" s="73">
        <v>650</v>
      </c>
      <c r="BK37" s="73">
        <v>3862</v>
      </c>
      <c r="BL37" s="73">
        <v>11628.28</v>
      </c>
      <c r="BM37" s="73">
        <v>100</v>
      </c>
      <c r="BN37" s="73">
        <v>3030</v>
      </c>
      <c r="BO37" s="73">
        <v>26128.41</v>
      </c>
      <c r="BP37" s="186">
        <v>261856.72</v>
      </c>
      <c r="BQ37" s="186">
        <v>850</v>
      </c>
      <c r="BR37" s="186">
        <v>38600</v>
      </c>
      <c r="BS37" s="186">
        <v>10374.43</v>
      </c>
      <c r="BT37" s="186">
        <v>8850</v>
      </c>
      <c r="BU37" s="186">
        <v>102970</v>
      </c>
      <c r="BV37" s="120">
        <v>170</v>
      </c>
      <c r="BW37" s="73">
        <v>150</v>
      </c>
      <c r="BX37" s="73">
        <v>192631.74</v>
      </c>
      <c r="BY37" s="344">
        <v>670.27</v>
      </c>
      <c r="BZ37" s="344">
        <v>12360</v>
      </c>
      <c r="CA37" s="344">
        <v>3785.56</v>
      </c>
      <c r="CB37" s="73">
        <v>1320</v>
      </c>
      <c r="CC37" s="73">
        <v>23208.5</v>
      </c>
      <c r="CD37" s="73">
        <v>3144</v>
      </c>
      <c r="CE37" s="73">
        <v>0</v>
      </c>
      <c r="CF37" s="73">
        <v>291807.10000000003</v>
      </c>
      <c r="CG37" s="73">
        <v>150</v>
      </c>
      <c r="CH37" s="73">
        <v>680</v>
      </c>
      <c r="CI37" s="73">
        <v>0</v>
      </c>
      <c r="CJ37" s="73">
        <v>7573.26</v>
      </c>
      <c r="CK37" s="73">
        <v>170.27</v>
      </c>
      <c r="CL37" s="73">
        <v>1700</v>
      </c>
      <c r="CM37" s="73">
        <v>1589.2</v>
      </c>
      <c r="CN37" s="73">
        <v>1712.94</v>
      </c>
      <c r="CO37" s="73">
        <v>1522.05</v>
      </c>
      <c r="CP37" s="73">
        <v>78318.05</v>
      </c>
      <c r="CQ37" s="73">
        <v>4494.1900000000005</v>
      </c>
      <c r="CR37" s="73">
        <v>364</v>
      </c>
      <c r="CS37" s="73">
        <v>794.74</v>
      </c>
      <c r="CT37" s="73">
        <v>50146.239999999998</v>
      </c>
      <c r="CU37" s="73">
        <v>1250</v>
      </c>
      <c r="CV37" s="73">
        <v>561.28</v>
      </c>
      <c r="CW37" s="73">
        <v>170.27</v>
      </c>
      <c r="CX37" s="73">
        <v>1700</v>
      </c>
      <c r="CY37" s="73">
        <v>1589.2</v>
      </c>
      <c r="CZ37" s="73">
        <v>12017.7</v>
      </c>
      <c r="DA37" s="73">
        <v>13968.643225128202</v>
      </c>
      <c r="DB37" s="73">
        <v>200</v>
      </c>
      <c r="DC37" s="341">
        <v>259041</v>
      </c>
      <c r="DD37" s="341">
        <v>4525</v>
      </c>
      <c r="DE37" s="341">
        <v>854259.5</v>
      </c>
      <c r="DF37" s="34"/>
      <c r="DG37" s="34"/>
      <c r="DH37" s="34"/>
      <c r="DI37" s="34"/>
      <c r="DJ37" s="34"/>
    </row>
    <row r="38" spans="1:114" s="37" customFormat="1" ht="27.6" x14ac:dyDescent="0.3">
      <c r="A38" s="99" t="s">
        <v>238</v>
      </c>
      <c r="B38" s="100">
        <v>165711</v>
      </c>
      <c r="C38" s="100">
        <v>1221411.6599999999</v>
      </c>
      <c r="D38" s="91">
        <v>209372.63</v>
      </c>
      <c r="E38" s="91">
        <v>432265.57000000007</v>
      </c>
      <c r="F38" s="91">
        <f t="shared" si="15"/>
        <v>966194.96</v>
      </c>
      <c r="G38" s="91">
        <f t="shared" si="8"/>
        <v>352985.06</v>
      </c>
      <c r="H38" s="91">
        <f t="shared" si="3"/>
        <v>455272.37000000005</v>
      </c>
      <c r="I38" s="91">
        <f t="shared" si="16"/>
        <v>795092.0199999999</v>
      </c>
      <c r="J38" s="91">
        <f t="shared" si="4"/>
        <v>245065.39999999997</v>
      </c>
      <c r="K38" s="91">
        <f t="shared" si="5"/>
        <v>332540.37</v>
      </c>
      <c r="L38" s="91">
        <f t="shared" si="17"/>
        <v>665264.59000000008</v>
      </c>
      <c r="M38" s="91">
        <f t="shared" si="11"/>
        <v>942868.5</v>
      </c>
      <c r="N38" s="96">
        <v>7217.96</v>
      </c>
      <c r="O38" s="96">
        <v>14638.84</v>
      </c>
      <c r="P38" s="96">
        <v>16803.52</v>
      </c>
      <c r="Q38" s="96">
        <v>32698.86</v>
      </c>
      <c r="R38" s="91">
        <v>187512.33999999991</v>
      </c>
      <c r="S38" s="91">
        <v>165221.19000000006</v>
      </c>
      <c r="T38" s="73">
        <v>81335</v>
      </c>
      <c r="U38" s="91">
        <v>249368.16</v>
      </c>
      <c r="V38" s="91">
        <v>13564</v>
      </c>
      <c r="W38" s="73">
        <v>6989.09</v>
      </c>
      <c r="X38" s="73">
        <v>83917</v>
      </c>
      <c r="Y38" s="73">
        <v>106929</v>
      </c>
      <c r="Z38" s="73">
        <v>13872.21</v>
      </c>
      <c r="AA38" s="73">
        <v>99842.010000000024</v>
      </c>
      <c r="AB38" s="73">
        <v>6293.29</v>
      </c>
      <c r="AC38" s="73">
        <v>1712.62</v>
      </c>
      <c r="AD38" s="73">
        <v>3860.9300000000003</v>
      </c>
      <c r="AE38" s="73">
        <v>8763.1299999999992</v>
      </c>
      <c r="AF38" s="73">
        <v>8994.52</v>
      </c>
      <c r="AG38" s="73">
        <v>9030.4</v>
      </c>
      <c r="AH38" s="73">
        <v>22129.02</v>
      </c>
      <c r="AI38" s="73">
        <v>45622.44</v>
      </c>
      <c r="AJ38" s="73">
        <v>28464.51</v>
      </c>
      <c r="AK38" s="73">
        <v>104399.98</v>
      </c>
      <c r="AL38" s="73">
        <v>9264.92</v>
      </c>
      <c r="AM38" s="73">
        <v>22761.95</v>
      </c>
      <c r="AN38" s="73">
        <v>79616.48000000001</v>
      </c>
      <c r="AO38" s="73">
        <v>2781.27</v>
      </c>
      <c r="AP38" s="73">
        <v>65126.65</v>
      </c>
      <c r="AQ38" s="73">
        <v>38786.270000000004</v>
      </c>
      <c r="AR38" s="73">
        <v>3938.13</v>
      </c>
      <c r="AS38" s="73">
        <v>28311.18</v>
      </c>
      <c r="AT38" s="73">
        <v>4883.6000000000004</v>
      </c>
      <c r="AU38" s="73">
        <v>18645.970000000005</v>
      </c>
      <c r="AV38" s="73">
        <v>16902.189999999999</v>
      </c>
      <c r="AW38" s="73">
        <v>164253.76000000001</v>
      </c>
      <c r="AX38" s="73">
        <v>30737.06</v>
      </c>
      <c r="AY38" s="73">
        <v>12976.58</v>
      </c>
      <c r="AZ38" s="73">
        <v>24580.45</v>
      </c>
      <c r="BA38" s="73">
        <v>79796.45</v>
      </c>
      <c r="BB38" s="73">
        <v>41516.969999999994</v>
      </c>
      <c r="BC38" s="73">
        <v>221734.88999999998</v>
      </c>
      <c r="BD38" s="73">
        <v>53770</v>
      </c>
      <c r="BE38" s="73">
        <v>163866</v>
      </c>
      <c r="BF38" s="73">
        <v>28708.450000000004</v>
      </c>
      <c r="BG38" s="73">
        <v>29037.200000000001</v>
      </c>
      <c r="BH38" s="73">
        <v>34190.43</v>
      </c>
      <c r="BI38" s="73">
        <v>74177.540000000008</v>
      </c>
      <c r="BJ38" s="73">
        <v>3380</v>
      </c>
      <c r="BK38" s="73">
        <v>7555.71</v>
      </c>
      <c r="BL38" s="73">
        <v>18243.419999999998</v>
      </c>
      <c r="BM38" s="73">
        <v>0</v>
      </c>
      <c r="BN38" s="73">
        <v>5320</v>
      </c>
      <c r="BO38" s="73">
        <v>29556.29</v>
      </c>
      <c r="BP38" s="186">
        <v>134541.41999999998</v>
      </c>
      <c r="BQ38" s="186">
        <v>150</v>
      </c>
      <c r="BR38" s="186">
        <v>21353.309999999998</v>
      </c>
      <c r="BS38" s="186">
        <v>12025.849999999999</v>
      </c>
      <c r="BT38" s="186">
        <v>2000</v>
      </c>
      <c r="BU38" s="186">
        <v>10939.4</v>
      </c>
      <c r="BV38" s="120">
        <v>630</v>
      </c>
      <c r="BW38" s="73">
        <v>11880</v>
      </c>
      <c r="BX38" s="73">
        <v>2000</v>
      </c>
      <c r="BY38" s="344">
        <v>2400</v>
      </c>
      <c r="BZ38" s="344">
        <v>233625.17</v>
      </c>
      <c r="CA38" s="344">
        <v>7911.32</v>
      </c>
      <c r="CB38" s="73">
        <v>1110</v>
      </c>
      <c r="CC38" s="73">
        <v>6183.4</v>
      </c>
      <c r="CD38" s="73">
        <v>7142.7</v>
      </c>
      <c r="CE38" s="73">
        <v>400</v>
      </c>
      <c r="CF38" s="73">
        <v>58907.78</v>
      </c>
      <c r="CG38" s="73">
        <v>350</v>
      </c>
      <c r="CH38" s="73">
        <v>350</v>
      </c>
      <c r="CI38" s="73">
        <v>2000</v>
      </c>
      <c r="CJ38" s="73">
        <v>655.76</v>
      </c>
      <c r="CK38" s="73">
        <v>2200</v>
      </c>
      <c r="CL38" s="73">
        <v>235482.04</v>
      </c>
      <c r="CM38" s="73">
        <v>10350</v>
      </c>
      <c r="CN38" s="73">
        <v>15840</v>
      </c>
      <c r="CO38" s="73">
        <v>10374.23</v>
      </c>
      <c r="CP38" s="73">
        <v>335367.86</v>
      </c>
      <c r="CQ38" s="73">
        <v>371.01</v>
      </c>
      <c r="CR38" s="73">
        <v>690</v>
      </c>
      <c r="CS38" s="73">
        <v>51583.69</v>
      </c>
      <c r="CT38" s="73">
        <v>20907.78</v>
      </c>
      <c r="CU38" s="73">
        <v>9400</v>
      </c>
      <c r="CV38" s="73">
        <v>280.64</v>
      </c>
      <c r="CW38" s="73">
        <v>2200</v>
      </c>
      <c r="CX38" s="73">
        <v>235482.04</v>
      </c>
      <c r="CY38" s="73">
        <v>10350</v>
      </c>
      <c r="CZ38" s="73">
        <v>173192.23</v>
      </c>
      <c r="DA38" s="73">
        <v>34632.839999999997</v>
      </c>
      <c r="DB38" s="73">
        <v>233819.98</v>
      </c>
      <c r="DC38" s="341">
        <v>135779.5</v>
      </c>
      <c r="DD38" s="341">
        <v>53952</v>
      </c>
      <c r="DE38" s="341">
        <v>32871.49</v>
      </c>
      <c r="DF38" s="34"/>
      <c r="DG38" s="34"/>
      <c r="DH38" s="34"/>
      <c r="DI38" s="34"/>
      <c r="DJ38" s="34"/>
    </row>
    <row r="39" spans="1:114" s="37" customFormat="1" x14ac:dyDescent="0.3">
      <c r="A39" s="118" t="s">
        <v>231</v>
      </c>
      <c r="B39" s="119">
        <v>586282</v>
      </c>
      <c r="C39" s="100">
        <v>75633.05</v>
      </c>
      <c r="D39" s="91">
        <v>85833.61</v>
      </c>
      <c r="E39" s="91">
        <v>1458382.3299999998</v>
      </c>
      <c r="F39" s="91">
        <f t="shared" si="15"/>
        <v>3411998.22</v>
      </c>
      <c r="G39" s="91">
        <f t="shared" si="8"/>
        <v>250039.03</v>
      </c>
      <c r="H39" s="91">
        <f t="shared" si="3"/>
        <v>192827.91</v>
      </c>
      <c r="I39" s="91">
        <f t="shared" si="16"/>
        <v>82527.150000000009</v>
      </c>
      <c r="J39" s="91">
        <f t="shared" si="4"/>
        <v>90534.98</v>
      </c>
      <c r="K39" s="91">
        <f t="shared" si="5"/>
        <v>27870.399999999998</v>
      </c>
      <c r="L39" s="91">
        <f t="shared" si="17"/>
        <v>1014439.52</v>
      </c>
      <c r="M39" s="91">
        <f t="shared" si="11"/>
        <v>237993.80606062955</v>
      </c>
      <c r="N39" s="96">
        <v>17360</v>
      </c>
      <c r="O39" s="96">
        <v>11319.94</v>
      </c>
      <c r="P39" s="96">
        <v>1081856.8</v>
      </c>
      <c r="Q39" s="96">
        <v>97.77</v>
      </c>
      <c r="R39" s="91">
        <v>2282719.0600000005</v>
      </c>
      <c r="S39" s="91">
        <v>200</v>
      </c>
      <c r="T39" s="73"/>
      <c r="U39" s="91">
        <v>340.65</v>
      </c>
      <c r="V39" s="91">
        <v>1770</v>
      </c>
      <c r="W39" s="73">
        <v>650</v>
      </c>
      <c r="X39" s="73">
        <v>0</v>
      </c>
      <c r="Y39" s="73">
        <v>15684</v>
      </c>
      <c r="Z39" s="73">
        <v>57332.39</v>
      </c>
      <c r="AA39" s="73">
        <v>800</v>
      </c>
      <c r="AB39" s="73">
        <v>40603.74</v>
      </c>
      <c r="AC39" s="73">
        <v>320</v>
      </c>
      <c r="AD39" s="97">
        <v>140</v>
      </c>
      <c r="AE39" s="97">
        <v>3100</v>
      </c>
      <c r="AF39" s="73">
        <v>0</v>
      </c>
      <c r="AG39" s="73">
        <v>3315</v>
      </c>
      <c r="AH39" s="73">
        <v>94837.22</v>
      </c>
      <c r="AI39" s="73">
        <v>32415.68</v>
      </c>
      <c r="AJ39" s="73">
        <v>1975</v>
      </c>
      <c r="AK39" s="73">
        <v>15200</v>
      </c>
      <c r="AL39" s="73">
        <v>118253.96</v>
      </c>
      <c r="AM39" s="73">
        <v>120</v>
      </c>
      <c r="AN39" s="73">
        <v>435.75</v>
      </c>
      <c r="AO39" s="73">
        <v>70</v>
      </c>
      <c r="AP39" s="73">
        <v>0</v>
      </c>
      <c r="AQ39" s="73">
        <v>21750</v>
      </c>
      <c r="AR39" s="73">
        <v>0</v>
      </c>
      <c r="AS39" s="73">
        <v>122.27</v>
      </c>
      <c r="AT39" s="73">
        <v>0</v>
      </c>
      <c r="AU39" s="73">
        <v>20</v>
      </c>
      <c r="AV39" s="73">
        <v>50</v>
      </c>
      <c r="AW39" s="73">
        <v>52005.93</v>
      </c>
      <c r="AX39" s="73">
        <v>13480</v>
      </c>
      <c r="AY39" s="73">
        <v>1061.3499999999999</v>
      </c>
      <c r="AZ39" s="73">
        <v>11712.48</v>
      </c>
      <c r="BA39" s="73">
        <v>2277.2799999999997</v>
      </c>
      <c r="BB39" s="73">
        <v>0</v>
      </c>
      <c r="BC39" s="73">
        <v>80</v>
      </c>
      <c r="BD39" s="73">
        <v>13680</v>
      </c>
      <c r="BE39" s="73">
        <v>18399</v>
      </c>
      <c r="BF39" s="73">
        <v>18150</v>
      </c>
      <c r="BG39" s="73">
        <v>3640.22</v>
      </c>
      <c r="BH39" s="73">
        <v>0</v>
      </c>
      <c r="BI39" s="73">
        <v>46.82</v>
      </c>
      <c r="BJ39" s="73">
        <v>1550</v>
      </c>
      <c r="BK39" s="73">
        <v>57624.979999999996</v>
      </c>
      <c r="BL39" s="73">
        <v>6900</v>
      </c>
      <c r="BM39" s="73">
        <v>10000</v>
      </c>
      <c r="BN39" s="73">
        <v>10380</v>
      </c>
      <c r="BO39" s="73">
        <v>1000</v>
      </c>
      <c r="BP39" s="186">
        <v>100</v>
      </c>
      <c r="BQ39" s="186">
        <v>0</v>
      </c>
      <c r="BR39" s="186">
        <v>0</v>
      </c>
      <c r="BS39" s="186">
        <v>200</v>
      </c>
      <c r="BT39" s="186">
        <v>2000</v>
      </c>
      <c r="BU39" s="186">
        <v>780</v>
      </c>
      <c r="BV39" s="97">
        <v>230</v>
      </c>
      <c r="BW39" s="73">
        <v>0</v>
      </c>
      <c r="BX39" s="73">
        <v>700</v>
      </c>
      <c r="BY39" s="344">
        <v>550.67999999999995</v>
      </c>
      <c r="BZ39" s="342">
        <v>100</v>
      </c>
      <c r="CA39" s="344">
        <v>1828.13</v>
      </c>
      <c r="CB39" s="73">
        <v>155</v>
      </c>
      <c r="CC39" s="73">
        <v>755.9</v>
      </c>
      <c r="CD39" s="73">
        <v>0</v>
      </c>
      <c r="CE39" s="73">
        <v>150</v>
      </c>
      <c r="CF39" s="73">
        <v>23050.69</v>
      </c>
      <c r="CG39" s="73">
        <v>350</v>
      </c>
      <c r="CH39" s="73">
        <v>600</v>
      </c>
      <c r="CI39" s="73">
        <v>0</v>
      </c>
      <c r="CJ39" s="73">
        <v>20000</v>
      </c>
      <c r="CK39" s="73">
        <v>550.67999999999995</v>
      </c>
      <c r="CL39" s="73">
        <v>200</v>
      </c>
      <c r="CM39" s="73">
        <v>4000</v>
      </c>
      <c r="CN39" s="73">
        <v>476.47</v>
      </c>
      <c r="CO39" s="73">
        <v>30000</v>
      </c>
      <c r="CP39" s="73">
        <v>603000</v>
      </c>
      <c r="CQ39" s="73">
        <v>0</v>
      </c>
      <c r="CR39" s="73">
        <v>5280</v>
      </c>
      <c r="CS39" s="73">
        <v>350332.37</v>
      </c>
      <c r="CT39" s="73">
        <v>86905.44</v>
      </c>
      <c r="CU39" s="73">
        <v>3000</v>
      </c>
      <c r="CV39" s="73">
        <v>0</v>
      </c>
      <c r="CW39" s="73">
        <v>550.67999999999995</v>
      </c>
      <c r="CX39" s="73">
        <v>200</v>
      </c>
      <c r="CY39" s="73">
        <v>4000</v>
      </c>
      <c r="CZ39" s="73">
        <v>0</v>
      </c>
      <c r="DA39" s="73">
        <v>121571.85606062955</v>
      </c>
      <c r="DB39" s="73">
        <v>0</v>
      </c>
      <c r="DC39" s="341">
        <v>21525.83</v>
      </c>
      <c r="DD39" s="341">
        <v>140</v>
      </c>
      <c r="DE39" s="73">
        <v>100</v>
      </c>
      <c r="DF39" s="34"/>
      <c r="DG39" s="34"/>
      <c r="DH39" s="34"/>
      <c r="DI39" s="34"/>
      <c r="DJ39" s="34"/>
    </row>
    <row r="40" spans="1:114" s="37" customFormat="1" x14ac:dyDescent="0.3">
      <c r="A40" s="118" t="s">
        <v>232</v>
      </c>
      <c r="B40" s="119">
        <v>998.49</v>
      </c>
      <c r="C40" s="100">
        <v>91567</v>
      </c>
      <c r="D40" s="91">
        <v>77091.709999999992</v>
      </c>
      <c r="E40" s="91">
        <v>17242.77</v>
      </c>
      <c r="F40" s="91">
        <f t="shared" si="15"/>
        <v>4929451.74</v>
      </c>
      <c r="G40" s="91">
        <f t="shared" si="8"/>
        <v>2187262.25</v>
      </c>
      <c r="H40" s="91">
        <f t="shared" si="3"/>
        <v>56121.4</v>
      </c>
      <c r="I40" s="91">
        <f t="shared" si="16"/>
        <v>472858.74999999994</v>
      </c>
      <c r="J40" s="91">
        <f t="shared" si="4"/>
        <v>6713.53</v>
      </c>
      <c r="K40" s="91">
        <f t="shared" si="5"/>
        <v>4758.0599999999995</v>
      </c>
      <c r="L40" s="91">
        <f t="shared" si="17"/>
        <v>357894.43</v>
      </c>
      <c r="M40" s="91">
        <f t="shared" si="11"/>
        <v>300616.65059806511</v>
      </c>
      <c r="N40" s="96">
        <v>3723.21</v>
      </c>
      <c r="O40" s="96">
        <v>1599480</v>
      </c>
      <c r="P40" s="96">
        <v>1100</v>
      </c>
      <c r="Q40" s="96">
        <v>0</v>
      </c>
      <c r="R40" s="91">
        <v>3321368.13</v>
      </c>
      <c r="S40" s="91">
        <v>20</v>
      </c>
      <c r="T40" s="73"/>
      <c r="U40" s="91">
        <v>370</v>
      </c>
      <c r="V40" s="91">
        <v>2289</v>
      </c>
      <c r="W40" s="73">
        <v>0</v>
      </c>
      <c r="X40" s="73">
        <v>0</v>
      </c>
      <c r="Y40" s="73">
        <v>1101.4000000000001</v>
      </c>
      <c r="Z40" s="73">
        <v>300</v>
      </c>
      <c r="AA40" s="73">
        <v>12563.94</v>
      </c>
      <c r="AB40" s="97">
        <v>1976.7199999999998</v>
      </c>
      <c r="AC40" s="97">
        <v>2114970.88</v>
      </c>
      <c r="AD40" s="97">
        <v>0</v>
      </c>
      <c r="AE40" s="73">
        <v>225.53</v>
      </c>
      <c r="AF40" s="73">
        <v>0</v>
      </c>
      <c r="AG40" s="73">
        <v>0</v>
      </c>
      <c r="AH40" s="73">
        <v>0</v>
      </c>
      <c r="AI40" s="73">
        <v>0</v>
      </c>
      <c r="AJ40" s="73">
        <v>0</v>
      </c>
      <c r="AK40" s="73">
        <v>57225.18</v>
      </c>
      <c r="AL40" s="73">
        <v>7400</v>
      </c>
      <c r="AM40" s="73">
        <v>0</v>
      </c>
      <c r="AN40" s="73">
        <v>130.29</v>
      </c>
      <c r="AO40" s="73"/>
      <c r="AP40" s="73">
        <v>15124.95</v>
      </c>
      <c r="AQ40" s="73">
        <v>1000</v>
      </c>
      <c r="AR40" s="73">
        <v>0</v>
      </c>
      <c r="AS40" s="73">
        <v>12260.05</v>
      </c>
      <c r="AT40" s="73">
        <v>0</v>
      </c>
      <c r="AU40" s="73">
        <v>11170.650000000001</v>
      </c>
      <c r="AV40" s="73"/>
      <c r="AW40" s="73">
        <v>9035.4599999999991</v>
      </c>
      <c r="AX40" s="73">
        <v>10200</v>
      </c>
      <c r="AY40" s="73">
        <v>0</v>
      </c>
      <c r="AZ40" s="73">
        <v>21779.51</v>
      </c>
      <c r="BA40" s="73">
        <v>0</v>
      </c>
      <c r="BB40" s="73">
        <v>7932.91</v>
      </c>
      <c r="BC40" s="73">
        <v>105000.2</v>
      </c>
      <c r="BD40" s="73">
        <v>91620.75</v>
      </c>
      <c r="BE40" s="73">
        <v>133424</v>
      </c>
      <c r="BF40" s="73">
        <v>54409.479999999996</v>
      </c>
      <c r="BG40" s="73">
        <v>31459.55</v>
      </c>
      <c r="BH40" s="73">
        <v>0</v>
      </c>
      <c r="BI40" s="73">
        <v>17032.349999999999</v>
      </c>
      <c r="BJ40" s="73">
        <v>0</v>
      </c>
      <c r="BK40" s="73">
        <v>0</v>
      </c>
      <c r="BL40" s="73">
        <v>700</v>
      </c>
      <c r="BM40" s="73">
        <v>0</v>
      </c>
      <c r="BN40" s="73">
        <v>0</v>
      </c>
      <c r="BO40" s="73">
        <v>1000</v>
      </c>
      <c r="BP40" s="186">
        <v>113.53</v>
      </c>
      <c r="BQ40" s="186">
        <v>0</v>
      </c>
      <c r="BR40" s="186">
        <v>0</v>
      </c>
      <c r="BS40" s="186"/>
      <c r="BT40" s="186">
        <v>2450</v>
      </c>
      <c r="BU40" s="186">
        <v>2450</v>
      </c>
      <c r="BV40" s="97">
        <v>0</v>
      </c>
      <c r="BW40" s="73">
        <v>1972.06</v>
      </c>
      <c r="BX40" s="73">
        <v>100</v>
      </c>
      <c r="BY40" s="73">
        <v>0</v>
      </c>
      <c r="BZ40" s="73">
        <v>0</v>
      </c>
      <c r="CA40" s="344">
        <v>1410</v>
      </c>
      <c r="CB40" s="73">
        <v>0</v>
      </c>
      <c r="CC40" s="73">
        <v>400</v>
      </c>
      <c r="CD40" s="73">
        <v>0</v>
      </c>
      <c r="CE40" s="73">
        <v>876</v>
      </c>
      <c r="CF40" s="73">
        <v>0</v>
      </c>
      <c r="CG40" s="73">
        <v>0</v>
      </c>
      <c r="CH40" s="73">
        <v>0</v>
      </c>
      <c r="CI40" s="73">
        <v>0</v>
      </c>
      <c r="CJ40" s="73">
        <v>0</v>
      </c>
      <c r="CK40" s="73">
        <v>0</v>
      </c>
      <c r="CL40" s="73">
        <v>0</v>
      </c>
      <c r="CM40" s="73">
        <v>0</v>
      </c>
      <c r="CN40" s="73">
        <v>0</v>
      </c>
      <c r="CO40" s="73">
        <v>0</v>
      </c>
      <c r="CP40" s="73">
        <v>0</v>
      </c>
      <c r="CQ40" s="73">
        <v>357824.43</v>
      </c>
      <c r="CR40" s="73">
        <v>70</v>
      </c>
      <c r="CS40" s="73">
        <v>0</v>
      </c>
      <c r="CT40" s="73">
        <v>29846.29</v>
      </c>
      <c r="CU40" s="73">
        <v>0</v>
      </c>
      <c r="CV40" s="73">
        <v>0</v>
      </c>
      <c r="CW40" s="73">
        <v>0</v>
      </c>
      <c r="CX40" s="73">
        <v>0</v>
      </c>
      <c r="CY40" s="73">
        <v>0</v>
      </c>
      <c r="CZ40" s="73">
        <v>8200</v>
      </c>
      <c r="DA40" s="73">
        <v>162170.36059806508</v>
      </c>
      <c r="DB40" s="73">
        <v>1450</v>
      </c>
      <c r="DC40" s="341">
        <v>88600</v>
      </c>
      <c r="DD40" s="341">
        <v>8250</v>
      </c>
      <c r="DE40" s="73">
        <v>2100</v>
      </c>
      <c r="DF40" s="34"/>
      <c r="DG40" s="34"/>
      <c r="DH40" s="34"/>
      <c r="DI40" s="34"/>
      <c r="DJ40" s="34"/>
    </row>
    <row r="41" spans="1:114" s="37" customFormat="1" ht="42" customHeight="1" x14ac:dyDescent="0.3">
      <c r="A41" s="99" t="s">
        <v>233</v>
      </c>
      <c r="B41" s="100">
        <v>29528</v>
      </c>
      <c r="C41" s="91">
        <v>248643.01000000007</v>
      </c>
      <c r="D41" s="91">
        <v>135796.19</v>
      </c>
      <c r="E41" s="91">
        <v>1332869.5599999998</v>
      </c>
      <c r="F41" s="91">
        <f t="shared" si="15"/>
        <v>228546.97</v>
      </c>
      <c r="G41" s="91">
        <f t="shared" si="8"/>
        <v>270373.21999999997</v>
      </c>
      <c r="H41" s="91">
        <f t="shared" si="3"/>
        <v>769167.0900000002</v>
      </c>
      <c r="I41" s="91">
        <f t="shared" si="16"/>
        <v>883526.26000000013</v>
      </c>
      <c r="J41" s="91">
        <f t="shared" si="4"/>
        <v>278251.39</v>
      </c>
      <c r="K41" s="91">
        <f t="shared" si="5"/>
        <v>45071.59</v>
      </c>
      <c r="L41" s="91">
        <f t="shared" si="17"/>
        <v>62760.82</v>
      </c>
      <c r="M41" s="91">
        <f t="shared" si="11"/>
        <v>1074883.6600000001</v>
      </c>
      <c r="N41" s="96">
        <v>444.2</v>
      </c>
      <c r="O41" s="96">
        <v>101.59</v>
      </c>
      <c r="P41" s="96">
        <v>175</v>
      </c>
      <c r="Q41" s="96">
        <v>22140.76</v>
      </c>
      <c r="R41" s="91">
        <v>1695.93</v>
      </c>
      <c r="S41" s="91">
        <v>126288.93000000001</v>
      </c>
      <c r="T41" s="73">
        <v>10050</v>
      </c>
      <c r="U41" s="91">
        <v>22082</v>
      </c>
      <c r="V41" s="91">
        <v>33603</v>
      </c>
      <c r="W41" s="73">
        <v>1202.56</v>
      </c>
      <c r="X41" s="73">
        <v>2438</v>
      </c>
      <c r="Y41" s="73">
        <v>8325</v>
      </c>
      <c r="Z41" s="73">
        <v>10049.879999999999</v>
      </c>
      <c r="AA41" s="73">
        <v>9200.0499999999993</v>
      </c>
      <c r="AB41" s="73">
        <v>41652.429999999993</v>
      </c>
      <c r="AC41" s="120">
        <v>618.72</v>
      </c>
      <c r="AD41" s="73">
        <v>39.04</v>
      </c>
      <c r="AE41" s="73">
        <v>89991.989999999991</v>
      </c>
      <c r="AF41" s="73">
        <v>22</v>
      </c>
      <c r="AG41" s="73">
        <v>4114.5199999999995</v>
      </c>
      <c r="AH41" s="73">
        <v>79981.670000000013</v>
      </c>
      <c r="AI41" s="73">
        <v>11368.92</v>
      </c>
      <c r="AJ41" s="73">
        <v>1851</v>
      </c>
      <c r="AK41" s="73">
        <v>21483</v>
      </c>
      <c r="AL41" s="73">
        <v>10026</v>
      </c>
      <c r="AM41" s="73">
        <v>9480.8900000000012</v>
      </c>
      <c r="AN41" s="73">
        <v>641553.97000000009</v>
      </c>
      <c r="AO41" s="73">
        <v>2946.52</v>
      </c>
      <c r="AP41" s="73">
        <v>400</v>
      </c>
      <c r="AQ41" s="73">
        <v>1578.53</v>
      </c>
      <c r="AR41" s="73">
        <v>11563.680000000002</v>
      </c>
      <c r="AS41" s="73">
        <v>55048.39</v>
      </c>
      <c r="AT41" s="73">
        <v>861.04</v>
      </c>
      <c r="AU41" s="73">
        <v>30169.24</v>
      </c>
      <c r="AV41" s="73">
        <v>200</v>
      </c>
      <c r="AW41" s="73">
        <v>5338.83</v>
      </c>
      <c r="AX41" s="73">
        <v>822.3</v>
      </c>
      <c r="AY41" s="73">
        <v>3392.13</v>
      </c>
      <c r="AZ41" s="73">
        <v>27617.16</v>
      </c>
      <c r="BA41" s="73">
        <v>23622.77</v>
      </c>
      <c r="BB41" s="73">
        <v>6037.34</v>
      </c>
      <c r="BC41" s="73">
        <v>34772.709999999992</v>
      </c>
      <c r="BD41" s="73">
        <v>4974.46</v>
      </c>
      <c r="BE41" s="73">
        <v>23401</v>
      </c>
      <c r="BF41" s="73">
        <v>4571.8100000000004</v>
      </c>
      <c r="BG41" s="73">
        <v>727467.15</v>
      </c>
      <c r="BH41" s="73">
        <v>0</v>
      </c>
      <c r="BI41" s="73">
        <v>26847.43</v>
      </c>
      <c r="BJ41" s="73">
        <v>0</v>
      </c>
      <c r="BK41" s="73">
        <v>0</v>
      </c>
      <c r="BL41" s="73">
        <v>955.13</v>
      </c>
      <c r="BM41" s="73">
        <v>0</v>
      </c>
      <c r="BN41" s="73">
        <v>0</v>
      </c>
      <c r="BO41" s="73">
        <v>9422.06</v>
      </c>
      <c r="BP41" s="186">
        <v>4844.6099999999997</v>
      </c>
      <c r="BQ41" s="186">
        <v>0</v>
      </c>
      <c r="BR41" s="186">
        <v>200</v>
      </c>
      <c r="BS41" s="186">
        <v>25</v>
      </c>
      <c r="BT41" s="186">
        <v>262704.59000000003</v>
      </c>
      <c r="BU41" s="186">
        <v>100</v>
      </c>
      <c r="BV41" s="120">
        <v>300</v>
      </c>
      <c r="BW41" s="73">
        <v>500</v>
      </c>
      <c r="BX41" s="73">
        <v>0</v>
      </c>
      <c r="BY41" s="344">
        <v>70.819999999999993</v>
      </c>
      <c r="BZ41" s="73">
        <v>0</v>
      </c>
      <c r="CA41" s="73">
        <v>0</v>
      </c>
      <c r="CB41" s="73">
        <v>2110</v>
      </c>
      <c r="CC41" s="73">
        <v>130</v>
      </c>
      <c r="CD41" s="73">
        <v>4900</v>
      </c>
      <c r="CE41" s="73">
        <v>200</v>
      </c>
      <c r="CF41" s="73">
        <v>36860.769999999997</v>
      </c>
      <c r="CG41" s="73">
        <v>0</v>
      </c>
      <c r="CH41" s="73">
        <v>50</v>
      </c>
      <c r="CI41" s="73">
        <v>0</v>
      </c>
      <c r="CJ41" s="73">
        <v>0</v>
      </c>
      <c r="CK41" s="73">
        <v>70.819999999999993</v>
      </c>
      <c r="CL41" s="73">
        <v>0</v>
      </c>
      <c r="CM41" s="73">
        <v>600</v>
      </c>
      <c r="CN41" s="73">
        <v>60</v>
      </c>
      <c r="CO41" s="73">
        <v>0</v>
      </c>
      <c r="CP41" s="73">
        <v>61730</v>
      </c>
      <c r="CQ41" s="73">
        <v>0</v>
      </c>
      <c r="CR41" s="73">
        <v>30</v>
      </c>
      <c r="CS41" s="73">
        <v>220</v>
      </c>
      <c r="CT41" s="73">
        <v>4689.33</v>
      </c>
      <c r="CU41" s="73">
        <v>1063800</v>
      </c>
      <c r="CV41" s="73">
        <v>0</v>
      </c>
      <c r="CW41" s="73">
        <v>70.819999999999993</v>
      </c>
      <c r="CX41" s="73">
        <v>0</v>
      </c>
      <c r="CY41" s="73">
        <v>600</v>
      </c>
      <c r="CZ41" s="73">
        <v>100</v>
      </c>
      <c r="DA41" s="73">
        <v>1220</v>
      </c>
      <c r="DB41" s="73">
        <v>150</v>
      </c>
      <c r="DC41" s="341">
        <v>4213.51</v>
      </c>
      <c r="DD41" s="73">
        <v>20</v>
      </c>
      <c r="DE41" s="73">
        <v>20</v>
      </c>
      <c r="DF41" s="34"/>
      <c r="DG41" s="34"/>
      <c r="DH41" s="34"/>
      <c r="DI41" s="34"/>
      <c r="DJ41" s="34"/>
    </row>
    <row r="42" spans="1:114" s="37" customFormat="1" x14ac:dyDescent="0.3">
      <c r="A42" s="99" t="s">
        <v>234</v>
      </c>
      <c r="B42" s="100">
        <v>400</v>
      </c>
      <c r="C42" s="91">
        <v>591952.71999999986</v>
      </c>
      <c r="D42" s="91">
        <v>0</v>
      </c>
      <c r="E42" s="91">
        <v>0</v>
      </c>
      <c r="F42" s="91">
        <f t="shared" si="15"/>
        <v>469</v>
      </c>
      <c r="G42" s="91">
        <f t="shared" si="8"/>
        <v>6600</v>
      </c>
      <c r="H42" s="91">
        <f t="shared" si="3"/>
        <v>0</v>
      </c>
      <c r="I42" s="91">
        <f t="shared" si="16"/>
        <v>4983.1099999999997</v>
      </c>
      <c r="J42" s="91">
        <f t="shared" si="4"/>
        <v>0</v>
      </c>
      <c r="K42" s="91">
        <f t="shared" si="5"/>
        <v>0</v>
      </c>
      <c r="L42" s="91">
        <f t="shared" si="17"/>
        <v>0</v>
      </c>
      <c r="M42" s="91">
        <f t="shared" si="11"/>
        <v>130.46027557900908</v>
      </c>
      <c r="N42" s="96">
        <v>0</v>
      </c>
      <c r="O42" s="96">
        <v>0</v>
      </c>
      <c r="P42" s="96">
        <v>0</v>
      </c>
      <c r="Q42" s="96">
        <v>0</v>
      </c>
      <c r="R42" s="91">
        <v>0</v>
      </c>
      <c r="S42" s="91">
        <v>0</v>
      </c>
      <c r="T42" s="73"/>
      <c r="U42" s="91"/>
      <c r="V42" s="91">
        <v>0</v>
      </c>
      <c r="W42" s="73">
        <v>0</v>
      </c>
      <c r="X42" s="73">
        <v>469</v>
      </c>
      <c r="Y42" s="73">
        <v>0</v>
      </c>
      <c r="Z42" s="73">
        <v>0</v>
      </c>
      <c r="AA42" s="73"/>
      <c r="AB42" s="73">
        <v>6500</v>
      </c>
      <c r="AC42" s="120">
        <v>0</v>
      </c>
      <c r="AD42" s="73">
        <v>0</v>
      </c>
      <c r="AE42" s="73">
        <v>0</v>
      </c>
      <c r="AF42" s="73">
        <v>0</v>
      </c>
      <c r="AG42" s="73">
        <v>0</v>
      </c>
      <c r="AH42" s="73"/>
      <c r="AI42" s="73">
        <v>100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/>
      <c r="AP42" s="73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73">
        <v>0</v>
      </c>
      <c r="BB42" s="73">
        <v>0</v>
      </c>
      <c r="BC42" s="73"/>
      <c r="BD42" s="73">
        <v>40</v>
      </c>
      <c r="BE42" s="73">
        <v>100</v>
      </c>
      <c r="BF42" s="73">
        <v>0</v>
      </c>
      <c r="BG42" s="73"/>
      <c r="BH42" s="73">
        <v>0</v>
      </c>
      <c r="BI42" s="73">
        <v>4843.1099999999997</v>
      </c>
      <c r="BJ42" s="73">
        <v>0</v>
      </c>
      <c r="BK42" s="73">
        <v>0</v>
      </c>
      <c r="BL42" s="73">
        <v>0</v>
      </c>
      <c r="BM42" s="73">
        <v>0</v>
      </c>
      <c r="BN42" s="73">
        <v>0</v>
      </c>
      <c r="BO42" s="73">
        <v>0</v>
      </c>
      <c r="BP42" s="186">
        <v>0</v>
      </c>
      <c r="BQ42" s="186">
        <v>0</v>
      </c>
      <c r="BR42" s="186"/>
      <c r="BS42" s="186">
        <v>0</v>
      </c>
      <c r="BT42" s="186">
        <v>0</v>
      </c>
      <c r="BU42" s="186"/>
      <c r="BV42" s="120">
        <v>0</v>
      </c>
      <c r="BW42" s="73">
        <v>0</v>
      </c>
      <c r="BX42" s="73">
        <v>0</v>
      </c>
      <c r="BY42" s="73">
        <v>0</v>
      </c>
      <c r="BZ42" s="73">
        <v>0</v>
      </c>
      <c r="CA42" s="73"/>
      <c r="CB42" s="73">
        <v>0</v>
      </c>
      <c r="CC42" s="73">
        <v>0</v>
      </c>
      <c r="CD42" s="73">
        <v>0</v>
      </c>
      <c r="CE42" s="73">
        <v>0</v>
      </c>
      <c r="CF42" s="73">
        <v>0</v>
      </c>
      <c r="CG42" s="73">
        <v>0</v>
      </c>
      <c r="CH42" s="73">
        <v>0</v>
      </c>
      <c r="CI42" s="73">
        <v>0</v>
      </c>
      <c r="CJ42" s="73">
        <v>0</v>
      </c>
      <c r="CK42" s="73">
        <v>0</v>
      </c>
      <c r="CL42" s="73">
        <v>0</v>
      </c>
      <c r="CM42" s="73">
        <v>0</v>
      </c>
      <c r="CN42" s="73">
        <v>0</v>
      </c>
      <c r="CO42" s="73">
        <v>0</v>
      </c>
      <c r="CP42" s="73">
        <v>0</v>
      </c>
      <c r="CQ42" s="73">
        <v>0</v>
      </c>
      <c r="CR42" s="73">
        <v>0</v>
      </c>
      <c r="CS42" s="73">
        <v>0</v>
      </c>
      <c r="CT42" s="73">
        <v>0</v>
      </c>
      <c r="CU42" s="73">
        <v>0</v>
      </c>
      <c r="CV42" s="73">
        <v>0</v>
      </c>
      <c r="CW42" s="73">
        <v>0</v>
      </c>
      <c r="CX42" s="73">
        <v>0</v>
      </c>
      <c r="CY42" s="73">
        <v>0</v>
      </c>
      <c r="CZ42" s="73">
        <v>0</v>
      </c>
      <c r="DA42" s="73">
        <v>130.46027557900908</v>
      </c>
      <c r="DB42" s="73">
        <v>0</v>
      </c>
      <c r="DC42" s="73">
        <v>0</v>
      </c>
      <c r="DD42" s="73">
        <v>0</v>
      </c>
      <c r="DE42" s="73"/>
      <c r="DF42" s="34"/>
      <c r="DG42" s="34"/>
      <c r="DH42" s="34"/>
      <c r="DI42" s="34"/>
      <c r="DJ42" s="34"/>
    </row>
    <row r="43" spans="1:114" s="37" customFormat="1" x14ac:dyDescent="0.3">
      <c r="A43" s="99" t="s">
        <v>138</v>
      </c>
      <c r="B43" s="91">
        <f>B44-SUM(B36:B42)</f>
        <v>469483.14999999944</v>
      </c>
      <c r="C43" s="91">
        <f>C44-C36-C37-C38-C39-C40-C41</f>
        <v>1705545.3299999996</v>
      </c>
      <c r="D43" s="91">
        <v>303286.30999999988</v>
      </c>
      <c r="E43" s="91">
        <v>139508.57000000076</v>
      </c>
      <c r="F43" s="91">
        <f t="shared" si="15"/>
        <v>115298.74999999988</v>
      </c>
      <c r="G43" s="91">
        <f t="shared" si="8"/>
        <v>149649.26</v>
      </c>
      <c r="H43" s="91">
        <f t="shared" si="3"/>
        <v>501.64999999996508</v>
      </c>
      <c r="I43" s="91">
        <f t="shared" si="16"/>
        <v>2932.68</v>
      </c>
      <c r="J43" s="91">
        <f t="shared" si="4"/>
        <v>133466.99000000005</v>
      </c>
      <c r="K43" s="91">
        <f t="shared" si="5"/>
        <v>94498.59</v>
      </c>
      <c r="L43" s="91">
        <f>L44-L36-L37-L38-L39-L40-L41-L42</f>
        <v>11626.159999999458</v>
      </c>
      <c r="M43" s="91">
        <f t="shared" si="11"/>
        <v>14438.38</v>
      </c>
      <c r="N43" s="96">
        <v>11928</v>
      </c>
      <c r="O43" s="96">
        <v>0.46999999997206032</v>
      </c>
      <c r="P43" s="96">
        <v>29981.159999999916</v>
      </c>
      <c r="Q43" s="96">
        <v>15353.299999999814</v>
      </c>
      <c r="R43" s="91">
        <v>18019.320000000298</v>
      </c>
      <c r="S43" s="91">
        <f>S44-SUM(S36:S41)</f>
        <v>36997.979999999865</v>
      </c>
      <c r="T43" s="91"/>
      <c r="U43" s="91">
        <v>3018.5200000000186</v>
      </c>
      <c r="V43" s="91">
        <v>0</v>
      </c>
      <c r="W43" s="73">
        <v>0</v>
      </c>
      <c r="X43" s="73">
        <v>0</v>
      </c>
      <c r="Y43" s="73">
        <v>0</v>
      </c>
      <c r="Z43" s="73">
        <v>0</v>
      </c>
      <c r="AA43" s="73"/>
      <c r="AB43" s="73"/>
      <c r="AC43" s="97">
        <v>0</v>
      </c>
      <c r="AD43" s="73">
        <v>149386.26</v>
      </c>
      <c r="AE43" s="73"/>
      <c r="AF43" s="73">
        <v>0</v>
      </c>
      <c r="AG43" s="73">
        <v>0</v>
      </c>
      <c r="AH43" s="73"/>
      <c r="AI43" s="73">
        <v>263</v>
      </c>
      <c r="AJ43" s="73">
        <v>0</v>
      </c>
      <c r="AK43" s="73">
        <v>0</v>
      </c>
      <c r="AL43" s="73">
        <v>500</v>
      </c>
      <c r="AM43" s="73"/>
      <c r="AN43" s="73">
        <v>0</v>
      </c>
      <c r="AO43" s="73"/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1.6499999999650754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/>
      <c r="BC43" s="73"/>
      <c r="BD43" s="73">
        <v>0</v>
      </c>
      <c r="BE43" s="73">
        <v>0</v>
      </c>
      <c r="BF43" s="73">
        <v>0</v>
      </c>
      <c r="BG43" s="73"/>
      <c r="BH43" s="73">
        <v>100</v>
      </c>
      <c r="BI43" s="73">
        <v>2832.68</v>
      </c>
      <c r="BJ43" s="73">
        <v>1675</v>
      </c>
      <c r="BK43" s="73">
        <v>0</v>
      </c>
      <c r="BL43" s="73"/>
      <c r="BM43" s="73">
        <v>0</v>
      </c>
      <c r="BN43" s="73">
        <v>11020</v>
      </c>
      <c r="BO43" s="73">
        <v>843.43</v>
      </c>
      <c r="BP43" s="186">
        <v>119908.56000000006</v>
      </c>
      <c r="BQ43" s="186">
        <v>0</v>
      </c>
      <c r="BR43" s="186">
        <v>20</v>
      </c>
      <c r="BS43" s="186"/>
      <c r="BT43" s="186"/>
      <c r="BU43" s="186"/>
      <c r="BV43" s="97">
        <v>0</v>
      </c>
      <c r="BW43" s="73">
        <v>0</v>
      </c>
      <c r="BX43" s="73">
        <v>0</v>
      </c>
      <c r="BY43" s="344">
        <v>427.59</v>
      </c>
      <c r="BZ43" s="344">
        <v>93871</v>
      </c>
      <c r="CA43" s="344">
        <v>200</v>
      </c>
      <c r="CB43" s="73">
        <v>0</v>
      </c>
      <c r="CC43" s="73"/>
      <c r="CD43" s="73"/>
      <c r="CE43" s="73">
        <v>0</v>
      </c>
      <c r="CF43" s="73">
        <v>0</v>
      </c>
      <c r="CG43" s="73">
        <v>0</v>
      </c>
      <c r="CH43" s="73">
        <v>0</v>
      </c>
      <c r="CI43" s="73">
        <v>0</v>
      </c>
      <c r="CJ43" s="73">
        <v>0</v>
      </c>
      <c r="CK43" s="73">
        <v>0</v>
      </c>
      <c r="CL43" s="73">
        <v>0</v>
      </c>
      <c r="CM43" s="73">
        <v>0</v>
      </c>
      <c r="CN43" s="73"/>
      <c r="CO43" s="73">
        <v>0</v>
      </c>
      <c r="CP43" s="73"/>
      <c r="CQ43" s="73">
        <v>20</v>
      </c>
      <c r="CR43" s="73">
        <v>796</v>
      </c>
      <c r="CS43" s="73">
        <v>1810.0000000001164</v>
      </c>
      <c r="CT43" s="73">
        <v>0</v>
      </c>
      <c r="CU43" s="73">
        <v>120</v>
      </c>
      <c r="CV43" s="73">
        <v>56.14</v>
      </c>
      <c r="CW43" s="73">
        <v>427.59</v>
      </c>
      <c r="CX43" s="73">
        <v>0</v>
      </c>
      <c r="CY43" s="73">
        <v>8600</v>
      </c>
      <c r="CZ43" s="73">
        <v>0</v>
      </c>
      <c r="DA43" s="73">
        <v>5234.6499999999996</v>
      </c>
      <c r="DB43" s="73">
        <v>0</v>
      </c>
      <c r="DC43" s="73">
        <v>0</v>
      </c>
      <c r="DD43" s="73">
        <v>0</v>
      </c>
      <c r="DE43" s="73">
        <v>0</v>
      </c>
      <c r="DF43" s="34"/>
      <c r="DG43" s="34"/>
      <c r="DH43" s="34"/>
      <c r="DI43" s="34"/>
      <c r="DJ43" s="34"/>
    </row>
    <row r="44" spans="1:114" s="47" customFormat="1" ht="14.4" x14ac:dyDescent="0.3">
      <c r="A44" s="190" t="s">
        <v>139</v>
      </c>
      <c r="B44" s="112">
        <f>'4_ReX'!Y7</f>
        <v>2958531</v>
      </c>
      <c r="C44" s="121">
        <v>8600351</v>
      </c>
      <c r="D44" s="113">
        <v>6776008.4900000002</v>
      </c>
      <c r="E44" s="113">
        <v>8732933</v>
      </c>
      <c r="F44" s="113">
        <f t="shared" si="15"/>
        <v>17129350.051999997</v>
      </c>
      <c r="G44" s="113">
        <f t="shared" si="8"/>
        <v>9678229.8300000001</v>
      </c>
      <c r="H44" s="113">
        <f t="shared" si="3"/>
        <v>6826553.7999999989</v>
      </c>
      <c r="I44" s="113">
        <f t="shared" si="16"/>
        <v>7515354.1300000008</v>
      </c>
      <c r="J44" s="113">
        <f t="shared" si="4"/>
        <v>1876348.19</v>
      </c>
      <c r="K44" s="113">
        <f t="shared" si="5"/>
        <v>1298956.4700000002</v>
      </c>
      <c r="L44" s="113">
        <v>3379622</v>
      </c>
      <c r="M44" s="113">
        <f t="shared" si="11"/>
        <v>6626695.5502326945</v>
      </c>
      <c r="N44" s="114">
        <v>349672.18200000003</v>
      </c>
      <c r="O44" s="114">
        <v>1832920.4100000001</v>
      </c>
      <c r="P44" s="114">
        <v>1973055</v>
      </c>
      <c r="Q44" s="114">
        <v>972272.89999999979</v>
      </c>
      <c r="R44" s="113">
        <v>8596545</v>
      </c>
      <c r="S44" s="113">
        <v>650004</v>
      </c>
      <c r="T44" s="113">
        <f t="shared" ref="T44:Y44" si="18">SUM(T36:T43)</f>
        <v>388146</v>
      </c>
      <c r="U44" s="113">
        <f t="shared" si="18"/>
        <v>685363.96000000008</v>
      </c>
      <c r="V44" s="113">
        <f t="shared" si="18"/>
        <v>359698</v>
      </c>
      <c r="W44" s="113">
        <f t="shared" si="18"/>
        <v>319534.2</v>
      </c>
      <c r="X44" s="113">
        <f t="shared" si="18"/>
        <v>558575</v>
      </c>
      <c r="Y44" s="113">
        <f t="shared" si="18"/>
        <v>443563.4</v>
      </c>
      <c r="Z44" s="113">
        <v>415673.7</v>
      </c>
      <c r="AA44" s="113">
        <v>1341903.27</v>
      </c>
      <c r="AB44" s="113">
        <v>1001631.77</v>
      </c>
      <c r="AC44" s="113">
        <v>2402052.4700000002</v>
      </c>
      <c r="AD44" s="113">
        <v>712513.40000000014</v>
      </c>
      <c r="AE44" s="113">
        <v>503188.34</v>
      </c>
      <c r="AF44" s="113">
        <v>261365.85</v>
      </c>
      <c r="AG44" s="113">
        <v>529463.29</v>
      </c>
      <c r="AH44" s="113">
        <v>724240.49000000011</v>
      </c>
      <c r="AI44" s="113">
        <v>396399.63</v>
      </c>
      <c r="AJ44" s="113">
        <v>708990.86</v>
      </c>
      <c r="AK44" s="113">
        <v>680806.76</v>
      </c>
      <c r="AL44" s="117">
        <v>928372.43</v>
      </c>
      <c r="AM44" s="117">
        <v>451365.72000000003</v>
      </c>
      <c r="AN44" s="117">
        <v>1128581.4300000002</v>
      </c>
      <c r="AO44" s="117">
        <v>233904.3</v>
      </c>
      <c r="AP44" s="117">
        <v>535600.69000000006</v>
      </c>
      <c r="AQ44" s="117">
        <v>464009.71</v>
      </c>
      <c r="AR44" s="117">
        <v>354588.74999999994</v>
      </c>
      <c r="AS44" s="117">
        <v>482116.99</v>
      </c>
      <c r="AT44" s="117">
        <v>395828.33999999991</v>
      </c>
      <c r="AU44" s="117">
        <v>364589.63</v>
      </c>
      <c r="AV44" s="117">
        <v>288684.98</v>
      </c>
      <c r="AW44" s="117">
        <v>1198910.83</v>
      </c>
      <c r="AX44" s="117">
        <v>227872.75999999998</v>
      </c>
      <c r="AY44" s="117">
        <v>183955.69</v>
      </c>
      <c r="AZ44" s="117">
        <v>474384.58999999997</v>
      </c>
      <c r="BA44" s="117">
        <v>1155035.8800000001</v>
      </c>
      <c r="BB44" s="117">
        <v>560911.48</v>
      </c>
      <c r="BC44" s="117">
        <v>850373.62999999989</v>
      </c>
      <c r="BD44" s="117">
        <v>556254.21</v>
      </c>
      <c r="BE44" s="117">
        <v>882444</v>
      </c>
      <c r="BF44" s="117">
        <v>519230.52999999997</v>
      </c>
      <c r="BG44" s="117">
        <v>1298008.04</v>
      </c>
      <c r="BH44" s="117">
        <v>338441.45</v>
      </c>
      <c r="BI44" s="117">
        <v>468441.86999999994</v>
      </c>
      <c r="BJ44" s="117">
        <v>298067.93</v>
      </c>
      <c r="BK44" s="117">
        <v>241898.64999999997</v>
      </c>
      <c r="BL44" s="117">
        <v>161350.83000000002</v>
      </c>
      <c r="BM44" s="117">
        <v>45252.08</v>
      </c>
      <c r="BN44" s="117">
        <v>37380.759999999995</v>
      </c>
      <c r="BO44" s="117">
        <v>70588.26999999999</v>
      </c>
      <c r="BP44" s="186">
        <v>522295.68000000005</v>
      </c>
      <c r="BQ44" s="186">
        <v>4466.8099999999995</v>
      </c>
      <c r="BR44" s="186">
        <v>73307.91</v>
      </c>
      <c r="BS44" s="186">
        <v>24225.279999999999</v>
      </c>
      <c r="BT44" s="186">
        <v>279104.59000000003</v>
      </c>
      <c r="BU44" s="186">
        <v>118409.4</v>
      </c>
      <c r="BV44" s="122">
        <f>SUM(BV36:BV43)</f>
        <v>9798</v>
      </c>
      <c r="BW44" s="117">
        <f t="shared" ref="BW44:DE44" si="19">SUM(BW36:BW43)</f>
        <v>29297.06</v>
      </c>
      <c r="BX44" s="117">
        <f t="shared" si="19"/>
        <v>249905.74</v>
      </c>
      <c r="BY44" s="117">
        <f t="shared" si="19"/>
        <v>27273.360000000001</v>
      </c>
      <c r="BZ44" s="117">
        <f t="shared" si="19"/>
        <v>359157.58</v>
      </c>
      <c r="CA44" s="117">
        <f t="shared" si="19"/>
        <v>49280.009999999995</v>
      </c>
      <c r="CB44" s="117">
        <f t="shared" si="19"/>
        <v>20744</v>
      </c>
      <c r="CC44" s="117">
        <f t="shared" si="19"/>
        <v>32938</v>
      </c>
      <c r="CD44" s="117">
        <f t="shared" si="19"/>
        <v>44104.3</v>
      </c>
      <c r="CE44" s="117">
        <f t="shared" si="19"/>
        <v>33698</v>
      </c>
      <c r="CF44" s="117">
        <f t="shared" si="19"/>
        <v>430356.62000000005</v>
      </c>
      <c r="CG44" s="117">
        <f t="shared" si="19"/>
        <v>12403.800000000001</v>
      </c>
      <c r="CH44" s="117">
        <f t="shared" si="19"/>
        <v>52953.560000000005</v>
      </c>
      <c r="CI44" s="117">
        <f t="shared" si="19"/>
        <v>38931.300000000003</v>
      </c>
      <c r="CJ44" s="117">
        <f t="shared" si="19"/>
        <v>79403.450000000012</v>
      </c>
      <c r="CK44" s="117">
        <f t="shared" si="19"/>
        <v>57786.399999999987</v>
      </c>
      <c r="CL44" s="117">
        <f t="shared" si="19"/>
        <v>316694.44</v>
      </c>
      <c r="CM44" s="117">
        <f t="shared" si="19"/>
        <v>28097.23</v>
      </c>
      <c r="CN44" s="117">
        <f t="shared" si="19"/>
        <v>18119.41</v>
      </c>
      <c r="CO44" s="117">
        <f t="shared" si="19"/>
        <v>41926.28</v>
      </c>
      <c r="CP44" s="117">
        <f t="shared" si="19"/>
        <v>1078487.01</v>
      </c>
      <c r="CQ44" s="117">
        <f t="shared" si="19"/>
        <v>597368.30000000005</v>
      </c>
      <c r="CR44" s="117">
        <f t="shared" si="19"/>
        <v>282222.21000000002</v>
      </c>
      <c r="CS44" s="117">
        <f t="shared" si="19"/>
        <v>778632.25000000012</v>
      </c>
      <c r="CT44" s="117">
        <f t="shared" si="19"/>
        <v>402029.11</v>
      </c>
      <c r="CU44" s="117">
        <f t="shared" si="19"/>
        <v>1278165.55</v>
      </c>
      <c r="CV44" s="117">
        <f t="shared" si="19"/>
        <v>188593.11000000004</v>
      </c>
      <c r="CW44" s="117">
        <f t="shared" si="19"/>
        <v>253314.01</v>
      </c>
      <c r="CX44" s="117">
        <f t="shared" si="19"/>
        <v>549755.14</v>
      </c>
      <c r="CY44" s="117">
        <f t="shared" si="19"/>
        <v>389151.85000000003</v>
      </c>
      <c r="CZ44" s="117">
        <v>244864.36000000002</v>
      </c>
      <c r="DA44" s="117">
        <v>340716.06023269414</v>
      </c>
      <c r="DB44" s="117">
        <v>457356.98</v>
      </c>
      <c r="DC44" s="117">
        <f t="shared" si="19"/>
        <v>836107.89</v>
      </c>
      <c r="DD44" s="117">
        <f t="shared" si="19"/>
        <v>344954</v>
      </c>
      <c r="DE44" s="117">
        <f t="shared" si="19"/>
        <v>1341687.49</v>
      </c>
      <c r="DF44" s="37"/>
      <c r="DG44" s="37"/>
      <c r="DH44" s="37"/>
    </row>
    <row r="45" spans="1:114" s="47" customFormat="1" ht="14.4" x14ac:dyDescent="0.3">
      <c r="A45" s="123"/>
      <c r="B45" s="113"/>
      <c r="C45" s="112"/>
      <c r="D45" s="113"/>
      <c r="E45" s="73"/>
      <c r="F45" s="73"/>
      <c r="G45" s="73"/>
      <c r="H45" s="73"/>
      <c r="I45" s="73"/>
      <c r="J45" s="113"/>
      <c r="K45" s="113"/>
      <c r="L45" s="113"/>
      <c r="M45" s="113"/>
      <c r="N45" s="114"/>
      <c r="O45" s="114"/>
      <c r="P45" s="114"/>
      <c r="Q45" s="114"/>
      <c r="R45" s="113"/>
      <c r="S45" s="113" t="s">
        <v>100</v>
      </c>
      <c r="T45" s="113"/>
      <c r="U45" s="113"/>
      <c r="V45" s="113"/>
      <c r="W45" s="117"/>
      <c r="X45" s="117"/>
      <c r="Y45" s="117"/>
      <c r="Z45" s="117"/>
      <c r="AA45" s="117"/>
      <c r="AB45" s="122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86"/>
      <c r="BQ45" s="186"/>
      <c r="BR45" s="186"/>
      <c r="BS45" s="186"/>
      <c r="BT45" s="186"/>
      <c r="BU45" s="186"/>
      <c r="BV45" s="122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37"/>
      <c r="DG45" s="37"/>
      <c r="DH45" s="37"/>
    </row>
    <row r="46" spans="1:114" s="47" customFormat="1" ht="14.4" x14ac:dyDescent="0.3">
      <c r="A46" s="123" t="s">
        <v>140</v>
      </c>
      <c r="B46" s="121">
        <f>B33+B44</f>
        <v>26757196</v>
      </c>
      <c r="C46" s="113">
        <v>29941828.210000001</v>
      </c>
      <c r="D46" s="113">
        <v>35005767.090000004</v>
      </c>
      <c r="E46" s="113">
        <v>37274276</v>
      </c>
      <c r="F46" s="113">
        <f>SUM(N46:Y46)</f>
        <v>47540445.801000006</v>
      </c>
      <c r="G46" s="113">
        <f t="shared" si="8"/>
        <v>41617400.660000011</v>
      </c>
      <c r="H46" s="113">
        <f t="shared" si="3"/>
        <v>29019928.5119</v>
      </c>
      <c r="I46" s="113">
        <f>SUM(AX46:BI46)</f>
        <v>46368718.650000006</v>
      </c>
      <c r="J46" s="113">
        <f t="shared" si="4"/>
        <v>35401083.990000002</v>
      </c>
      <c r="K46" s="113">
        <f t="shared" si="5"/>
        <v>35860731.299999997</v>
      </c>
      <c r="L46" s="113">
        <f>L33+L44</f>
        <v>31081026.280000005</v>
      </c>
      <c r="M46" s="113">
        <f t="shared" si="11"/>
        <v>24456421.011711221</v>
      </c>
      <c r="N46" s="114">
        <v>2955394.7320000008</v>
      </c>
      <c r="O46" s="114">
        <v>3446535.2600000016</v>
      </c>
      <c r="P46" s="114">
        <v>3495916</v>
      </c>
      <c r="Q46" s="114">
        <v>2427026</v>
      </c>
      <c r="R46" s="113">
        <v>9839085</v>
      </c>
      <c r="S46" s="113">
        <f>S44+S33</f>
        <v>3055467</v>
      </c>
      <c r="T46" s="113">
        <f t="shared" ref="T46:Y46" si="20">T33+T44</f>
        <v>2538415.16</v>
      </c>
      <c r="U46" s="113">
        <f t="shared" si="20"/>
        <v>2735439.3590000002</v>
      </c>
      <c r="V46" s="113">
        <f t="shared" si="20"/>
        <v>5076919.8</v>
      </c>
      <c r="W46" s="113">
        <f t="shared" si="20"/>
        <v>5198421.82</v>
      </c>
      <c r="X46" s="113">
        <f t="shared" si="20"/>
        <v>3879085.89</v>
      </c>
      <c r="Y46" s="113">
        <f t="shared" si="20"/>
        <v>2892739.78</v>
      </c>
      <c r="Z46" s="113">
        <v>2050893.7</v>
      </c>
      <c r="AA46" s="113">
        <v>4107167.27</v>
      </c>
      <c r="AB46" s="113">
        <v>3634039.77</v>
      </c>
      <c r="AC46" s="113">
        <v>8055386.8900000006</v>
      </c>
      <c r="AD46" s="113">
        <v>2672515.8200000003</v>
      </c>
      <c r="AE46" s="113">
        <v>2577294.5800000005</v>
      </c>
      <c r="AF46" s="113">
        <v>922055.95999999985</v>
      </c>
      <c r="AG46" s="113">
        <v>3248604.8900000011</v>
      </c>
      <c r="AH46" s="113">
        <v>4930277.410000002</v>
      </c>
      <c r="AI46" s="113">
        <v>4488347.0600000005</v>
      </c>
      <c r="AJ46" s="113">
        <v>2593963.0400000005</v>
      </c>
      <c r="AK46" s="113">
        <v>2336854.2699999996</v>
      </c>
      <c r="AL46" s="117">
        <v>2425897.3118999996</v>
      </c>
      <c r="AM46" s="117">
        <v>1456328.54</v>
      </c>
      <c r="AN46" s="117">
        <v>2942438.3400000003</v>
      </c>
      <c r="AO46" s="117">
        <v>1350194.5899999999</v>
      </c>
      <c r="AP46" s="117">
        <v>2545206.23</v>
      </c>
      <c r="AQ46" s="117">
        <v>1831376.3100000005</v>
      </c>
      <c r="AR46" s="117">
        <v>1677360.1599999997</v>
      </c>
      <c r="AS46" s="117">
        <v>2725593.87</v>
      </c>
      <c r="AT46" s="117">
        <v>2412524</v>
      </c>
      <c r="AU46" s="117">
        <v>4631033.95</v>
      </c>
      <c r="AV46" s="117">
        <v>1222069.05</v>
      </c>
      <c r="AW46" s="117">
        <v>3799906.16</v>
      </c>
      <c r="AX46" s="117">
        <v>1547778.54</v>
      </c>
      <c r="AY46" s="117">
        <v>1646572.4499999997</v>
      </c>
      <c r="AZ46" s="117">
        <v>3825976.1000000015</v>
      </c>
      <c r="BA46" s="117">
        <v>4180431.629999999</v>
      </c>
      <c r="BB46" s="117">
        <v>3151344.0000000028</v>
      </c>
      <c r="BC46" s="117">
        <v>4503953.4399999976</v>
      </c>
      <c r="BD46" s="117">
        <v>3404761.21</v>
      </c>
      <c r="BE46" s="117">
        <v>3731655</v>
      </c>
      <c r="BF46" s="117">
        <v>5985923.3400000008</v>
      </c>
      <c r="BG46" s="117">
        <v>7021727.3500000024</v>
      </c>
      <c r="BH46" s="117">
        <v>3668687.4500000016</v>
      </c>
      <c r="BI46" s="117">
        <v>3699908.1399999997</v>
      </c>
      <c r="BJ46" s="117">
        <v>4016389.67</v>
      </c>
      <c r="BK46" s="117">
        <v>2716614.04</v>
      </c>
      <c r="BL46" s="117">
        <v>2905591.8699999996</v>
      </c>
      <c r="BM46" s="117">
        <v>474309.18</v>
      </c>
      <c r="BN46" s="117">
        <v>1827420.9000000001</v>
      </c>
      <c r="BO46" s="117">
        <v>1576128.6199999999</v>
      </c>
      <c r="BP46" s="186">
        <v>3743169.4399999985</v>
      </c>
      <c r="BQ46" s="186">
        <v>3068229.9099999992</v>
      </c>
      <c r="BR46" s="186">
        <v>2848826.64</v>
      </c>
      <c r="BS46" s="186">
        <v>4399937.4000000004</v>
      </c>
      <c r="BT46" s="186">
        <v>6000399.5599999996</v>
      </c>
      <c r="BU46" s="186">
        <v>1824066.7599999991</v>
      </c>
      <c r="BV46" s="187">
        <f>BV33+BV44</f>
        <v>1478496.4400000002</v>
      </c>
      <c r="BW46" s="117">
        <f t="shared" ref="BW46:DE46" si="21">BW33+BW44</f>
        <v>2136839.2799999998</v>
      </c>
      <c r="BX46" s="117">
        <f t="shared" si="21"/>
        <v>3729350.67</v>
      </c>
      <c r="BY46" s="117">
        <f t="shared" si="21"/>
        <v>3100640.0599999977</v>
      </c>
      <c r="BZ46" s="117">
        <f t="shared" si="21"/>
        <v>1734855.76</v>
      </c>
      <c r="CA46" s="117">
        <f t="shared" si="21"/>
        <v>2440267.1800000006</v>
      </c>
      <c r="CB46" s="117">
        <f t="shared" si="21"/>
        <v>1837795</v>
      </c>
      <c r="CC46" s="117">
        <f t="shared" si="21"/>
        <v>3818239</v>
      </c>
      <c r="CD46" s="117">
        <f t="shared" si="21"/>
        <v>1767006.3</v>
      </c>
      <c r="CE46" s="117">
        <f t="shared" si="21"/>
        <v>5454049.21</v>
      </c>
      <c r="CF46" s="117">
        <f t="shared" si="21"/>
        <v>5962627.8800000008</v>
      </c>
      <c r="CG46" s="117">
        <f t="shared" si="21"/>
        <v>2400564.5199999996</v>
      </c>
      <c r="CH46" s="117">
        <f t="shared" si="21"/>
        <v>699566.22999999986</v>
      </c>
      <c r="CI46" s="117">
        <f t="shared" si="21"/>
        <v>2924700.0199999991</v>
      </c>
      <c r="CJ46" s="117">
        <f t="shared" si="21"/>
        <v>1790842.9500000004</v>
      </c>
      <c r="CK46" s="117">
        <f t="shared" si="21"/>
        <v>2172959.14</v>
      </c>
      <c r="CL46" s="117">
        <f t="shared" si="21"/>
        <v>3031391.5300000003</v>
      </c>
      <c r="CM46" s="117">
        <f t="shared" si="21"/>
        <v>2283290.9500000002</v>
      </c>
      <c r="CN46" s="117">
        <f t="shared" si="21"/>
        <v>1960414.04</v>
      </c>
      <c r="CO46" s="117">
        <f t="shared" si="21"/>
        <v>2684372.41</v>
      </c>
      <c r="CP46" s="117">
        <f t="shared" si="21"/>
        <v>3648501.830000001</v>
      </c>
      <c r="CQ46" s="117">
        <f t="shared" si="21"/>
        <v>4091678.9799999986</v>
      </c>
      <c r="CR46" s="117">
        <f t="shared" si="21"/>
        <v>2395805.6199999996</v>
      </c>
      <c r="CS46" s="117">
        <f t="shared" si="21"/>
        <v>3388502.4200000004</v>
      </c>
      <c r="CT46" s="117">
        <f t="shared" si="21"/>
        <v>1580845.6199999996</v>
      </c>
      <c r="CU46" s="117">
        <f t="shared" si="21"/>
        <v>2822782.5300000003</v>
      </c>
      <c r="CV46" s="117">
        <f t="shared" si="21"/>
        <v>645625.37000000011</v>
      </c>
      <c r="CW46" s="117">
        <f t="shared" si="21"/>
        <v>2666171.7600000007</v>
      </c>
      <c r="CX46" s="117">
        <f t="shared" si="21"/>
        <v>2104144.83</v>
      </c>
      <c r="CY46" s="117">
        <f t="shared" si="21"/>
        <v>2339886.0699999998</v>
      </c>
      <c r="CZ46" s="117">
        <f t="shared" si="21"/>
        <v>1161347.81</v>
      </c>
      <c r="DA46" s="117">
        <f t="shared" si="21"/>
        <v>1955114.0480423574</v>
      </c>
      <c r="DB46" s="117">
        <f t="shared" si="21"/>
        <v>1410043.6336688637</v>
      </c>
      <c r="DC46" s="117">
        <f t="shared" si="21"/>
        <v>2535096.7999999998</v>
      </c>
      <c r="DD46" s="117">
        <f t="shared" si="21"/>
        <v>2415440.9500000002</v>
      </c>
      <c r="DE46" s="117">
        <f t="shared" si="21"/>
        <v>2819921.59</v>
      </c>
      <c r="DF46" s="37"/>
      <c r="DG46" s="37"/>
      <c r="DH46" s="37"/>
    </row>
    <row r="47" spans="1:114" x14ac:dyDescent="0.3">
      <c r="A47" s="118"/>
      <c r="B47" s="110"/>
      <c r="C47" s="110"/>
      <c r="D47" s="110"/>
      <c r="E47" s="73"/>
      <c r="F47" s="73"/>
      <c r="G47" s="73"/>
      <c r="H47" s="73"/>
      <c r="I47" s="73"/>
      <c r="J47" s="73"/>
      <c r="K47" s="73"/>
      <c r="L47" s="73"/>
      <c r="M47" s="73"/>
      <c r="N47" s="91"/>
      <c r="O47" s="91"/>
      <c r="P47" s="91"/>
      <c r="Q47" s="91"/>
      <c r="R47" s="91"/>
      <c r="S47" s="91"/>
      <c r="T47" s="91"/>
      <c r="U47" s="91"/>
      <c r="V47" s="91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97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</row>
    <row r="48" spans="1:114" ht="14.4" x14ac:dyDescent="0.3">
      <c r="A48" s="99" t="s">
        <v>141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CH48" s="17"/>
    </row>
    <row r="49" spans="1:97" ht="14.4" x14ac:dyDescent="0.3">
      <c r="A49" s="191" t="s">
        <v>142</v>
      </c>
      <c r="B49" s="177"/>
      <c r="N49" s="91"/>
      <c r="O49" s="91"/>
      <c r="P49" s="91"/>
      <c r="Q49" s="91"/>
      <c r="R49" s="91"/>
      <c r="S49" s="91"/>
      <c r="T49" s="91"/>
      <c r="U49" s="91"/>
      <c r="V49" s="91"/>
      <c r="BA49" s="27"/>
      <c r="BB49" s="177"/>
    </row>
    <row r="50" spans="1:97" ht="14.4" x14ac:dyDescent="0.3"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</row>
    <row r="51" spans="1:97" x14ac:dyDescent="0.3">
      <c r="C51" s="73"/>
      <c r="D51" s="73"/>
    </row>
    <row r="52" spans="1:97" ht="14.4" x14ac:dyDescent="0.3">
      <c r="BY52" s="98">
        <v>3073366.6999999979</v>
      </c>
      <c r="BZ52" s="98">
        <v>27273.360000000011</v>
      </c>
      <c r="CA52" s="98">
        <v>3100640.0599999977</v>
      </c>
      <c r="CB52" s="193"/>
      <c r="CC52" s="193"/>
      <c r="CD52" s="193"/>
      <c r="CE52" s="98">
        <v>5420351.21</v>
      </c>
      <c r="CF52" s="98">
        <v>33697.68</v>
      </c>
      <c r="CG52" s="98">
        <v>5454048.8899999997</v>
      </c>
      <c r="CQ52" s="17"/>
      <c r="CR52" s="17"/>
      <c r="CS52" s="17"/>
    </row>
    <row r="53" spans="1:97" x14ac:dyDescent="0.3">
      <c r="BY53" s="98">
        <v>1375698.18</v>
      </c>
      <c r="BZ53" s="98">
        <v>359157.58</v>
      </c>
      <c r="CA53" s="98">
        <v>1734855.76</v>
      </c>
      <c r="CE53" s="98">
        <v>5532271.2600000007</v>
      </c>
      <c r="CF53" s="98">
        <v>430356.62000000005</v>
      </c>
      <c r="CG53" s="98">
        <v>5962627.8800000008</v>
      </c>
    </row>
    <row r="54" spans="1:97" ht="14.4" x14ac:dyDescent="0.3">
      <c r="BY54" s="98">
        <v>2390987.1700000009</v>
      </c>
      <c r="BZ54" s="98">
        <v>49280.009999999995</v>
      </c>
      <c r="CA54" s="98">
        <v>2440267.1800000006</v>
      </c>
      <c r="CB54" s="193"/>
      <c r="CC54" s="193"/>
      <c r="CD54" s="193"/>
      <c r="CE54" s="98">
        <v>2388160.7200000002</v>
      </c>
      <c r="CF54" s="98">
        <v>12403.8</v>
      </c>
      <c r="CG54" s="98">
        <v>2400564.52</v>
      </c>
    </row>
  </sheetData>
  <sortState xmlns:xlrd2="http://schemas.microsoft.com/office/spreadsheetml/2017/richdata2" ref="A7:A13">
    <sortCondition ref="A6"/>
  </sortState>
  <mergeCells count="13">
    <mergeCell ref="CT4:DE4"/>
    <mergeCell ref="N3:DE3"/>
    <mergeCell ref="B2:DE2"/>
    <mergeCell ref="B1:DE1"/>
    <mergeCell ref="A3:A5"/>
    <mergeCell ref="N4:Y4"/>
    <mergeCell ref="Z4:AK4"/>
    <mergeCell ref="AL4:AW4"/>
    <mergeCell ref="AX4:BI4"/>
    <mergeCell ref="B3:M4"/>
    <mergeCell ref="CH4:CS4"/>
    <mergeCell ref="BV4:CG4"/>
    <mergeCell ref="BJ4:BU4"/>
  </mergeCells>
  <pageMargins left="0.7" right="0.7" top="0.75" bottom="0.75" header="0.3" footer="0.3"/>
  <pageSetup paperSize="11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DE139"/>
  <sheetViews>
    <sheetView zoomScaleNormal="100" workbookViewId="0">
      <pane xSplit="1" ySplit="5" topLeftCell="G117" activePane="bottomRight" state="frozen"/>
      <selection pane="topRight" activeCell="B1" sqref="B1"/>
      <selection pane="bottomLeft" activeCell="A6" sqref="A6"/>
      <selection pane="bottomRight" activeCell="H135" sqref="H135"/>
    </sheetView>
  </sheetViews>
  <sheetFormatPr defaultRowHeight="14.4" x14ac:dyDescent="0.3"/>
  <cols>
    <col min="1" max="1" width="55.21875" style="127" customWidth="1"/>
    <col min="2" max="2" width="11" style="45" customWidth="1"/>
    <col min="3" max="3" width="10.88671875" style="8" customWidth="1"/>
    <col min="4" max="6" width="11" style="8" customWidth="1"/>
    <col min="7" max="9" width="11.44140625" style="8" bestFit="1" customWidth="1"/>
    <col min="10" max="11" width="11.44140625" style="47" bestFit="1" customWidth="1"/>
    <col min="12" max="13" width="12.109375" style="47" customWidth="1"/>
    <col min="14" max="17" width="9.88671875" style="8" bestFit="1" customWidth="1"/>
    <col min="18" max="18" width="9.88671875" style="45" bestFit="1" customWidth="1"/>
    <col min="19" max="20" width="9.88671875" style="8" bestFit="1" customWidth="1"/>
    <col min="21" max="21" width="9.88671875" style="4" bestFit="1" customWidth="1"/>
    <col min="22" max="23" width="9.88671875" style="84" bestFit="1" customWidth="1"/>
    <col min="24" max="24" width="9.88671875" style="4" bestFit="1" customWidth="1"/>
    <col min="25" max="25" width="9.88671875" style="4" customWidth="1"/>
    <col min="26" max="28" width="9.88671875" style="4" bestFit="1" customWidth="1"/>
    <col min="29" max="56" width="9.88671875" style="8" customWidth="1"/>
    <col min="57" max="69" width="9.88671875" style="8" bestFit="1" customWidth="1"/>
    <col min="70" max="70" width="9.88671875" style="8" customWidth="1"/>
    <col min="71" max="71" width="9.88671875" style="8" bestFit="1" customWidth="1"/>
    <col min="72" max="72" width="9.88671875" style="8" customWidth="1"/>
    <col min="73" max="73" width="9.88671875" style="8" bestFit="1" customWidth="1"/>
    <col min="74" max="97" width="9.88671875" style="4" bestFit="1" customWidth="1"/>
    <col min="98" max="100" width="9.88671875" style="241" bestFit="1" customWidth="1"/>
    <col min="101" max="103" width="9.88671875" style="8" bestFit="1" customWidth="1"/>
    <col min="104" max="105" width="9.88671875" style="45" bestFit="1" customWidth="1"/>
    <col min="106" max="107" width="9.88671875" style="8" bestFit="1" customWidth="1"/>
    <col min="108" max="108" width="11" style="60" customWidth="1"/>
    <col min="109" max="109" width="9.88671875" style="8" bestFit="1" customWidth="1"/>
    <col min="110" max="156" width="9.33203125" style="8"/>
    <col min="157" max="157" width="41" style="8" customWidth="1"/>
    <col min="158" max="164" width="9.33203125" style="8" customWidth="1"/>
    <col min="165" max="165" width="10.5546875" style="8" customWidth="1"/>
    <col min="166" max="176" width="9.33203125" style="8" customWidth="1"/>
    <col min="177" max="177" width="12.6640625" style="8" customWidth="1"/>
    <col min="178" max="178" width="13.33203125" style="8" customWidth="1"/>
    <col min="179" max="214" width="9.33203125" style="8" customWidth="1"/>
    <col min="215" max="220" width="11.33203125" style="8" customWidth="1"/>
    <col min="221" max="221" width="10.6640625" style="8" customWidth="1"/>
    <col min="222" max="412" width="9.33203125" style="8"/>
    <col min="413" max="413" width="41" style="8" customWidth="1"/>
    <col min="414" max="420" width="9.33203125" style="8" customWidth="1"/>
    <col min="421" max="421" width="10.5546875" style="8" customWidth="1"/>
    <col min="422" max="432" width="9.33203125" style="8" customWidth="1"/>
    <col min="433" max="433" width="12.6640625" style="8" customWidth="1"/>
    <col min="434" max="434" width="13.33203125" style="8" customWidth="1"/>
    <col min="435" max="470" width="9.33203125" style="8" customWidth="1"/>
    <col min="471" max="476" width="11.33203125" style="8" customWidth="1"/>
    <col min="477" max="477" width="10.6640625" style="8" customWidth="1"/>
    <col min="478" max="668" width="9.33203125" style="8"/>
    <col min="669" max="669" width="41" style="8" customWidth="1"/>
    <col min="670" max="676" width="9.33203125" style="8" customWidth="1"/>
    <col min="677" max="677" width="10.5546875" style="8" customWidth="1"/>
    <col min="678" max="688" width="9.33203125" style="8" customWidth="1"/>
    <col min="689" max="689" width="12.6640625" style="8" customWidth="1"/>
    <col min="690" max="690" width="13.33203125" style="8" customWidth="1"/>
    <col min="691" max="726" width="9.33203125" style="8" customWidth="1"/>
    <col min="727" max="732" width="11.33203125" style="8" customWidth="1"/>
    <col min="733" max="733" width="10.6640625" style="8" customWidth="1"/>
    <col min="734" max="924" width="9.33203125" style="8"/>
    <col min="925" max="925" width="41" style="8" customWidth="1"/>
    <col min="926" max="932" width="9.33203125" style="8" customWidth="1"/>
    <col min="933" max="933" width="10.5546875" style="8" customWidth="1"/>
    <col min="934" max="944" width="9.33203125" style="8" customWidth="1"/>
    <col min="945" max="945" width="12.6640625" style="8" customWidth="1"/>
    <col min="946" max="946" width="13.33203125" style="8" customWidth="1"/>
    <col min="947" max="982" width="9.33203125" style="8" customWidth="1"/>
    <col min="983" max="988" width="11.33203125" style="8" customWidth="1"/>
    <col min="989" max="989" width="10.6640625" style="8" customWidth="1"/>
    <col min="990" max="1180" width="9.33203125" style="8"/>
    <col min="1181" max="1181" width="41" style="8" customWidth="1"/>
    <col min="1182" max="1188" width="9.33203125" style="8" customWidth="1"/>
    <col min="1189" max="1189" width="10.5546875" style="8" customWidth="1"/>
    <col min="1190" max="1200" width="9.33203125" style="8" customWidth="1"/>
    <col min="1201" max="1201" width="12.6640625" style="8" customWidth="1"/>
    <col min="1202" max="1202" width="13.33203125" style="8" customWidth="1"/>
    <col min="1203" max="1238" width="9.33203125" style="8" customWidth="1"/>
    <col min="1239" max="1244" width="11.33203125" style="8" customWidth="1"/>
    <col min="1245" max="1245" width="10.6640625" style="8" customWidth="1"/>
    <col min="1246" max="1436" width="9.33203125" style="8"/>
    <col min="1437" max="1437" width="41" style="8" customWidth="1"/>
    <col min="1438" max="1444" width="9.33203125" style="8" customWidth="1"/>
    <col min="1445" max="1445" width="10.5546875" style="8" customWidth="1"/>
    <col min="1446" max="1456" width="9.33203125" style="8" customWidth="1"/>
    <col min="1457" max="1457" width="12.6640625" style="8" customWidth="1"/>
    <col min="1458" max="1458" width="13.33203125" style="8" customWidth="1"/>
    <col min="1459" max="1494" width="9.33203125" style="8" customWidth="1"/>
    <col min="1495" max="1500" width="11.33203125" style="8" customWidth="1"/>
    <col min="1501" max="1501" width="10.6640625" style="8" customWidth="1"/>
    <col min="1502" max="1692" width="9.33203125" style="8"/>
    <col min="1693" max="1693" width="41" style="8" customWidth="1"/>
    <col min="1694" max="1700" width="9.33203125" style="8" customWidth="1"/>
    <col min="1701" max="1701" width="10.5546875" style="8" customWidth="1"/>
    <col min="1702" max="1712" width="9.33203125" style="8" customWidth="1"/>
    <col min="1713" max="1713" width="12.6640625" style="8" customWidth="1"/>
    <col min="1714" max="1714" width="13.33203125" style="8" customWidth="1"/>
    <col min="1715" max="1750" width="9.33203125" style="8" customWidth="1"/>
    <col min="1751" max="1756" width="11.33203125" style="8" customWidth="1"/>
    <col min="1757" max="1757" width="10.6640625" style="8" customWidth="1"/>
    <col min="1758" max="1948" width="9.33203125" style="8"/>
    <col min="1949" max="1949" width="41" style="8" customWidth="1"/>
    <col min="1950" max="1956" width="9.33203125" style="8" customWidth="1"/>
    <col min="1957" max="1957" width="10.5546875" style="8" customWidth="1"/>
    <col min="1958" max="1968" width="9.33203125" style="8" customWidth="1"/>
    <col min="1969" max="1969" width="12.6640625" style="8" customWidth="1"/>
    <col min="1970" max="1970" width="13.33203125" style="8" customWidth="1"/>
    <col min="1971" max="2006" width="9.33203125" style="8" customWidth="1"/>
    <col min="2007" max="2012" width="11.33203125" style="8" customWidth="1"/>
    <col min="2013" max="2013" width="10.6640625" style="8" customWidth="1"/>
    <col min="2014" max="2204" width="9.33203125" style="8"/>
    <col min="2205" max="2205" width="41" style="8" customWidth="1"/>
    <col min="2206" max="2212" width="9.33203125" style="8" customWidth="1"/>
    <col min="2213" max="2213" width="10.5546875" style="8" customWidth="1"/>
    <col min="2214" max="2224" width="9.33203125" style="8" customWidth="1"/>
    <col min="2225" max="2225" width="12.6640625" style="8" customWidth="1"/>
    <col min="2226" max="2226" width="13.33203125" style="8" customWidth="1"/>
    <col min="2227" max="2262" width="9.33203125" style="8" customWidth="1"/>
    <col min="2263" max="2268" width="11.33203125" style="8" customWidth="1"/>
    <col min="2269" max="2269" width="10.6640625" style="8" customWidth="1"/>
    <col min="2270" max="2460" width="9.33203125" style="8"/>
    <col min="2461" max="2461" width="41" style="8" customWidth="1"/>
    <col min="2462" max="2468" width="9.33203125" style="8" customWidth="1"/>
    <col min="2469" max="2469" width="10.5546875" style="8" customWidth="1"/>
    <col min="2470" max="2480" width="9.33203125" style="8" customWidth="1"/>
    <col min="2481" max="2481" width="12.6640625" style="8" customWidth="1"/>
    <col min="2482" max="2482" width="13.33203125" style="8" customWidth="1"/>
    <col min="2483" max="2518" width="9.33203125" style="8" customWidth="1"/>
    <col min="2519" max="2524" width="11.33203125" style="8" customWidth="1"/>
    <col min="2525" max="2525" width="10.6640625" style="8" customWidth="1"/>
    <col min="2526" max="2716" width="9.33203125" style="8"/>
    <col min="2717" max="2717" width="41" style="8" customWidth="1"/>
    <col min="2718" max="2724" width="9.33203125" style="8" customWidth="1"/>
    <col min="2725" max="2725" width="10.5546875" style="8" customWidth="1"/>
    <col min="2726" max="2736" width="9.33203125" style="8" customWidth="1"/>
    <col min="2737" max="2737" width="12.6640625" style="8" customWidth="1"/>
    <col min="2738" max="2738" width="13.33203125" style="8" customWidth="1"/>
    <col min="2739" max="2774" width="9.33203125" style="8" customWidth="1"/>
    <col min="2775" max="2780" width="11.33203125" style="8" customWidth="1"/>
    <col min="2781" max="2781" width="10.6640625" style="8" customWidth="1"/>
    <col min="2782" max="2972" width="9.33203125" style="8"/>
    <col min="2973" max="2973" width="41" style="8" customWidth="1"/>
    <col min="2974" max="2980" width="9.33203125" style="8" customWidth="1"/>
    <col min="2981" max="2981" width="10.5546875" style="8" customWidth="1"/>
    <col min="2982" max="2992" width="9.33203125" style="8" customWidth="1"/>
    <col min="2993" max="2993" width="12.6640625" style="8" customWidth="1"/>
    <col min="2994" max="2994" width="13.33203125" style="8" customWidth="1"/>
    <col min="2995" max="3030" width="9.33203125" style="8" customWidth="1"/>
    <col min="3031" max="3036" width="11.33203125" style="8" customWidth="1"/>
    <col min="3037" max="3037" width="10.6640625" style="8" customWidth="1"/>
    <col min="3038" max="3228" width="9.33203125" style="8"/>
    <col min="3229" max="3229" width="41" style="8" customWidth="1"/>
    <col min="3230" max="3236" width="9.33203125" style="8" customWidth="1"/>
    <col min="3237" max="3237" width="10.5546875" style="8" customWidth="1"/>
    <col min="3238" max="3248" width="9.33203125" style="8" customWidth="1"/>
    <col min="3249" max="3249" width="12.6640625" style="8" customWidth="1"/>
    <col min="3250" max="3250" width="13.33203125" style="8" customWidth="1"/>
    <col min="3251" max="3286" width="9.33203125" style="8" customWidth="1"/>
    <col min="3287" max="3292" width="11.33203125" style="8" customWidth="1"/>
    <col min="3293" max="3293" width="10.6640625" style="8" customWidth="1"/>
    <col min="3294" max="3484" width="9.33203125" style="8"/>
    <col min="3485" max="3485" width="41" style="8" customWidth="1"/>
    <col min="3486" max="3492" width="9.33203125" style="8" customWidth="1"/>
    <col min="3493" max="3493" width="10.5546875" style="8" customWidth="1"/>
    <col min="3494" max="3504" width="9.33203125" style="8" customWidth="1"/>
    <col min="3505" max="3505" width="12.6640625" style="8" customWidth="1"/>
    <col min="3506" max="3506" width="13.33203125" style="8" customWidth="1"/>
    <col min="3507" max="3542" width="9.33203125" style="8" customWidth="1"/>
    <col min="3543" max="3548" width="11.33203125" style="8" customWidth="1"/>
    <col min="3549" max="3549" width="10.6640625" style="8" customWidth="1"/>
    <col min="3550" max="3740" width="9.33203125" style="8"/>
    <col min="3741" max="3741" width="41" style="8" customWidth="1"/>
    <col min="3742" max="3748" width="9.33203125" style="8" customWidth="1"/>
    <col min="3749" max="3749" width="10.5546875" style="8" customWidth="1"/>
    <col min="3750" max="3760" width="9.33203125" style="8" customWidth="1"/>
    <col min="3761" max="3761" width="12.6640625" style="8" customWidth="1"/>
    <col min="3762" max="3762" width="13.33203125" style="8" customWidth="1"/>
    <col min="3763" max="3798" width="9.33203125" style="8" customWidth="1"/>
    <col min="3799" max="3804" width="11.33203125" style="8" customWidth="1"/>
    <col min="3805" max="3805" width="10.6640625" style="8" customWidth="1"/>
    <col min="3806" max="3996" width="9.33203125" style="8"/>
    <col min="3997" max="3997" width="41" style="8" customWidth="1"/>
    <col min="3998" max="4004" width="9.33203125" style="8" customWidth="1"/>
    <col min="4005" max="4005" width="10.5546875" style="8" customWidth="1"/>
    <col min="4006" max="4016" width="9.33203125" style="8" customWidth="1"/>
    <col min="4017" max="4017" width="12.6640625" style="8" customWidth="1"/>
    <col min="4018" max="4018" width="13.33203125" style="8" customWidth="1"/>
    <col min="4019" max="4054" width="9.33203125" style="8" customWidth="1"/>
    <col min="4055" max="4060" width="11.33203125" style="8" customWidth="1"/>
    <col min="4061" max="4061" width="10.6640625" style="8" customWidth="1"/>
    <col min="4062" max="4252" width="9.33203125" style="8"/>
    <col min="4253" max="4253" width="41" style="8" customWidth="1"/>
    <col min="4254" max="4260" width="9.33203125" style="8" customWidth="1"/>
    <col min="4261" max="4261" width="10.5546875" style="8" customWidth="1"/>
    <col min="4262" max="4272" width="9.33203125" style="8" customWidth="1"/>
    <col min="4273" max="4273" width="12.6640625" style="8" customWidth="1"/>
    <col min="4274" max="4274" width="13.33203125" style="8" customWidth="1"/>
    <col min="4275" max="4310" width="9.33203125" style="8" customWidth="1"/>
    <col min="4311" max="4316" width="11.33203125" style="8" customWidth="1"/>
    <col min="4317" max="4317" width="10.6640625" style="8" customWidth="1"/>
    <col min="4318" max="4508" width="9.33203125" style="8"/>
    <col min="4509" max="4509" width="41" style="8" customWidth="1"/>
    <col min="4510" max="4516" width="9.33203125" style="8" customWidth="1"/>
    <col min="4517" max="4517" width="10.5546875" style="8" customWidth="1"/>
    <col min="4518" max="4528" width="9.33203125" style="8" customWidth="1"/>
    <col min="4529" max="4529" width="12.6640625" style="8" customWidth="1"/>
    <col min="4530" max="4530" width="13.33203125" style="8" customWidth="1"/>
    <col min="4531" max="4566" width="9.33203125" style="8" customWidth="1"/>
    <col min="4567" max="4572" width="11.33203125" style="8" customWidth="1"/>
    <col min="4573" max="4573" width="10.6640625" style="8" customWidth="1"/>
    <col min="4574" max="4764" width="9.33203125" style="8"/>
    <col min="4765" max="4765" width="41" style="8" customWidth="1"/>
    <col min="4766" max="4772" width="9.33203125" style="8" customWidth="1"/>
    <col min="4773" max="4773" width="10.5546875" style="8" customWidth="1"/>
    <col min="4774" max="4784" width="9.33203125" style="8" customWidth="1"/>
    <col min="4785" max="4785" width="12.6640625" style="8" customWidth="1"/>
    <col min="4786" max="4786" width="13.33203125" style="8" customWidth="1"/>
    <col min="4787" max="4822" width="9.33203125" style="8" customWidth="1"/>
    <col min="4823" max="4828" width="11.33203125" style="8" customWidth="1"/>
    <col min="4829" max="4829" width="10.6640625" style="8" customWidth="1"/>
    <col min="4830" max="5020" width="9.33203125" style="8"/>
    <col min="5021" max="5021" width="41" style="8" customWidth="1"/>
    <col min="5022" max="5028" width="9.33203125" style="8" customWidth="1"/>
    <col min="5029" max="5029" width="10.5546875" style="8" customWidth="1"/>
    <col min="5030" max="5040" width="9.33203125" style="8" customWidth="1"/>
    <col min="5041" max="5041" width="12.6640625" style="8" customWidth="1"/>
    <col min="5042" max="5042" width="13.33203125" style="8" customWidth="1"/>
    <col min="5043" max="5078" width="9.33203125" style="8" customWidth="1"/>
    <col min="5079" max="5084" width="11.33203125" style="8" customWidth="1"/>
    <col min="5085" max="5085" width="10.6640625" style="8" customWidth="1"/>
    <col min="5086" max="5276" width="9.33203125" style="8"/>
    <col min="5277" max="5277" width="41" style="8" customWidth="1"/>
    <col min="5278" max="5284" width="9.33203125" style="8" customWidth="1"/>
    <col min="5285" max="5285" width="10.5546875" style="8" customWidth="1"/>
    <col min="5286" max="5296" width="9.33203125" style="8" customWidth="1"/>
    <col min="5297" max="5297" width="12.6640625" style="8" customWidth="1"/>
    <col min="5298" max="5298" width="13.33203125" style="8" customWidth="1"/>
    <col min="5299" max="5334" width="9.33203125" style="8" customWidth="1"/>
    <col min="5335" max="5340" width="11.33203125" style="8" customWidth="1"/>
    <col min="5341" max="5341" width="10.6640625" style="8" customWidth="1"/>
    <col min="5342" max="5532" width="9.33203125" style="8"/>
    <col min="5533" max="5533" width="41" style="8" customWidth="1"/>
    <col min="5534" max="5540" width="9.33203125" style="8" customWidth="1"/>
    <col min="5541" max="5541" width="10.5546875" style="8" customWidth="1"/>
    <col min="5542" max="5552" width="9.33203125" style="8" customWidth="1"/>
    <col min="5553" max="5553" width="12.6640625" style="8" customWidth="1"/>
    <col min="5554" max="5554" width="13.33203125" style="8" customWidth="1"/>
    <col min="5555" max="5590" width="9.33203125" style="8" customWidth="1"/>
    <col min="5591" max="5596" width="11.33203125" style="8" customWidth="1"/>
    <col min="5597" max="5597" width="10.6640625" style="8" customWidth="1"/>
    <col min="5598" max="5788" width="9.33203125" style="8"/>
    <col min="5789" max="5789" width="41" style="8" customWidth="1"/>
    <col min="5790" max="5796" width="9.33203125" style="8" customWidth="1"/>
    <col min="5797" max="5797" width="10.5546875" style="8" customWidth="1"/>
    <col min="5798" max="5808" width="9.33203125" style="8" customWidth="1"/>
    <col min="5809" max="5809" width="12.6640625" style="8" customWidth="1"/>
    <col min="5810" max="5810" width="13.33203125" style="8" customWidth="1"/>
    <col min="5811" max="5846" width="9.33203125" style="8" customWidth="1"/>
    <col min="5847" max="5852" width="11.33203125" style="8" customWidth="1"/>
    <col min="5853" max="5853" width="10.6640625" style="8" customWidth="1"/>
    <col min="5854" max="6044" width="9.33203125" style="8"/>
    <col min="6045" max="6045" width="41" style="8" customWidth="1"/>
    <col min="6046" max="6052" width="9.33203125" style="8" customWidth="1"/>
    <col min="6053" max="6053" width="10.5546875" style="8" customWidth="1"/>
    <col min="6054" max="6064" width="9.33203125" style="8" customWidth="1"/>
    <col min="6065" max="6065" width="12.6640625" style="8" customWidth="1"/>
    <col min="6066" max="6066" width="13.33203125" style="8" customWidth="1"/>
    <col min="6067" max="6102" width="9.33203125" style="8" customWidth="1"/>
    <col min="6103" max="6108" width="11.33203125" style="8" customWidth="1"/>
    <col min="6109" max="6109" width="10.6640625" style="8" customWidth="1"/>
    <col min="6110" max="6300" width="9.33203125" style="8"/>
    <col min="6301" max="6301" width="41" style="8" customWidth="1"/>
    <col min="6302" max="6308" width="9.33203125" style="8" customWidth="1"/>
    <col min="6309" max="6309" width="10.5546875" style="8" customWidth="1"/>
    <col min="6310" max="6320" width="9.33203125" style="8" customWidth="1"/>
    <col min="6321" max="6321" width="12.6640625" style="8" customWidth="1"/>
    <col min="6322" max="6322" width="13.33203125" style="8" customWidth="1"/>
    <col min="6323" max="6358" width="9.33203125" style="8" customWidth="1"/>
    <col min="6359" max="6364" width="11.33203125" style="8" customWidth="1"/>
    <col min="6365" max="6365" width="10.6640625" style="8" customWidth="1"/>
    <col min="6366" max="6556" width="9.33203125" style="8"/>
    <col min="6557" max="6557" width="41" style="8" customWidth="1"/>
    <col min="6558" max="6564" width="9.33203125" style="8" customWidth="1"/>
    <col min="6565" max="6565" width="10.5546875" style="8" customWidth="1"/>
    <col min="6566" max="6576" width="9.33203125" style="8" customWidth="1"/>
    <col min="6577" max="6577" width="12.6640625" style="8" customWidth="1"/>
    <col min="6578" max="6578" width="13.33203125" style="8" customWidth="1"/>
    <col min="6579" max="6614" width="9.33203125" style="8" customWidth="1"/>
    <col min="6615" max="6620" width="11.33203125" style="8" customWidth="1"/>
    <col min="6621" max="6621" width="10.6640625" style="8" customWidth="1"/>
    <col min="6622" max="6812" width="9.33203125" style="8"/>
    <col min="6813" max="6813" width="41" style="8" customWidth="1"/>
    <col min="6814" max="6820" width="9.33203125" style="8" customWidth="1"/>
    <col min="6821" max="6821" width="10.5546875" style="8" customWidth="1"/>
    <col min="6822" max="6832" width="9.33203125" style="8" customWidth="1"/>
    <col min="6833" max="6833" width="12.6640625" style="8" customWidth="1"/>
    <col min="6834" max="6834" width="13.33203125" style="8" customWidth="1"/>
    <col min="6835" max="6870" width="9.33203125" style="8" customWidth="1"/>
    <col min="6871" max="6876" width="11.33203125" style="8" customWidth="1"/>
    <col min="6877" max="6877" width="10.6640625" style="8" customWidth="1"/>
    <col min="6878" max="7068" width="9.33203125" style="8"/>
    <col min="7069" max="7069" width="41" style="8" customWidth="1"/>
    <col min="7070" max="7076" width="9.33203125" style="8" customWidth="1"/>
    <col min="7077" max="7077" width="10.5546875" style="8" customWidth="1"/>
    <col min="7078" max="7088" width="9.33203125" style="8" customWidth="1"/>
    <col min="7089" max="7089" width="12.6640625" style="8" customWidth="1"/>
    <col min="7090" max="7090" width="13.33203125" style="8" customWidth="1"/>
    <col min="7091" max="7126" width="9.33203125" style="8" customWidth="1"/>
    <col min="7127" max="7132" width="11.33203125" style="8" customWidth="1"/>
    <col min="7133" max="7133" width="10.6640625" style="8" customWidth="1"/>
    <col min="7134" max="7324" width="9.33203125" style="8"/>
    <col min="7325" max="7325" width="41" style="8" customWidth="1"/>
    <col min="7326" max="7332" width="9.33203125" style="8" customWidth="1"/>
    <col min="7333" max="7333" width="10.5546875" style="8" customWidth="1"/>
    <col min="7334" max="7344" width="9.33203125" style="8" customWidth="1"/>
    <col min="7345" max="7345" width="12.6640625" style="8" customWidth="1"/>
    <col min="7346" max="7346" width="13.33203125" style="8" customWidth="1"/>
    <col min="7347" max="7382" width="9.33203125" style="8" customWidth="1"/>
    <col min="7383" max="7388" width="11.33203125" style="8" customWidth="1"/>
    <col min="7389" max="7389" width="10.6640625" style="8" customWidth="1"/>
    <col min="7390" max="7580" width="9.33203125" style="8"/>
    <col min="7581" max="7581" width="41" style="8" customWidth="1"/>
    <col min="7582" max="7588" width="9.33203125" style="8" customWidth="1"/>
    <col min="7589" max="7589" width="10.5546875" style="8" customWidth="1"/>
    <col min="7590" max="7600" width="9.33203125" style="8" customWidth="1"/>
    <col min="7601" max="7601" width="12.6640625" style="8" customWidth="1"/>
    <col min="7602" max="7602" width="13.33203125" style="8" customWidth="1"/>
    <col min="7603" max="7638" width="9.33203125" style="8" customWidth="1"/>
    <col min="7639" max="7644" width="11.33203125" style="8" customWidth="1"/>
    <col min="7645" max="7645" width="10.6640625" style="8" customWidth="1"/>
    <col min="7646" max="7836" width="9.33203125" style="8"/>
    <col min="7837" max="7837" width="41" style="8" customWidth="1"/>
    <col min="7838" max="7844" width="9.33203125" style="8" customWidth="1"/>
    <col min="7845" max="7845" width="10.5546875" style="8" customWidth="1"/>
    <col min="7846" max="7856" width="9.33203125" style="8" customWidth="1"/>
    <col min="7857" max="7857" width="12.6640625" style="8" customWidth="1"/>
    <col min="7858" max="7858" width="13.33203125" style="8" customWidth="1"/>
    <col min="7859" max="7894" width="9.33203125" style="8" customWidth="1"/>
    <col min="7895" max="7900" width="11.33203125" style="8" customWidth="1"/>
    <col min="7901" max="7901" width="10.6640625" style="8" customWidth="1"/>
    <col min="7902" max="8092" width="9.33203125" style="8"/>
    <col min="8093" max="8093" width="41" style="8" customWidth="1"/>
    <col min="8094" max="8100" width="9.33203125" style="8" customWidth="1"/>
    <col min="8101" max="8101" width="10.5546875" style="8" customWidth="1"/>
    <col min="8102" max="8112" width="9.33203125" style="8" customWidth="1"/>
    <col min="8113" max="8113" width="12.6640625" style="8" customWidth="1"/>
    <col min="8114" max="8114" width="13.33203125" style="8" customWidth="1"/>
    <col min="8115" max="8150" width="9.33203125" style="8" customWidth="1"/>
    <col min="8151" max="8156" width="11.33203125" style="8" customWidth="1"/>
    <col min="8157" max="8157" width="10.6640625" style="8" customWidth="1"/>
    <col min="8158" max="8348" width="9.33203125" style="8"/>
    <col min="8349" max="8349" width="41" style="8" customWidth="1"/>
    <col min="8350" max="8356" width="9.33203125" style="8" customWidth="1"/>
    <col min="8357" max="8357" width="10.5546875" style="8" customWidth="1"/>
    <col min="8358" max="8368" width="9.33203125" style="8" customWidth="1"/>
    <col min="8369" max="8369" width="12.6640625" style="8" customWidth="1"/>
    <col min="8370" max="8370" width="13.33203125" style="8" customWidth="1"/>
    <col min="8371" max="8406" width="9.33203125" style="8" customWidth="1"/>
    <col min="8407" max="8412" width="11.33203125" style="8" customWidth="1"/>
    <col min="8413" max="8413" width="10.6640625" style="8" customWidth="1"/>
    <col min="8414" max="8604" width="9.33203125" style="8"/>
    <col min="8605" max="8605" width="41" style="8" customWidth="1"/>
    <col min="8606" max="8612" width="9.33203125" style="8" customWidth="1"/>
    <col min="8613" max="8613" width="10.5546875" style="8" customWidth="1"/>
    <col min="8614" max="8624" width="9.33203125" style="8" customWidth="1"/>
    <col min="8625" max="8625" width="12.6640625" style="8" customWidth="1"/>
    <col min="8626" max="8626" width="13.33203125" style="8" customWidth="1"/>
    <col min="8627" max="8662" width="9.33203125" style="8" customWidth="1"/>
    <col min="8663" max="8668" width="11.33203125" style="8" customWidth="1"/>
    <col min="8669" max="8669" width="10.6640625" style="8" customWidth="1"/>
    <col min="8670" max="8860" width="9.33203125" style="8"/>
    <col min="8861" max="8861" width="41" style="8" customWidth="1"/>
    <col min="8862" max="8868" width="9.33203125" style="8" customWidth="1"/>
    <col min="8869" max="8869" width="10.5546875" style="8" customWidth="1"/>
    <col min="8870" max="8880" width="9.33203125" style="8" customWidth="1"/>
    <col min="8881" max="8881" width="12.6640625" style="8" customWidth="1"/>
    <col min="8882" max="8882" width="13.33203125" style="8" customWidth="1"/>
    <col min="8883" max="8918" width="9.33203125" style="8" customWidth="1"/>
    <col min="8919" max="8924" width="11.33203125" style="8" customWidth="1"/>
    <col min="8925" max="8925" width="10.6640625" style="8" customWidth="1"/>
    <col min="8926" max="9116" width="9.33203125" style="8"/>
    <col min="9117" max="9117" width="41" style="8" customWidth="1"/>
    <col min="9118" max="9124" width="9.33203125" style="8" customWidth="1"/>
    <col min="9125" max="9125" width="10.5546875" style="8" customWidth="1"/>
    <col min="9126" max="9136" width="9.33203125" style="8" customWidth="1"/>
    <col min="9137" max="9137" width="12.6640625" style="8" customWidth="1"/>
    <col min="9138" max="9138" width="13.33203125" style="8" customWidth="1"/>
    <col min="9139" max="9174" width="9.33203125" style="8" customWidth="1"/>
    <col min="9175" max="9180" width="11.33203125" style="8" customWidth="1"/>
    <col min="9181" max="9181" width="10.6640625" style="8" customWidth="1"/>
    <col min="9182" max="9372" width="9.33203125" style="8"/>
    <col min="9373" max="9373" width="41" style="8" customWidth="1"/>
    <col min="9374" max="9380" width="9.33203125" style="8" customWidth="1"/>
    <col min="9381" max="9381" width="10.5546875" style="8" customWidth="1"/>
    <col min="9382" max="9392" width="9.33203125" style="8" customWidth="1"/>
    <col min="9393" max="9393" width="12.6640625" style="8" customWidth="1"/>
    <col min="9394" max="9394" width="13.33203125" style="8" customWidth="1"/>
    <col min="9395" max="9430" width="9.33203125" style="8" customWidth="1"/>
    <col min="9431" max="9436" width="11.33203125" style="8" customWidth="1"/>
    <col min="9437" max="9437" width="10.6640625" style="8" customWidth="1"/>
    <col min="9438" max="9628" width="9.33203125" style="8"/>
    <col min="9629" max="9629" width="41" style="8" customWidth="1"/>
    <col min="9630" max="9636" width="9.33203125" style="8" customWidth="1"/>
    <col min="9637" max="9637" width="10.5546875" style="8" customWidth="1"/>
    <col min="9638" max="9648" width="9.33203125" style="8" customWidth="1"/>
    <col min="9649" max="9649" width="12.6640625" style="8" customWidth="1"/>
    <col min="9650" max="9650" width="13.33203125" style="8" customWidth="1"/>
    <col min="9651" max="9686" width="9.33203125" style="8" customWidth="1"/>
    <col min="9687" max="9692" width="11.33203125" style="8" customWidth="1"/>
    <col min="9693" max="9693" width="10.6640625" style="8" customWidth="1"/>
    <col min="9694" max="9884" width="9.33203125" style="8"/>
    <col min="9885" max="9885" width="41" style="8" customWidth="1"/>
    <col min="9886" max="9892" width="9.33203125" style="8" customWidth="1"/>
    <col min="9893" max="9893" width="10.5546875" style="8" customWidth="1"/>
    <col min="9894" max="9904" width="9.33203125" style="8" customWidth="1"/>
    <col min="9905" max="9905" width="12.6640625" style="8" customWidth="1"/>
    <col min="9906" max="9906" width="13.33203125" style="8" customWidth="1"/>
    <col min="9907" max="9942" width="9.33203125" style="8" customWidth="1"/>
    <col min="9943" max="9948" width="11.33203125" style="8" customWidth="1"/>
    <col min="9949" max="9949" width="10.6640625" style="8" customWidth="1"/>
    <col min="9950" max="10140" width="9.33203125" style="8"/>
    <col min="10141" max="10141" width="41" style="8" customWidth="1"/>
    <col min="10142" max="10148" width="9.33203125" style="8" customWidth="1"/>
    <col min="10149" max="10149" width="10.5546875" style="8" customWidth="1"/>
    <col min="10150" max="10160" width="9.33203125" style="8" customWidth="1"/>
    <col min="10161" max="10161" width="12.6640625" style="8" customWidth="1"/>
    <col min="10162" max="10162" width="13.33203125" style="8" customWidth="1"/>
    <col min="10163" max="10198" width="9.33203125" style="8" customWidth="1"/>
    <col min="10199" max="10204" width="11.33203125" style="8" customWidth="1"/>
    <col min="10205" max="10205" width="10.6640625" style="8" customWidth="1"/>
    <col min="10206" max="10396" width="9.33203125" style="8"/>
    <col min="10397" max="10397" width="41" style="8" customWidth="1"/>
    <col min="10398" max="10404" width="9.33203125" style="8" customWidth="1"/>
    <col min="10405" max="10405" width="10.5546875" style="8" customWidth="1"/>
    <col min="10406" max="10416" width="9.33203125" style="8" customWidth="1"/>
    <col min="10417" max="10417" width="12.6640625" style="8" customWidth="1"/>
    <col min="10418" max="10418" width="13.33203125" style="8" customWidth="1"/>
    <col min="10419" max="10454" width="9.33203125" style="8" customWidth="1"/>
    <col min="10455" max="10460" width="11.33203125" style="8" customWidth="1"/>
    <col min="10461" max="10461" width="10.6640625" style="8" customWidth="1"/>
    <col min="10462" max="10652" width="9.33203125" style="8"/>
    <col min="10653" max="10653" width="41" style="8" customWidth="1"/>
    <col min="10654" max="10660" width="9.33203125" style="8" customWidth="1"/>
    <col min="10661" max="10661" width="10.5546875" style="8" customWidth="1"/>
    <col min="10662" max="10672" width="9.33203125" style="8" customWidth="1"/>
    <col min="10673" max="10673" width="12.6640625" style="8" customWidth="1"/>
    <col min="10674" max="10674" width="13.33203125" style="8" customWidth="1"/>
    <col min="10675" max="10710" width="9.33203125" style="8" customWidth="1"/>
    <col min="10711" max="10716" width="11.33203125" style="8" customWidth="1"/>
    <col min="10717" max="10717" width="10.6640625" style="8" customWidth="1"/>
    <col min="10718" max="10908" width="9.33203125" style="8"/>
    <col min="10909" max="10909" width="41" style="8" customWidth="1"/>
    <col min="10910" max="10916" width="9.33203125" style="8" customWidth="1"/>
    <col min="10917" max="10917" width="10.5546875" style="8" customWidth="1"/>
    <col min="10918" max="10928" width="9.33203125" style="8" customWidth="1"/>
    <col min="10929" max="10929" width="12.6640625" style="8" customWidth="1"/>
    <col min="10930" max="10930" width="13.33203125" style="8" customWidth="1"/>
    <col min="10931" max="10966" width="9.33203125" style="8" customWidth="1"/>
    <col min="10967" max="10972" width="11.33203125" style="8" customWidth="1"/>
    <col min="10973" max="10973" width="10.6640625" style="8" customWidth="1"/>
    <col min="10974" max="11164" width="9.33203125" style="8"/>
    <col min="11165" max="11165" width="41" style="8" customWidth="1"/>
    <col min="11166" max="11172" width="9.33203125" style="8" customWidth="1"/>
    <col min="11173" max="11173" width="10.5546875" style="8" customWidth="1"/>
    <col min="11174" max="11184" width="9.33203125" style="8" customWidth="1"/>
    <col min="11185" max="11185" width="12.6640625" style="8" customWidth="1"/>
    <col min="11186" max="11186" width="13.33203125" style="8" customWidth="1"/>
    <col min="11187" max="11222" width="9.33203125" style="8" customWidth="1"/>
    <col min="11223" max="11228" width="11.33203125" style="8" customWidth="1"/>
    <col min="11229" max="11229" width="10.6640625" style="8" customWidth="1"/>
    <col min="11230" max="11420" width="9.33203125" style="8"/>
    <col min="11421" max="11421" width="41" style="8" customWidth="1"/>
    <col min="11422" max="11428" width="9.33203125" style="8" customWidth="1"/>
    <col min="11429" max="11429" width="10.5546875" style="8" customWidth="1"/>
    <col min="11430" max="11440" width="9.33203125" style="8" customWidth="1"/>
    <col min="11441" max="11441" width="12.6640625" style="8" customWidth="1"/>
    <col min="11442" max="11442" width="13.33203125" style="8" customWidth="1"/>
    <col min="11443" max="11478" width="9.33203125" style="8" customWidth="1"/>
    <col min="11479" max="11484" width="11.33203125" style="8" customWidth="1"/>
    <col min="11485" max="11485" width="10.6640625" style="8" customWidth="1"/>
    <col min="11486" max="11676" width="9.33203125" style="8"/>
    <col min="11677" max="11677" width="41" style="8" customWidth="1"/>
    <col min="11678" max="11684" width="9.33203125" style="8" customWidth="1"/>
    <col min="11685" max="11685" width="10.5546875" style="8" customWidth="1"/>
    <col min="11686" max="11696" width="9.33203125" style="8" customWidth="1"/>
    <col min="11697" max="11697" width="12.6640625" style="8" customWidth="1"/>
    <col min="11698" max="11698" width="13.33203125" style="8" customWidth="1"/>
    <col min="11699" max="11734" width="9.33203125" style="8" customWidth="1"/>
    <col min="11735" max="11740" width="11.33203125" style="8" customWidth="1"/>
    <col min="11741" max="11741" width="10.6640625" style="8" customWidth="1"/>
    <col min="11742" max="11932" width="9.33203125" style="8"/>
    <col min="11933" max="11933" width="41" style="8" customWidth="1"/>
    <col min="11934" max="11940" width="9.33203125" style="8" customWidth="1"/>
    <col min="11941" max="11941" width="10.5546875" style="8" customWidth="1"/>
    <col min="11942" max="11952" width="9.33203125" style="8" customWidth="1"/>
    <col min="11953" max="11953" width="12.6640625" style="8" customWidth="1"/>
    <col min="11954" max="11954" width="13.33203125" style="8" customWidth="1"/>
    <col min="11955" max="11990" width="9.33203125" style="8" customWidth="1"/>
    <col min="11991" max="11996" width="11.33203125" style="8" customWidth="1"/>
    <col min="11997" max="11997" width="10.6640625" style="8" customWidth="1"/>
    <col min="11998" max="12188" width="9.33203125" style="8"/>
    <col min="12189" max="12189" width="41" style="8" customWidth="1"/>
    <col min="12190" max="12196" width="9.33203125" style="8" customWidth="1"/>
    <col min="12197" max="12197" width="10.5546875" style="8" customWidth="1"/>
    <col min="12198" max="12208" width="9.33203125" style="8" customWidth="1"/>
    <col min="12209" max="12209" width="12.6640625" style="8" customWidth="1"/>
    <col min="12210" max="12210" width="13.33203125" style="8" customWidth="1"/>
    <col min="12211" max="12246" width="9.33203125" style="8" customWidth="1"/>
    <col min="12247" max="12252" width="11.33203125" style="8" customWidth="1"/>
    <col min="12253" max="12253" width="10.6640625" style="8" customWidth="1"/>
    <col min="12254" max="12444" width="9.33203125" style="8"/>
    <col min="12445" max="12445" width="41" style="8" customWidth="1"/>
    <col min="12446" max="12452" width="9.33203125" style="8" customWidth="1"/>
    <col min="12453" max="12453" width="10.5546875" style="8" customWidth="1"/>
    <col min="12454" max="12464" width="9.33203125" style="8" customWidth="1"/>
    <col min="12465" max="12465" width="12.6640625" style="8" customWidth="1"/>
    <col min="12466" max="12466" width="13.33203125" style="8" customWidth="1"/>
    <col min="12467" max="12502" width="9.33203125" style="8" customWidth="1"/>
    <col min="12503" max="12508" width="11.33203125" style="8" customWidth="1"/>
    <col min="12509" max="12509" width="10.6640625" style="8" customWidth="1"/>
    <col min="12510" max="12700" width="9.33203125" style="8"/>
    <col min="12701" max="12701" width="41" style="8" customWidth="1"/>
    <col min="12702" max="12708" width="9.33203125" style="8" customWidth="1"/>
    <col min="12709" max="12709" width="10.5546875" style="8" customWidth="1"/>
    <col min="12710" max="12720" width="9.33203125" style="8" customWidth="1"/>
    <col min="12721" max="12721" width="12.6640625" style="8" customWidth="1"/>
    <col min="12722" max="12722" width="13.33203125" style="8" customWidth="1"/>
    <col min="12723" max="12758" width="9.33203125" style="8" customWidth="1"/>
    <col min="12759" max="12764" width="11.33203125" style="8" customWidth="1"/>
    <col min="12765" max="12765" width="10.6640625" style="8" customWidth="1"/>
    <col min="12766" max="12956" width="9.33203125" style="8"/>
    <col min="12957" max="12957" width="41" style="8" customWidth="1"/>
    <col min="12958" max="12964" width="9.33203125" style="8" customWidth="1"/>
    <col min="12965" max="12965" width="10.5546875" style="8" customWidth="1"/>
    <col min="12966" max="12976" width="9.33203125" style="8" customWidth="1"/>
    <col min="12977" max="12977" width="12.6640625" style="8" customWidth="1"/>
    <col min="12978" max="12978" width="13.33203125" style="8" customWidth="1"/>
    <col min="12979" max="13014" width="9.33203125" style="8" customWidth="1"/>
    <col min="13015" max="13020" width="11.33203125" style="8" customWidth="1"/>
    <col min="13021" max="13021" width="10.6640625" style="8" customWidth="1"/>
    <col min="13022" max="13212" width="9.33203125" style="8"/>
    <col min="13213" max="13213" width="41" style="8" customWidth="1"/>
    <col min="13214" max="13220" width="9.33203125" style="8" customWidth="1"/>
    <col min="13221" max="13221" width="10.5546875" style="8" customWidth="1"/>
    <col min="13222" max="13232" width="9.33203125" style="8" customWidth="1"/>
    <col min="13233" max="13233" width="12.6640625" style="8" customWidth="1"/>
    <col min="13234" max="13234" width="13.33203125" style="8" customWidth="1"/>
    <col min="13235" max="13270" width="9.33203125" style="8" customWidth="1"/>
    <col min="13271" max="13276" width="11.33203125" style="8" customWidth="1"/>
    <col min="13277" max="13277" width="10.6640625" style="8" customWidth="1"/>
    <col min="13278" max="13468" width="9.33203125" style="8"/>
    <col min="13469" max="13469" width="41" style="8" customWidth="1"/>
    <col min="13470" max="13476" width="9.33203125" style="8" customWidth="1"/>
    <col min="13477" max="13477" width="10.5546875" style="8" customWidth="1"/>
    <col min="13478" max="13488" width="9.33203125" style="8" customWidth="1"/>
    <col min="13489" max="13489" width="12.6640625" style="8" customWidth="1"/>
    <col min="13490" max="13490" width="13.33203125" style="8" customWidth="1"/>
    <col min="13491" max="13526" width="9.33203125" style="8" customWidth="1"/>
    <col min="13527" max="13532" width="11.33203125" style="8" customWidth="1"/>
    <col min="13533" max="13533" width="10.6640625" style="8" customWidth="1"/>
    <col min="13534" max="13724" width="9.33203125" style="8"/>
    <col min="13725" max="13725" width="41" style="8" customWidth="1"/>
    <col min="13726" max="13732" width="9.33203125" style="8" customWidth="1"/>
    <col min="13733" max="13733" width="10.5546875" style="8" customWidth="1"/>
    <col min="13734" max="13744" width="9.33203125" style="8" customWidth="1"/>
    <col min="13745" max="13745" width="12.6640625" style="8" customWidth="1"/>
    <col min="13746" max="13746" width="13.33203125" style="8" customWidth="1"/>
    <col min="13747" max="13782" width="9.33203125" style="8" customWidth="1"/>
    <col min="13783" max="13788" width="11.33203125" style="8" customWidth="1"/>
    <col min="13789" max="13789" width="10.6640625" style="8" customWidth="1"/>
    <col min="13790" max="13980" width="9.33203125" style="8"/>
    <col min="13981" max="13981" width="41" style="8" customWidth="1"/>
    <col min="13982" max="13988" width="9.33203125" style="8" customWidth="1"/>
    <col min="13989" max="13989" width="10.5546875" style="8" customWidth="1"/>
    <col min="13990" max="14000" width="9.33203125" style="8" customWidth="1"/>
    <col min="14001" max="14001" width="12.6640625" style="8" customWidth="1"/>
    <col min="14002" max="14002" width="13.33203125" style="8" customWidth="1"/>
    <col min="14003" max="14038" width="9.33203125" style="8" customWidth="1"/>
    <col min="14039" max="14044" width="11.33203125" style="8" customWidth="1"/>
    <col min="14045" max="14045" width="10.6640625" style="8" customWidth="1"/>
    <col min="14046" max="14236" width="9.33203125" style="8"/>
    <col min="14237" max="14237" width="41" style="8" customWidth="1"/>
    <col min="14238" max="14244" width="9.33203125" style="8" customWidth="1"/>
    <col min="14245" max="14245" width="10.5546875" style="8" customWidth="1"/>
    <col min="14246" max="14256" width="9.33203125" style="8" customWidth="1"/>
    <col min="14257" max="14257" width="12.6640625" style="8" customWidth="1"/>
    <col min="14258" max="14258" width="13.33203125" style="8" customWidth="1"/>
    <col min="14259" max="14294" width="9.33203125" style="8" customWidth="1"/>
    <col min="14295" max="14300" width="11.33203125" style="8" customWidth="1"/>
    <col min="14301" max="14301" width="10.6640625" style="8" customWidth="1"/>
    <col min="14302" max="14492" width="9.33203125" style="8"/>
    <col min="14493" max="14493" width="41" style="8" customWidth="1"/>
    <col min="14494" max="14500" width="9.33203125" style="8" customWidth="1"/>
    <col min="14501" max="14501" width="10.5546875" style="8" customWidth="1"/>
    <col min="14502" max="14512" width="9.33203125" style="8" customWidth="1"/>
    <col min="14513" max="14513" width="12.6640625" style="8" customWidth="1"/>
    <col min="14514" max="14514" width="13.33203125" style="8" customWidth="1"/>
    <col min="14515" max="14550" width="9.33203125" style="8" customWidth="1"/>
    <col min="14551" max="14556" width="11.33203125" style="8" customWidth="1"/>
    <col min="14557" max="14557" width="10.6640625" style="8" customWidth="1"/>
    <col min="14558" max="14748" width="9.33203125" style="8"/>
    <col min="14749" max="14749" width="41" style="8" customWidth="1"/>
    <col min="14750" max="14756" width="9.33203125" style="8" customWidth="1"/>
    <col min="14757" max="14757" width="10.5546875" style="8" customWidth="1"/>
    <col min="14758" max="14768" width="9.33203125" style="8" customWidth="1"/>
    <col min="14769" max="14769" width="12.6640625" style="8" customWidth="1"/>
    <col min="14770" max="14770" width="13.33203125" style="8" customWidth="1"/>
    <col min="14771" max="14806" width="9.33203125" style="8" customWidth="1"/>
    <col min="14807" max="14812" width="11.33203125" style="8" customWidth="1"/>
    <col min="14813" max="14813" width="10.6640625" style="8" customWidth="1"/>
    <col min="14814" max="15004" width="9.33203125" style="8"/>
    <col min="15005" max="15005" width="41" style="8" customWidth="1"/>
    <col min="15006" max="15012" width="9.33203125" style="8" customWidth="1"/>
    <col min="15013" max="15013" width="10.5546875" style="8" customWidth="1"/>
    <col min="15014" max="15024" width="9.33203125" style="8" customWidth="1"/>
    <col min="15025" max="15025" width="12.6640625" style="8" customWidth="1"/>
    <col min="15026" max="15026" width="13.33203125" style="8" customWidth="1"/>
    <col min="15027" max="15062" width="9.33203125" style="8" customWidth="1"/>
    <col min="15063" max="15068" width="11.33203125" style="8" customWidth="1"/>
    <col min="15069" max="15069" width="10.6640625" style="8" customWidth="1"/>
    <col min="15070" max="15260" width="9.33203125" style="8"/>
    <col min="15261" max="15261" width="41" style="8" customWidth="1"/>
    <col min="15262" max="15268" width="9.33203125" style="8" customWidth="1"/>
    <col min="15269" max="15269" width="10.5546875" style="8" customWidth="1"/>
    <col min="15270" max="15280" width="9.33203125" style="8" customWidth="1"/>
    <col min="15281" max="15281" width="12.6640625" style="8" customWidth="1"/>
    <col min="15282" max="15282" width="13.33203125" style="8" customWidth="1"/>
    <col min="15283" max="15318" width="9.33203125" style="8" customWidth="1"/>
    <col min="15319" max="15324" width="11.33203125" style="8" customWidth="1"/>
    <col min="15325" max="15325" width="10.6640625" style="8" customWidth="1"/>
    <col min="15326" max="15516" width="9.33203125" style="8"/>
    <col min="15517" max="15517" width="41" style="8" customWidth="1"/>
    <col min="15518" max="15524" width="9.33203125" style="8" customWidth="1"/>
    <col min="15525" max="15525" width="10.5546875" style="8" customWidth="1"/>
    <col min="15526" max="15536" width="9.33203125" style="8" customWidth="1"/>
    <col min="15537" max="15537" width="12.6640625" style="8" customWidth="1"/>
    <col min="15538" max="15538" width="13.33203125" style="8" customWidth="1"/>
    <col min="15539" max="15574" width="9.33203125" style="8" customWidth="1"/>
    <col min="15575" max="15580" width="11.33203125" style="8" customWidth="1"/>
    <col min="15581" max="15581" width="10.6640625" style="8" customWidth="1"/>
    <col min="15582" max="15772" width="9.33203125" style="8"/>
    <col min="15773" max="15773" width="41" style="8" customWidth="1"/>
    <col min="15774" max="15780" width="9.33203125" style="8" customWidth="1"/>
    <col min="15781" max="15781" width="10.5546875" style="8" customWidth="1"/>
    <col min="15782" max="15792" width="9.33203125" style="8" customWidth="1"/>
    <col min="15793" max="15793" width="12.6640625" style="8" customWidth="1"/>
    <col min="15794" max="15794" width="13.33203125" style="8" customWidth="1"/>
    <col min="15795" max="15830" width="9.33203125" style="8" customWidth="1"/>
    <col min="15831" max="15836" width="11.33203125" style="8" customWidth="1"/>
    <col min="15837" max="15837" width="10.6640625" style="8" customWidth="1"/>
    <col min="15838" max="16028" width="9.33203125" style="8"/>
    <col min="16029" max="16029" width="41" style="8" customWidth="1"/>
    <col min="16030" max="16036" width="9.33203125" style="8" customWidth="1"/>
    <col min="16037" max="16037" width="10.5546875" style="8" customWidth="1"/>
    <col min="16038" max="16048" width="9.33203125" style="8" customWidth="1"/>
    <col min="16049" max="16049" width="12.6640625" style="8" customWidth="1"/>
    <col min="16050" max="16050" width="13.33203125" style="8" customWidth="1"/>
    <col min="16051" max="16086" width="9.33203125" style="8" customWidth="1"/>
    <col min="16087" max="16092" width="11.33203125" style="8" customWidth="1"/>
    <col min="16093" max="16093" width="10.6640625" style="8" customWidth="1"/>
    <col min="16094" max="16384" width="9.33203125" style="8"/>
  </cols>
  <sheetData>
    <row r="1" spans="1:109" s="47" customFormat="1" ht="18" x14ac:dyDescent="0.35">
      <c r="A1" s="519" t="s">
        <v>143</v>
      </c>
      <c r="B1" s="516" t="s">
        <v>144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8"/>
    </row>
    <row r="2" spans="1:109" s="47" customFormat="1" ht="18" x14ac:dyDescent="0.35">
      <c r="A2" s="520"/>
      <c r="B2" s="513" t="s">
        <v>2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B2" s="514"/>
      <c r="DC2" s="514"/>
      <c r="DD2" s="514"/>
      <c r="DE2" s="515"/>
    </row>
    <row r="3" spans="1:109" s="47" customFormat="1" x14ac:dyDescent="0.3">
      <c r="A3" s="521" t="s">
        <v>118</v>
      </c>
      <c r="B3" s="522" t="s">
        <v>119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  <c r="N3" s="510" t="s">
        <v>120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511"/>
      <c r="BG3" s="511"/>
      <c r="BH3" s="511"/>
      <c r="BI3" s="511"/>
      <c r="BJ3" s="511"/>
      <c r="BK3" s="511"/>
      <c r="BL3" s="511"/>
      <c r="BM3" s="511"/>
      <c r="BN3" s="511"/>
      <c r="BO3" s="511"/>
      <c r="BP3" s="511"/>
      <c r="BQ3" s="511"/>
      <c r="BR3" s="511"/>
      <c r="BS3" s="511"/>
      <c r="BT3" s="511"/>
      <c r="BU3" s="511"/>
      <c r="BV3" s="511"/>
      <c r="BW3" s="511"/>
      <c r="BX3" s="511"/>
      <c r="BY3" s="511"/>
      <c r="BZ3" s="511"/>
      <c r="CA3" s="511"/>
      <c r="CB3" s="511"/>
      <c r="CC3" s="511"/>
      <c r="CD3" s="511"/>
      <c r="CE3" s="511"/>
      <c r="CF3" s="511"/>
      <c r="CG3" s="511"/>
      <c r="CH3" s="511"/>
      <c r="CI3" s="511"/>
      <c r="CJ3" s="511"/>
      <c r="CK3" s="511"/>
      <c r="CL3" s="511"/>
      <c r="CM3" s="511"/>
      <c r="CN3" s="511"/>
      <c r="CO3" s="511"/>
      <c r="CP3" s="511"/>
      <c r="CQ3" s="511"/>
      <c r="CR3" s="511"/>
      <c r="CS3" s="511"/>
      <c r="CT3" s="511"/>
      <c r="CU3" s="511"/>
      <c r="CV3" s="511"/>
      <c r="CW3" s="511"/>
      <c r="CX3" s="511"/>
      <c r="CY3" s="511"/>
      <c r="CZ3" s="511"/>
      <c r="DA3" s="511"/>
      <c r="DB3" s="511"/>
      <c r="DC3" s="511"/>
      <c r="DD3" s="511"/>
      <c r="DE3" s="512"/>
    </row>
    <row r="4" spans="1:109" s="11" customFormat="1" x14ac:dyDescent="0.3">
      <c r="A4" s="521"/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7"/>
      <c r="N4" s="507">
        <v>2016</v>
      </c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>
        <v>2017</v>
      </c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>
        <v>2018</v>
      </c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>
        <v>2019</v>
      </c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>
        <v>2020</v>
      </c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10">
        <v>2021</v>
      </c>
      <c r="BW4" s="511"/>
      <c r="BX4" s="511"/>
      <c r="BY4" s="511"/>
      <c r="BZ4" s="511"/>
      <c r="CA4" s="511"/>
      <c r="CB4" s="511"/>
      <c r="CC4" s="511"/>
      <c r="CD4" s="511"/>
      <c r="CE4" s="511"/>
      <c r="CF4" s="511"/>
      <c r="CG4" s="512"/>
      <c r="CH4" s="528" t="s">
        <v>109</v>
      </c>
      <c r="CI4" s="529"/>
      <c r="CJ4" s="529"/>
      <c r="CK4" s="529"/>
      <c r="CL4" s="529"/>
      <c r="CM4" s="529"/>
      <c r="CN4" s="529"/>
      <c r="CO4" s="529"/>
      <c r="CP4" s="529"/>
      <c r="CQ4" s="529"/>
      <c r="CR4" s="529"/>
      <c r="CS4" s="530"/>
      <c r="CT4" s="510" t="s">
        <v>110</v>
      </c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2"/>
    </row>
    <row r="5" spans="1:109" s="47" customFormat="1" x14ac:dyDescent="0.3">
      <c r="A5" s="521"/>
      <c r="B5" s="11">
        <v>2012</v>
      </c>
      <c r="C5" s="11">
        <v>2013</v>
      </c>
      <c r="D5" s="11">
        <v>2014</v>
      </c>
      <c r="E5" s="11">
        <v>2015</v>
      </c>
      <c r="F5" s="11">
        <v>2016</v>
      </c>
      <c r="G5" s="11">
        <v>2017</v>
      </c>
      <c r="H5" s="11">
        <v>2018</v>
      </c>
      <c r="I5" s="11">
        <v>2019</v>
      </c>
      <c r="J5" s="180">
        <v>2020</v>
      </c>
      <c r="K5" s="180">
        <v>2021</v>
      </c>
      <c r="L5" s="180" t="s">
        <v>109</v>
      </c>
      <c r="M5" s="180" t="s">
        <v>110</v>
      </c>
      <c r="N5" s="80" t="s">
        <v>121</v>
      </c>
      <c r="O5" s="80" t="s">
        <v>122</v>
      </c>
      <c r="P5" s="80" t="s">
        <v>123</v>
      </c>
      <c r="Q5" s="80" t="s">
        <v>124</v>
      </c>
      <c r="R5" s="80" t="s">
        <v>17</v>
      </c>
      <c r="S5" s="80" t="s">
        <v>125</v>
      </c>
      <c r="T5" s="80" t="s">
        <v>126</v>
      </c>
      <c r="U5" s="125" t="s">
        <v>127</v>
      </c>
      <c r="V5" s="126" t="s">
        <v>128</v>
      </c>
      <c r="W5" s="125" t="s">
        <v>129</v>
      </c>
      <c r="X5" s="93" t="s">
        <v>130</v>
      </c>
      <c r="Y5" s="93" t="s">
        <v>131</v>
      </c>
      <c r="Z5" s="80" t="s">
        <v>121</v>
      </c>
      <c r="AA5" s="80" t="s">
        <v>122</v>
      </c>
      <c r="AB5" s="80" t="s">
        <v>123</v>
      </c>
      <c r="AC5" s="80" t="s">
        <v>124</v>
      </c>
      <c r="AD5" s="80" t="s">
        <v>17</v>
      </c>
      <c r="AE5" s="80" t="s">
        <v>125</v>
      </c>
      <c r="AF5" s="80" t="s">
        <v>126</v>
      </c>
      <c r="AG5" s="125" t="s">
        <v>127</v>
      </c>
      <c r="AH5" s="126" t="s">
        <v>128</v>
      </c>
      <c r="AI5" s="125" t="s">
        <v>129</v>
      </c>
      <c r="AJ5" s="93" t="s">
        <v>130</v>
      </c>
      <c r="AK5" s="93" t="s">
        <v>131</v>
      </c>
      <c r="AL5" s="80" t="s">
        <v>121</v>
      </c>
      <c r="AM5" s="80" t="s">
        <v>122</v>
      </c>
      <c r="AN5" s="80" t="s">
        <v>123</v>
      </c>
      <c r="AO5" s="80" t="s">
        <v>124</v>
      </c>
      <c r="AP5" s="80" t="s">
        <v>17</v>
      </c>
      <c r="AQ5" s="80" t="s">
        <v>125</v>
      </c>
      <c r="AR5" s="80" t="s">
        <v>126</v>
      </c>
      <c r="AS5" s="125" t="s">
        <v>127</v>
      </c>
      <c r="AT5" s="126" t="s">
        <v>128</v>
      </c>
      <c r="AU5" s="125" t="s">
        <v>129</v>
      </c>
      <c r="AV5" s="93" t="s">
        <v>130</v>
      </c>
      <c r="AW5" s="93" t="s">
        <v>131</v>
      </c>
      <c r="AX5" s="80" t="s">
        <v>121</v>
      </c>
      <c r="AY5" s="80" t="s">
        <v>122</v>
      </c>
      <c r="AZ5" s="80" t="s">
        <v>123</v>
      </c>
      <c r="BA5" s="80" t="s">
        <v>124</v>
      </c>
      <c r="BB5" s="80" t="s">
        <v>17</v>
      </c>
      <c r="BC5" s="80" t="s">
        <v>125</v>
      </c>
      <c r="BD5" s="80" t="s">
        <v>126</v>
      </c>
      <c r="BE5" s="125" t="s">
        <v>127</v>
      </c>
      <c r="BF5" s="126" t="s">
        <v>128</v>
      </c>
      <c r="BG5" s="125" t="s">
        <v>129</v>
      </c>
      <c r="BH5" s="93" t="s">
        <v>130</v>
      </c>
      <c r="BI5" s="93" t="s">
        <v>131</v>
      </c>
      <c r="BJ5" s="80" t="s">
        <v>121</v>
      </c>
      <c r="BK5" s="80" t="s">
        <v>122</v>
      </c>
      <c r="BL5" s="80" t="s">
        <v>123</v>
      </c>
      <c r="BM5" s="80" t="s">
        <v>124</v>
      </c>
      <c r="BN5" s="80" t="s">
        <v>17</v>
      </c>
      <c r="BO5" s="80" t="s">
        <v>125</v>
      </c>
      <c r="BP5" s="80" t="s">
        <v>126</v>
      </c>
      <c r="BQ5" s="125" t="s">
        <v>127</v>
      </c>
      <c r="BR5" s="126" t="s">
        <v>128</v>
      </c>
      <c r="BS5" s="125" t="s">
        <v>129</v>
      </c>
      <c r="BT5" s="93" t="s">
        <v>130</v>
      </c>
      <c r="BU5" s="93" t="s">
        <v>131</v>
      </c>
      <c r="BV5" s="93" t="s">
        <v>121</v>
      </c>
      <c r="BW5" s="93" t="s">
        <v>122</v>
      </c>
      <c r="BX5" s="93" t="s">
        <v>123</v>
      </c>
      <c r="BY5" s="93" t="s">
        <v>124</v>
      </c>
      <c r="BZ5" s="93" t="s">
        <v>17</v>
      </c>
      <c r="CA5" s="93" t="s">
        <v>125</v>
      </c>
      <c r="CB5" s="93" t="s">
        <v>126</v>
      </c>
      <c r="CC5" s="125" t="s">
        <v>127</v>
      </c>
      <c r="CD5" s="126" t="s">
        <v>128</v>
      </c>
      <c r="CE5" s="125" t="s">
        <v>129</v>
      </c>
      <c r="CF5" s="93" t="s">
        <v>130</v>
      </c>
      <c r="CG5" s="93" t="s">
        <v>131</v>
      </c>
      <c r="CH5" s="93" t="s">
        <v>121</v>
      </c>
      <c r="CI5" s="93" t="s">
        <v>122</v>
      </c>
      <c r="CJ5" s="93" t="s">
        <v>123</v>
      </c>
      <c r="CK5" s="93" t="s">
        <v>124</v>
      </c>
      <c r="CL5" s="93" t="s">
        <v>17</v>
      </c>
      <c r="CM5" s="93" t="s">
        <v>125</v>
      </c>
      <c r="CN5" s="93" t="s">
        <v>126</v>
      </c>
      <c r="CO5" s="125" t="s">
        <v>127</v>
      </c>
      <c r="CP5" s="126" t="s">
        <v>128</v>
      </c>
      <c r="CQ5" s="125" t="s">
        <v>129</v>
      </c>
      <c r="CR5" s="93" t="s">
        <v>130</v>
      </c>
      <c r="CS5" s="93" t="s">
        <v>131</v>
      </c>
      <c r="CT5" s="243" t="s">
        <v>121</v>
      </c>
      <c r="CU5" s="243" t="s">
        <v>122</v>
      </c>
      <c r="CV5" s="243" t="s">
        <v>123</v>
      </c>
      <c r="CW5" s="93" t="s">
        <v>124</v>
      </c>
      <c r="CX5" s="93" t="s">
        <v>17</v>
      </c>
      <c r="CY5" s="93" t="s">
        <v>125</v>
      </c>
      <c r="CZ5" s="80" t="s">
        <v>126</v>
      </c>
      <c r="DA5" s="281" t="s">
        <v>127</v>
      </c>
      <c r="DB5" s="125" t="s">
        <v>128</v>
      </c>
      <c r="DC5" s="125" t="s">
        <v>129</v>
      </c>
      <c r="DD5" s="302" t="s">
        <v>130</v>
      </c>
      <c r="DE5" s="93" t="s">
        <v>131</v>
      </c>
    </row>
    <row r="6" spans="1:109" s="37" customFormat="1" ht="13.8" x14ac:dyDescent="0.3">
      <c r="A6" s="326" t="s">
        <v>145</v>
      </c>
      <c r="B6" s="189">
        <f>SUM(B7:B11)</f>
        <v>34098783.719999999</v>
      </c>
      <c r="C6" s="117">
        <v>32553592.300000001</v>
      </c>
      <c r="D6" s="117">
        <v>34970749.188499995</v>
      </c>
      <c r="E6" s="117">
        <v>34119802.021600008</v>
      </c>
      <c r="F6" s="117">
        <f t="shared" ref="F6:F37" si="0">SUM(N6:Y6)</f>
        <v>33387409.377000004</v>
      </c>
      <c r="G6" s="117">
        <f>SUM(Z6:AK6)</f>
        <v>38918874.890000001</v>
      </c>
      <c r="H6" s="117">
        <f>SUM(AL6:AW6)</f>
        <v>43451071.589999989</v>
      </c>
      <c r="I6" s="117">
        <f t="shared" ref="I6:I37" si="1">SUM(AX6:BI6)</f>
        <v>34773656.590000004</v>
      </c>
      <c r="J6" s="95">
        <f t="shared" ref="J6:J70" si="2">SUM(BJ6:BU6)</f>
        <v>39540362.328700006</v>
      </c>
      <c r="K6" s="95">
        <f>SUM(BV6:CG6)</f>
        <v>57711077.04900001</v>
      </c>
      <c r="L6" s="95">
        <f>SUM(CH6:CS6)</f>
        <v>51784546.090000004</v>
      </c>
      <c r="M6" s="95">
        <f>SUM(CT6:DE6)</f>
        <v>45013474.21643281</v>
      </c>
      <c r="N6" s="114">
        <v>4048808.77</v>
      </c>
      <c r="O6" s="114">
        <f>SUM(O7:O11)</f>
        <v>1420200.35</v>
      </c>
      <c r="P6" s="117">
        <v>3666441</v>
      </c>
      <c r="Q6" s="122">
        <f>SUM(Q7:Q11)</f>
        <v>3021306.7299999995</v>
      </c>
      <c r="R6" s="117">
        <v>1416634.9000000001</v>
      </c>
      <c r="S6" s="117">
        <f t="shared" ref="S6:Y6" si="3">SUM(S7:S11)</f>
        <v>3160206.1300000013</v>
      </c>
      <c r="T6" s="117">
        <f t="shared" si="3"/>
        <v>870023.98699999996</v>
      </c>
      <c r="U6" s="117">
        <f t="shared" si="3"/>
        <v>1442371.5899999999</v>
      </c>
      <c r="V6" s="117">
        <f t="shared" si="3"/>
        <v>4277279.05</v>
      </c>
      <c r="W6" s="117">
        <f t="shared" si="3"/>
        <v>3935803.7999999993</v>
      </c>
      <c r="X6" s="117">
        <f t="shared" si="3"/>
        <v>1890822.67</v>
      </c>
      <c r="Y6" s="117">
        <f t="shared" si="3"/>
        <v>4237510.3999999985</v>
      </c>
      <c r="Z6" s="117">
        <v>1968072.4699999997</v>
      </c>
      <c r="AA6" s="117">
        <v>3387358.1599999997</v>
      </c>
      <c r="AB6" s="117">
        <v>2566110.21</v>
      </c>
      <c r="AC6" s="117">
        <v>4125021.5</v>
      </c>
      <c r="AD6" s="117">
        <v>3241414.290000001</v>
      </c>
      <c r="AE6" s="117">
        <v>1630019.8100000005</v>
      </c>
      <c r="AF6" s="117">
        <v>3651253.1100000013</v>
      </c>
      <c r="AG6" s="117">
        <v>2173703.7200000002</v>
      </c>
      <c r="AH6" s="117">
        <v>5393015.9299999997</v>
      </c>
      <c r="AI6" s="117">
        <v>4016643.3099999996</v>
      </c>
      <c r="AJ6" s="117">
        <v>2972515.9399999995</v>
      </c>
      <c r="AK6" s="117">
        <v>3793746.44</v>
      </c>
      <c r="AL6" s="117">
        <v>3598208.1430000006</v>
      </c>
      <c r="AM6" s="117">
        <v>1875071.0900000003</v>
      </c>
      <c r="AN6" s="117">
        <v>4517122.99</v>
      </c>
      <c r="AO6" s="117">
        <v>1813276.61</v>
      </c>
      <c r="AP6" s="117">
        <v>2931000.5599999996</v>
      </c>
      <c r="AQ6" s="117">
        <v>6006228.0299999993</v>
      </c>
      <c r="AR6" s="117">
        <v>3283529.0169999995</v>
      </c>
      <c r="AS6" s="117">
        <v>4161488.9199999995</v>
      </c>
      <c r="AT6" s="117">
        <v>2239788.6500000004</v>
      </c>
      <c r="AU6" s="117">
        <v>6417123.4099999983</v>
      </c>
      <c r="AV6" s="117">
        <v>2916058.73</v>
      </c>
      <c r="AW6" s="117">
        <v>3692175.44</v>
      </c>
      <c r="AX6" s="117">
        <v>4461005.01</v>
      </c>
      <c r="AY6" s="117">
        <v>645677.43999999994</v>
      </c>
      <c r="AZ6" s="117">
        <v>1989654.28</v>
      </c>
      <c r="BA6" s="117">
        <v>2326489.21</v>
      </c>
      <c r="BB6" s="117">
        <v>1973013.7300000002</v>
      </c>
      <c r="BC6" s="117">
        <v>3233678.6700000004</v>
      </c>
      <c r="BD6" s="117">
        <v>2891509.79</v>
      </c>
      <c r="BE6" s="117">
        <v>5322128.96</v>
      </c>
      <c r="BF6" s="117">
        <v>3579915.9600000004</v>
      </c>
      <c r="BG6" s="117">
        <v>3277184.4</v>
      </c>
      <c r="BH6" s="117">
        <v>1846302.6</v>
      </c>
      <c r="BI6" s="117">
        <v>3227096.5399999996</v>
      </c>
      <c r="BJ6" s="95">
        <f>SUM(BJ7:BJ11)</f>
        <v>3644278.4687000001</v>
      </c>
      <c r="BK6" s="95">
        <f t="shared" ref="BK6:DE6" si="4">SUM(BK7:BK11)</f>
        <v>2604275.4500000002</v>
      </c>
      <c r="BL6" s="95">
        <f t="shared" si="4"/>
        <v>2131686.15</v>
      </c>
      <c r="BM6" s="95">
        <f t="shared" si="4"/>
        <v>1784395.54</v>
      </c>
      <c r="BN6" s="95">
        <f t="shared" si="4"/>
        <v>2344323.87</v>
      </c>
      <c r="BO6" s="95">
        <f t="shared" si="4"/>
        <v>3887751.08</v>
      </c>
      <c r="BP6" s="95">
        <f t="shared" si="4"/>
        <v>3961552.65</v>
      </c>
      <c r="BQ6" s="95">
        <f t="shared" si="4"/>
        <v>3668161.1399999997</v>
      </c>
      <c r="BR6" s="95">
        <f t="shared" si="4"/>
        <v>3717724.88</v>
      </c>
      <c r="BS6" s="95">
        <f t="shared" si="4"/>
        <v>4152635.04</v>
      </c>
      <c r="BT6" s="95">
        <f t="shared" si="4"/>
        <v>3212791.72</v>
      </c>
      <c r="BU6" s="95">
        <f t="shared" si="4"/>
        <v>4430786.34</v>
      </c>
      <c r="BV6" s="95">
        <f t="shared" si="4"/>
        <v>4702032.9699999988</v>
      </c>
      <c r="BW6" s="95">
        <f t="shared" si="4"/>
        <v>3377345.13</v>
      </c>
      <c r="BX6" s="95">
        <f t="shared" si="4"/>
        <v>5262515.8899999997</v>
      </c>
      <c r="BY6" s="95">
        <f t="shared" si="4"/>
        <v>2767192.3</v>
      </c>
      <c r="BZ6" s="95">
        <f t="shared" si="4"/>
        <v>9222285.3600000031</v>
      </c>
      <c r="CA6" s="95">
        <f t="shared" si="4"/>
        <v>4986507.4290000005</v>
      </c>
      <c r="CB6" s="95">
        <f t="shared" si="4"/>
        <v>4651360.3500000015</v>
      </c>
      <c r="CC6" s="95">
        <f t="shared" si="4"/>
        <v>4655628</v>
      </c>
      <c r="CD6" s="95">
        <f t="shared" si="4"/>
        <v>3330431.59</v>
      </c>
      <c r="CE6" s="95">
        <f t="shared" si="4"/>
        <v>4264935.4000000004</v>
      </c>
      <c r="CF6" s="95">
        <f t="shared" si="4"/>
        <v>6367855.7799999993</v>
      </c>
      <c r="CG6" s="95">
        <f t="shared" si="4"/>
        <v>4122986.85</v>
      </c>
      <c r="CH6" s="95">
        <f t="shared" si="4"/>
        <v>3638715.8000000007</v>
      </c>
      <c r="CI6" s="95">
        <f t="shared" si="4"/>
        <v>3431310.6100000003</v>
      </c>
      <c r="CJ6" s="95">
        <f t="shared" si="4"/>
        <v>5216917.1100000013</v>
      </c>
      <c r="CK6" s="95">
        <f t="shared" si="4"/>
        <v>2788643</v>
      </c>
      <c r="CL6" s="95">
        <f t="shared" si="4"/>
        <v>2922927</v>
      </c>
      <c r="CM6" s="95">
        <f t="shared" si="4"/>
        <v>3486094</v>
      </c>
      <c r="CN6" s="95">
        <f t="shared" si="4"/>
        <v>5556531</v>
      </c>
      <c r="CO6" s="95">
        <f t="shared" si="4"/>
        <v>4135035</v>
      </c>
      <c r="CP6" s="95">
        <f t="shared" si="4"/>
        <v>6174086.5700000003</v>
      </c>
      <c r="CQ6" s="95">
        <f t="shared" si="4"/>
        <v>4806462</v>
      </c>
      <c r="CR6" s="95">
        <f t="shared" si="4"/>
        <v>4842819</v>
      </c>
      <c r="CS6" s="95">
        <f t="shared" si="4"/>
        <v>4785005</v>
      </c>
      <c r="CT6" s="207">
        <f t="shared" si="4"/>
        <v>3575544.96</v>
      </c>
      <c r="CU6" s="207">
        <f t="shared" si="4"/>
        <v>4546485.08</v>
      </c>
      <c r="CV6" s="207">
        <f t="shared" si="4"/>
        <v>4787063.59</v>
      </c>
      <c r="CW6" s="95">
        <f t="shared" si="4"/>
        <v>4430095.6700000009</v>
      </c>
      <c r="CX6" s="95">
        <f t="shared" si="4"/>
        <v>3911853.6792003755</v>
      </c>
      <c r="CY6" s="95">
        <f t="shared" si="4"/>
        <v>2720241.27</v>
      </c>
      <c r="CZ6" s="117">
        <f t="shared" si="4"/>
        <v>7307671.379999999</v>
      </c>
      <c r="DA6" s="117">
        <f t="shared" si="4"/>
        <v>4139124.550820115</v>
      </c>
      <c r="DB6" s="117">
        <f t="shared" si="4"/>
        <v>1779766.4024830991</v>
      </c>
      <c r="DC6" s="117">
        <f t="shared" si="4"/>
        <v>4191128.1343061468</v>
      </c>
      <c r="DD6" s="304">
        <f t="shared" si="4"/>
        <v>1800933.45</v>
      </c>
      <c r="DE6" s="117">
        <f t="shared" si="4"/>
        <v>1823566.0496230705</v>
      </c>
    </row>
    <row r="7" spans="1:109" s="34" customFormat="1" ht="13.8" x14ac:dyDescent="0.3">
      <c r="A7" s="99" t="s">
        <v>239</v>
      </c>
      <c r="B7" s="102">
        <v>5592289.125</v>
      </c>
      <c r="C7" s="73">
        <v>5251520.2500000009</v>
      </c>
      <c r="D7" s="73">
        <v>5465893.0300000003</v>
      </c>
      <c r="E7" s="73">
        <v>5486457.9399999995</v>
      </c>
      <c r="F7" s="73">
        <f t="shared" si="0"/>
        <v>4167138.3470000001</v>
      </c>
      <c r="G7" s="73">
        <f t="shared" ref="G7:G70" si="5">SUM(Z7:AK7)</f>
        <v>7218767.7799999993</v>
      </c>
      <c r="H7" s="73">
        <f t="shared" ref="H7:H70" si="6">SUM(AL7:AW7)</f>
        <v>5836901.9374000002</v>
      </c>
      <c r="I7" s="73">
        <f t="shared" si="1"/>
        <v>6773256.3100000005</v>
      </c>
      <c r="J7" s="98">
        <f t="shared" si="2"/>
        <v>6244321.9098999994</v>
      </c>
      <c r="K7" s="98">
        <f t="shared" ref="K7:K70" si="7">SUM(BV7:CG7)</f>
        <v>7341543.29</v>
      </c>
      <c r="L7" s="98">
        <f t="shared" ref="L7:L70" si="8">SUM(CH7:CS7)</f>
        <v>6101776.0099999998</v>
      </c>
      <c r="M7" s="98">
        <f t="shared" ref="M7:M70" si="9">SUM(CT7:DE7)</f>
        <v>5038357.8026084183</v>
      </c>
      <c r="N7" s="97">
        <v>587752.25999999989</v>
      </c>
      <c r="O7" s="97">
        <v>342086.39</v>
      </c>
      <c r="P7" s="73">
        <v>240523</v>
      </c>
      <c r="Q7" s="97">
        <v>527895.05000000005</v>
      </c>
      <c r="R7" s="73">
        <v>301010.80000000016</v>
      </c>
      <c r="S7" s="73">
        <v>339134.96</v>
      </c>
      <c r="T7" s="73">
        <v>290217.84700000001</v>
      </c>
      <c r="U7" s="132">
        <v>376683.33999999997</v>
      </c>
      <c r="V7" s="101">
        <v>349057</v>
      </c>
      <c r="W7" s="97">
        <v>89884.34</v>
      </c>
      <c r="X7" s="73">
        <v>394140.12</v>
      </c>
      <c r="Y7" s="91">
        <v>328753.24</v>
      </c>
      <c r="Z7" s="73">
        <v>91849.95</v>
      </c>
      <c r="AA7" s="73">
        <v>735553.8899999999</v>
      </c>
      <c r="AB7" s="73">
        <v>747828.83000000007</v>
      </c>
      <c r="AC7" s="73">
        <v>612394.96</v>
      </c>
      <c r="AD7" s="73">
        <v>656275.4</v>
      </c>
      <c r="AE7" s="73">
        <v>384559.15</v>
      </c>
      <c r="AF7" s="73">
        <v>620263.41</v>
      </c>
      <c r="AG7" s="73">
        <v>453837.64999999997</v>
      </c>
      <c r="AH7" s="73">
        <v>836213.67</v>
      </c>
      <c r="AI7" s="73">
        <v>621812.14</v>
      </c>
      <c r="AJ7" s="73">
        <v>263245.28999999998</v>
      </c>
      <c r="AK7" s="73">
        <v>1194933.44</v>
      </c>
      <c r="AL7" s="73">
        <v>529333.98739999987</v>
      </c>
      <c r="AM7" s="73">
        <v>14281.72</v>
      </c>
      <c r="AN7" s="73">
        <v>798458.83999999985</v>
      </c>
      <c r="AO7" s="73">
        <v>109533.29000000001</v>
      </c>
      <c r="AP7" s="73">
        <v>787413.83</v>
      </c>
      <c r="AQ7" s="73">
        <v>155177.70000000004</v>
      </c>
      <c r="AR7" s="73">
        <v>104356.21</v>
      </c>
      <c r="AS7" s="73">
        <v>900240.42999999993</v>
      </c>
      <c r="AT7" s="73">
        <v>461853.83</v>
      </c>
      <c r="AU7" s="73">
        <v>975802.66</v>
      </c>
      <c r="AV7" s="73">
        <v>492062.19000000006</v>
      </c>
      <c r="AW7" s="73">
        <v>508387.25000000006</v>
      </c>
      <c r="AX7" s="73">
        <v>664426.77</v>
      </c>
      <c r="AY7" s="73">
        <v>327904.14</v>
      </c>
      <c r="AZ7" s="73">
        <v>440410.51</v>
      </c>
      <c r="BA7" s="73">
        <v>128800.92</v>
      </c>
      <c r="BB7" s="73">
        <v>559728.97</v>
      </c>
      <c r="BC7" s="73">
        <v>419811.02999999997</v>
      </c>
      <c r="BD7" s="73">
        <v>390642.20999999996</v>
      </c>
      <c r="BE7" s="73">
        <v>734518.58000000007</v>
      </c>
      <c r="BF7" s="73">
        <v>912674.02</v>
      </c>
      <c r="BG7" s="73">
        <v>581760.02</v>
      </c>
      <c r="BH7" s="73">
        <v>605241.06000000006</v>
      </c>
      <c r="BI7" s="73">
        <v>1007338.0799999998</v>
      </c>
      <c r="BJ7" s="98">
        <v>533110.53989999997</v>
      </c>
      <c r="BK7" s="98">
        <v>351484.81</v>
      </c>
      <c r="BL7" s="98">
        <v>469517.51</v>
      </c>
      <c r="BM7" s="98">
        <v>276752.51</v>
      </c>
      <c r="BN7" s="98">
        <v>913325</v>
      </c>
      <c r="BO7" s="98">
        <v>472684.95999999996</v>
      </c>
      <c r="BP7" s="3">
        <v>491598.06999999995</v>
      </c>
      <c r="BQ7" s="3">
        <v>499531.81999999995</v>
      </c>
      <c r="BR7" s="3">
        <v>536330.06000000006</v>
      </c>
      <c r="BS7" s="3">
        <v>493610</v>
      </c>
      <c r="BT7" s="3">
        <v>339087.18</v>
      </c>
      <c r="BU7" s="3">
        <v>867289.45</v>
      </c>
      <c r="BV7" s="98">
        <v>503495.69</v>
      </c>
      <c r="BW7" s="98">
        <v>378622.66</v>
      </c>
      <c r="BX7" s="98">
        <v>753073.01</v>
      </c>
      <c r="BY7" s="98">
        <v>44126.450000000004</v>
      </c>
      <c r="BZ7" s="98">
        <v>1039264.4</v>
      </c>
      <c r="CA7" s="98">
        <v>1041993.27</v>
      </c>
      <c r="CB7" s="98">
        <v>1301751.5699999998</v>
      </c>
      <c r="CC7" s="98">
        <v>749065</v>
      </c>
      <c r="CD7" s="98">
        <v>382270.14999999997</v>
      </c>
      <c r="CE7" s="98">
        <v>171260.41000000003</v>
      </c>
      <c r="CF7" s="98">
        <v>682300.66999999993</v>
      </c>
      <c r="CG7" s="98">
        <v>294320.01000000007</v>
      </c>
      <c r="CH7" s="98">
        <v>268704.54000000004</v>
      </c>
      <c r="CI7" s="98">
        <v>479730.51</v>
      </c>
      <c r="CJ7" s="98">
        <v>471024.33</v>
      </c>
      <c r="CK7" s="98">
        <v>409824</v>
      </c>
      <c r="CL7" s="98">
        <v>6564</v>
      </c>
      <c r="CM7" s="98">
        <v>366088</v>
      </c>
      <c r="CN7" s="98">
        <v>629715</v>
      </c>
      <c r="CO7" s="98">
        <v>464335</v>
      </c>
      <c r="CP7" s="98">
        <v>662779.62999999989</v>
      </c>
      <c r="CQ7" s="98">
        <v>891056</v>
      </c>
      <c r="CR7" s="98">
        <v>616798</v>
      </c>
      <c r="CS7" s="98">
        <v>835157</v>
      </c>
      <c r="CT7" s="241">
        <v>634727.71000000008</v>
      </c>
      <c r="CU7" s="241">
        <v>352457.53</v>
      </c>
      <c r="CV7" s="241">
        <v>1066851.5599999998</v>
      </c>
      <c r="CW7" s="98">
        <v>516171.89999999991</v>
      </c>
      <c r="CX7" s="131">
        <v>432797.72080574278</v>
      </c>
      <c r="CY7" s="98">
        <v>101093.16000000003</v>
      </c>
      <c r="CZ7" s="73">
        <v>823524.52</v>
      </c>
      <c r="DA7" s="73">
        <v>761341.89035119931</v>
      </c>
      <c r="DB7" s="73">
        <v>201438.5133199656</v>
      </c>
      <c r="DC7" s="73">
        <v>799.81513083048912</v>
      </c>
      <c r="DD7" s="77">
        <v>125819.23999999999</v>
      </c>
      <c r="DE7" s="73">
        <v>21334.243000679831</v>
      </c>
    </row>
    <row r="8" spans="1:109" s="34" customFormat="1" ht="13.8" x14ac:dyDescent="0.3">
      <c r="A8" s="99" t="s">
        <v>240</v>
      </c>
      <c r="B8" s="102">
        <v>342548.54000000004</v>
      </c>
      <c r="C8" s="73">
        <v>384686.24</v>
      </c>
      <c r="D8" s="73">
        <v>713905.9800000001</v>
      </c>
      <c r="E8" s="73">
        <v>915035.96</v>
      </c>
      <c r="F8" s="73">
        <f t="shared" si="0"/>
        <v>3200765.28</v>
      </c>
      <c r="G8" s="73">
        <f t="shared" si="5"/>
        <v>1174845.7599999998</v>
      </c>
      <c r="H8" s="73">
        <f t="shared" si="6"/>
        <v>1377277.5050000001</v>
      </c>
      <c r="I8" s="73">
        <f t="shared" si="1"/>
        <v>679938.71000000008</v>
      </c>
      <c r="J8" s="98">
        <f t="shared" si="2"/>
        <v>981085.40929999994</v>
      </c>
      <c r="K8" s="98">
        <f t="shared" si="7"/>
        <v>856194.66</v>
      </c>
      <c r="L8" s="98">
        <f t="shared" si="8"/>
        <v>843058.21</v>
      </c>
      <c r="M8" s="98">
        <f t="shared" si="9"/>
        <v>821237.54017080937</v>
      </c>
      <c r="N8" s="97">
        <v>42.81</v>
      </c>
      <c r="O8" s="97">
        <v>77426.610000000015</v>
      </c>
      <c r="P8" s="73">
        <v>71689</v>
      </c>
      <c r="Q8" s="97">
        <v>183214.91</v>
      </c>
      <c r="R8" s="73">
        <v>23217.450000000004</v>
      </c>
      <c r="S8" s="73">
        <v>69746.76999999999</v>
      </c>
      <c r="T8" s="73">
        <v>11344.8</v>
      </c>
      <c r="U8" s="101">
        <v>140647.23000000001</v>
      </c>
      <c r="V8" s="97">
        <v>26815.85</v>
      </c>
      <c r="W8" s="97">
        <v>2381223.4899999998</v>
      </c>
      <c r="X8" s="73">
        <v>59507.630000000005</v>
      </c>
      <c r="Y8" s="91">
        <v>155888.72999999998</v>
      </c>
      <c r="Z8" s="73">
        <v>92262.510000000009</v>
      </c>
      <c r="AA8" s="73">
        <v>69003.11</v>
      </c>
      <c r="AB8" s="73">
        <v>77301.8</v>
      </c>
      <c r="AC8" s="73">
        <v>38513.14</v>
      </c>
      <c r="AD8" s="73">
        <v>55303.78</v>
      </c>
      <c r="AE8" s="73">
        <v>79455.290000000008</v>
      </c>
      <c r="AF8" s="73">
        <v>251020.98999999996</v>
      </c>
      <c r="AG8" s="73">
        <v>91411.62</v>
      </c>
      <c r="AH8" s="73">
        <v>81983.62999999999</v>
      </c>
      <c r="AI8" s="73">
        <v>144834.77999999997</v>
      </c>
      <c r="AJ8" s="73">
        <v>100863.98000000001</v>
      </c>
      <c r="AK8" s="73">
        <v>92891.13</v>
      </c>
      <c r="AL8" s="73">
        <v>255354.435</v>
      </c>
      <c r="AM8" s="73">
        <v>128348.07</v>
      </c>
      <c r="AN8" s="73">
        <v>86678.26</v>
      </c>
      <c r="AO8" s="73">
        <v>125.07</v>
      </c>
      <c r="AP8" s="73">
        <v>34900.06</v>
      </c>
      <c r="AQ8" s="73">
        <v>322554.91000000003</v>
      </c>
      <c r="AR8" s="73">
        <v>29718.75</v>
      </c>
      <c r="AS8" s="73">
        <v>44203.539999999994</v>
      </c>
      <c r="AT8" s="73">
        <v>66777.900000000009</v>
      </c>
      <c r="AU8" s="73">
        <v>225385.76</v>
      </c>
      <c r="AV8" s="73">
        <v>140045.1</v>
      </c>
      <c r="AW8" s="73">
        <v>43185.65</v>
      </c>
      <c r="AX8" s="73">
        <v>43045.46</v>
      </c>
      <c r="AY8" s="73">
        <v>54435.740000000005</v>
      </c>
      <c r="AZ8" s="73">
        <v>35698.03</v>
      </c>
      <c r="BA8" s="73">
        <v>66853.440000000002</v>
      </c>
      <c r="BB8" s="73">
        <v>30950.129999999997</v>
      </c>
      <c r="BC8" s="73">
        <v>35622.07</v>
      </c>
      <c r="BD8" s="73">
        <v>259295.16</v>
      </c>
      <c r="BE8" s="73">
        <v>17863.47</v>
      </c>
      <c r="BF8" s="73">
        <v>64957.14</v>
      </c>
      <c r="BG8" s="73">
        <v>50316.39</v>
      </c>
      <c r="BH8" s="73">
        <v>7896.6500000000005</v>
      </c>
      <c r="BI8" s="73">
        <v>13005.03</v>
      </c>
      <c r="BJ8" s="98">
        <v>125143.44930000001</v>
      </c>
      <c r="BK8" s="98">
        <v>30638.43</v>
      </c>
      <c r="BL8" s="98">
        <v>1606.45</v>
      </c>
      <c r="BM8" s="98">
        <v>0</v>
      </c>
      <c r="BN8" s="98">
        <v>62</v>
      </c>
      <c r="BO8" s="98">
        <v>91713.67</v>
      </c>
      <c r="BP8" s="3">
        <v>97707.290000000008</v>
      </c>
      <c r="BQ8" s="3">
        <v>256245.12</v>
      </c>
      <c r="BR8" s="3">
        <v>583.34</v>
      </c>
      <c r="BS8" s="3">
        <v>126783.98</v>
      </c>
      <c r="BT8" s="3">
        <v>2944.94</v>
      </c>
      <c r="BU8" s="3">
        <v>247656.74000000002</v>
      </c>
      <c r="BV8" s="98">
        <v>87993.56</v>
      </c>
      <c r="BW8" s="98">
        <v>33994.75</v>
      </c>
      <c r="BX8" s="98">
        <v>13749.05</v>
      </c>
      <c r="BY8" s="98">
        <v>2210.6800000000003</v>
      </c>
      <c r="BZ8" s="98">
        <v>97441.079999999973</v>
      </c>
      <c r="CA8" s="98">
        <v>17305.11</v>
      </c>
      <c r="CB8" s="98">
        <v>12537.02</v>
      </c>
      <c r="CC8" s="98">
        <v>5672</v>
      </c>
      <c r="CD8" s="98">
        <v>281297.26</v>
      </c>
      <c r="CE8" s="98">
        <v>23856.05</v>
      </c>
      <c r="CF8" s="98">
        <v>192263.37</v>
      </c>
      <c r="CG8" s="98">
        <v>87874.73</v>
      </c>
      <c r="CH8" s="98">
        <v>47743.97</v>
      </c>
      <c r="CI8" s="98">
        <v>2385.4700000000007</v>
      </c>
      <c r="CJ8" s="98">
        <v>19913.080000000002</v>
      </c>
      <c r="CK8" s="98">
        <v>27317</v>
      </c>
      <c r="CL8" s="98">
        <v>68811</v>
      </c>
      <c r="CM8" s="98">
        <v>87468</v>
      </c>
      <c r="CN8" s="98">
        <v>269100</v>
      </c>
      <c r="CO8" s="98">
        <v>11250</v>
      </c>
      <c r="CP8" s="98">
        <v>35756.69</v>
      </c>
      <c r="CQ8" s="98">
        <v>21675</v>
      </c>
      <c r="CR8" s="98">
        <v>207107</v>
      </c>
      <c r="CS8" s="98">
        <v>44531</v>
      </c>
      <c r="CT8" s="241">
        <v>80743.83</v>
      </c>
      <c r="CU8" s="241">
        <v>8340.2199999999975</v>
      </c>
      <c r="CV8" s="241">
        <v>18307.78</v>
      </c>
      <c r="CW8" s="98">
        <v>84763.330000000016</v>
      </c>
      <c r="CX8" s="131">
        <v>10105.879203047172</v>
      </c>
      <c r="CY8" s="98">
        <v>11929.16</v>
      </c>
      <c r="CZ8" s="73">
        <v>333334.09000000003</v>
      </c>
      <c r="DA8" s="73">
        <v>40298.914488284718</v>
      </c>
      <c r="DB8" s="73">
        <v>56471.35491263248</v>
      </c>
      <c r="DC8" s="73">
        <v>3349.5022753128555</v>
      </c>
      <c r="DD8" s="77">
        <v>136372.28</v>
      </c>
      <c r="DE8" s="73">
        <v>37221.199291531906</v>
      </c>
    </row>
    <row r="9" spans="1:109" s="34" customFormat="1" ht="13.8" x14ac:dyDescent="0.3">
      <c r="A9" s="99" t="s">
        <v>241</v>
      </c>
      <c r="B9" s="102">
        <v>6825733.79</v>
      </c>
      <c r="C9" s="73">
        <v>6012202.6899999995</v>
      </c>
      <c r="D9" s="73">
        <v>5192178.0100000007</v>
      </c>
      <c r="E9" s="73">
        <v>7329511.5800000019</v>
      </c>
      <c r="F9" s="73">
        <f t="shared" si="0"/>
        <v>6711628.7000000011</v>
      </c>
      <c r="G9" s="73">
        <f t="shared" si="5"/>
        <v>677170.92999999993</v>
      </c>
      <c r="H9" s="73">
        <f t="shared" si="6"/>
        <v>3990782.6599999997</v>
      </c>
      <c r="I9" s="73">
        <f t="shared" si="1"/>
        <v>10124255.780000001</v>
      </c>
      <c r="J9" s="98">
        <f t="shared" si="2"/>
        <v>12236258.599799998</v>
      </c>
      <c r="K9" s="98">
        <f t="shared" si="7"/>
        <v>17858687.619000003</v>
      </c>
      <c r="L9" s="98">
        <f t="shared" si="8"/>
        <v>12701868.119999999</v>
      </c>
      <c r="M9" s="98">
        <f t="shared" si="9"/>
        <v>13850528.229549211</v>
      </c>
      <c r="N9" s="97">
        <v>1235594.96</v>
      </c>
      <c r="O9" s="97">
        <v>350441.91</v>
      </c>
      <c r="P9" s="73">
        <v>1211771</v>
      </c>
      <c r="Q9" s="97">
        <v>1098797.45</v>
      </c>
      <c r="R9" s="73">
        <v>615211.69999999995</v>
      </c>
      <c r="S9" s="73">
        <v>458265.37000000005</v>
      </c>
      <c r="T9" s="73">
        <v>307701.57</v>
      </c>
      <c r="U9" s="73">
        <v>176552.68</v>
      </c>
      <c r="V9" s="97">
        <v>660321.19999999995</v>
      </c>
      <c r="W9" s="97">
        <v>374514.61</v>
      </c>
      <c r="X9" s="73">
        <v>222456.25000000003</v>
      </c>
      <c r="Y9" s="91">
        <v>0</v>
      </c>
      <c r="Z9" s="73">
        <v>95117.16</v>
      </c>
      <c r="AA9" s="73">
        <v>151418.94</v>
      </c>
      <c r="AB9" s="73">
        <v>182487.12</v>
      </c>
      <c r="AC9" s="73">
        <v>0</v>
      </c>
      <c r="AD9" s="73">
        <v>0</v>
      </c>
      <c r="AE9" s="73">
        <v>0</v>
      </c>
      <c r="AF9" s="73">
        <v>634.9</v>
      </c>
      <c r="AG9" s="73">
        <v>247512.81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221221.06</v>
      </c>
      <c r="AO9" s="73">
        <v>15594.38</v>
      </c>
      <c r="AP9" s="73">
        <v>0</v>
      </c>
      <c r="AQ9" s="73">
        <v>3753314.4499999997</v>
      </c>
      <c r="AR9" s="73">
        <v>0</v>
      </c>
      <c r="AS9" s="73">
        <v>0</v>
      </c>
      <c r="AT9" s="73">
        <v>0</v>
      </c>
      <c r="AU9" s="73">
        <v>136.5</v>
      </c>
      <c r="AV9" s="73">
        <v>0</v>
      </c>
      <c r="AW9" s="73">
        <v>516.27</v>
      </c>
      <c r="AX9" s="73">
        <v>1565284.5999999999</v>
      </c>
      <c r="AY9" s="73">
        <v>85207.14</v>
      </c>
      <c r="AZ9" s="73">
        <v>1430795</v>
      </c>
      <c r="BA9" s="73">
        <v>934486.33999999985</v>
      </c>
      <c r="BB9" s="73">
        <v>605901.63</v>
      </c>
      <c r="BC9" s="73">
        <v>878460.96</v>
      </c>
      <c r="BD9" s="73">
        <v>832958.22000000009</v>
      </c>
      <c r="BE9" s="73">
        <v>830160.63</v>
      </c>
      <c r="BF9" s="73">
        <v>653426.72</v>
      </c>
      <c r="BG9" s="73">
        <v>1000028.2599999999</v>
      </c>
      <c r="BH9" s="73">
        <v>666402.05999999994</v>
      </c>
      <c r="BI9" s="73">
        <v>641144.22</v>
      </c>
      <c r="BJ9" s="98">
        <v>954271.7398000001</v>
      </c>
      <c r="BK9" s="98">
        <v>670371.92000000004</v>
      </c>
      <c r="BL9" s="98">
        <v>671228.01</v>
      </c>
      <c r="BM9" s="98">
        <v>265538.89</v>
      </c>
      <c r="BN9" s="98">
        <v>1199955</v>
      </c>
      <c r="BO9" s="98">
        <v>337252.67000000004</v>
      </c>
      <c r="BP9" s="3">
        <v>917399.8</v>
      </c>
      <c r="BQ9" s="3">
        <v>1108321.8999999999</v>
      </c>
      <c r="BR9" s="3">
        <v>1478015.4799999997</v>
      </c>
      <c r="BS9" s="3">
        <v>1425837.66</v>
      </c>
      <c r="BT9" s="3">
        <v>914147.08999999985</v>
      </c>
      <c r="BU9" s="3">
        <v>2293918.44</v>
      </c>
      <c r="BV9" s="98">
        <v>1378195.13</v>
      </c>
      <c r="BW9" s="98">
        <v>1173454.7</v>
      </c>
      <c r="BX9" s="98">
        <v>1264990.1500000001</v>
      </c>
      <c r="BY9" s="98">
        <v>1182887.5499999998</v>
      </c>
      <c r="BZ9" s="98">
        <v>2115244.7400000002</v>
      </c>
      <c r="CA9" s="98">
        <v>2002552.879</v>
      </c>
      <c r="CB9" s="98">
        <v>1668535.8800000006</v>
      </c>
      <c r="CC9" s="98">
        <v>1091541</v>
      </c>
      <c r="CD9" s="98">
        <v>551281.14999999991</v>
      </c>
      <c r="CE9" s="98">
        <v>2152181.6900000004</v>
      </c>
      <c r="CF9" s="98">
        <v>1832405.5299999998</v>
      </c>
      <c r="CG9" s="98">
        <v>1445417.22</v>
      </c>
      <c r="CH9" s="98">
        <v>476713.19</v>
      </c>
      <c r="CI9" s="98">
        <v>897309.54</v>
      </c>
      <c r="CJ9" s="98">
        <v>904098.46000000008</v>
      </c>
      <c r="CK9" s="98">
        <v>657243</v>
      </c>
      <c r="CL9" s="98">
        <v>994161</v>
      </c>
      <c r="CM9" s="98">
        <v>1762420</v>
      </c>
      <c r="CN9" s="98">
        <v>1623437</v>
      </c>
      <c r="CO9" s="98">
        <v>983219</v>
      </c>
      <c r="CP9" s="98">
        <v>1152305.9299999997</v>
      </c>
      <c r="CQ9" s="98">
        <v>1060705</v>
      </c>
      <c r="CR9" s="98">
        <v>871247</v>
      </c>
      <c r="CS9" s="98">
        <v>1319009</v>
      </c>
      <c r="CT9" s="241">
        <v>996236.17999999993</v>
      </c>
      <c r="CU9" s="241">
        <v>2207195.2399999998</v>
      </c>
      <c r="CV9" s="241">
        <v>3668473.0100000002</v>
      </c>
      <c r="CW9" s="98">
        <v>144464.22</v>
      </c>
      <c r="CX9" s="131">
        <v>1970636.8253722396</v>
      </c>
      <c r="CY9" s="98">
        <v>1356327.63</v>
      </c>
      <c r="CZ9" s="73">
        <v>1235380.17</v>
      </c>
      <c r="DA9" s="73">
        <v>1151996.3248859493</v>
      </c>
      <c r="DB9" s="73">
        <v>1106348.5637924704</v>
      </c>
      <c r="DC9" s="73">
        <v>699.67292377701938</v>
      </c>
      <c r="DD9" s="77">
        <v>2929.94</v>
      </c>
      <c r="DE9" s="73">
        <v>9840.4525747751486</v>
      </c>
    </row>
    <row r="10" spans="1:109" s="34" customFormat="1" x14ac:dyDescent="0.3">
      <c r="A10" s="99" t="s">
        <v>242</v>
      </c>
      <c r="B10" s="73">
        <v>21327073.024999995</v>
      </c>
      <c r="C10" s="73">
        <v>20879514.539999999</v>
      </c>
      <c r="D10" s="73">
        <v>23096377.738499999</v>
      </c>
      <c r="E10" s="73">
        <v>20238840.461600006</v>
      </c>
      <c r="F10" s="73">
        <f t="shared" si="0"/>
        <v>19161628.229999997</v>
      </c>
      <c r="G10" s="73">
        <f t="shared" si="5"/>
        <v>22423431.739999998</v>
      </c>
      <c r="H10" s="73">
        <f t="shared" si="6"/>
        <v>25719456.402400002</v>
      </c>
      <c r="I10" s="73">
        <f t="shared" si="1"/>
        <v>16747406.940000001</v>
      </c>
      <c r="J10" s="98">
        <f t="shared" si="2"/>
        <v>19812589.609699998</v>
      </c>
      <c r="K10" s="98">
        <f t="shared" si="7"/>
        <v>31520504.68</v>
      </c>
      <c r="L10" s="98">
        <f t="shared" si="8"/>
        <v>31802417.75</v>
      </c>
      <c r="M10" s="98">
        <f t="shared" si="9"/>
        <v>25244347.253627099</v>
      </c>
      <c r="N10" s="97">
        <v>2215158.9600000004</v>
      </c>
      <c r="O10" s="97">
        <v>650245.44000000006</v>
      </c>
      <c r="P10" s="73">
        <v>2142457</v>
      </c>
      <c r="Q10" s="97">
        <v>1211399.3199999994</v>
      </c>
      <c r="R10" s="73">
        <v>477115.92999999993</v>
      </c>
      <c r="S10" s="73">
        <v>2293059.0300000012</v>
      </c>
      <c r="T10" s="73">
        <v>260759.77</v>
      </c>
      <c r="U10" s="73">
        <v>647227.09</v>
      </c>
      <c r="V10" s="97">
        <v>3241085</v>
      </c>
      <c r="W10" s="97">
        <v>1090181.3599999999</v>
      </c>
      <c r="X10" s="73">
        <v>1197290.6599999999</v>
      </c>
      <c r="Y10" s="91">
        <v>3735648.669999999</v>
      </c>
      <c r="Z10" s="73">
        <v>1134617.68</v>
      </c>
      <c r="AA10" s="73">
        <v>1188991.92</v>
      </c>
      <c r="AB10" s="73">
        <v>1548928.6600000001</v>
      </c>
      <c r="AC10" s="73">
        <v>3474113.4</v>
      </c>
      <c r="AD10" s="73">
        <v>2529835.1100000008</v>
      </c>
      <c r="AE10" s="73">
        <v>1166005.3700000003</v>
      </c>
      <c r="AF10" s="73">
        <v>2234921.9000000008</v>
      </c>
      <c r="AG10" s="73">
        <v>795350.07000000018</v>
      </c>
      <c r="AH10" s="73">
        <v>2494050.0200000005</v>
      </c>
      <c r="AI10" s="73">
        <v>3248210.9399999995</v>
      </c>
      <c r="AJ10" s="73">
        <v>2608406.6699999995</v>
      </c>
      <c r="AK10" s="73">
        <v>0</v>
      </c>
      <c r="AL10" s="73">
        <v>2240136.7254000003</v>
      </c>
      <c r="AM10" s="73">
        <v>1625131.3600000003</v>
      </c>
      <c r="AN10" s="73">
        <v>2341876.91</v>
      </c>
      <c r="AO10" s="73">
        <v>1583818.52</v>
      </c>
      <c r="AP10" s="73">
        <v>1362184.01</v>
      </c>
      <c r="AQ10" s="73">
        <v>1723386.26</v>
      </c>
      <c r="AR10" s="73">
        <v>2157584.6469999994</v>
      </c>
      <c r="AS10" s="73">
        <v>2038780.25</v>
      </c>
      <c r="AT10" s="73">
        <v>1710958.7500000002</v>
      </c>
      <c r="AU10" s="73">
        <v>4747251.9099999983</v>
      </c>
      <c r="AV10" s="73">
        <v>1836118.8699999999</v>
      </c>
      <c r="AW10" s="73">
        <v>2352228.19</v>
      </c>
      <c r="AX10" s="73">
        <v>2188248.1799999992</v>
      </c>
      <c r="AY10" s="73">
        <v>178130.41999999998</v>
      </c>
      <c r="AZ10" s="73">
        <v>74221.11</v>
      </c>
      <c r="BA10" s="73">
        <v>1052605.5700000003</v>
      </c>
      <c r="BB10" s="73">
        <v>751166.91</v>
      </c>
      <c r="BC10" s="73">
        <v>1856807.0000000002</v>
      </c>
      <c r="BD10" s="73">
        <v>1392252.99</v>
      </c>
      <c r="BE10" s="73">
        <v>3697924.32</v>
      </c>
      <c r="BF10" s="73">
        <v>1948479.9600000004</v>
      </c>
      <c r="BG10" s="73">
        <v>1608682.76</v>
      </c>
      <c r="BH10" s="73">
        <v>438569.24</v>
      </c>
      <c r="BI10" s="73">
        <v>1560318.48</v>
      </c>
      <c r="BJ10" s="98">
        <v>2030687.7397000003</v>
      </c>
      <c r="BK10" s="98">
        <v>1551780.29</v>
      </c>
      <c r="BL10" s="98">
        <v>989334.18</v>
      </c>
      <c r="BM10" s="98">
        <v>1242104.1400000001</v>
      </c>
      <c r="BN10" s="98">
        <v>40775.25</v>
      </c>
      <c r="BO10" s="98">
        <v>2986099.78</v>
      </c>
      <c r="BP10" s="3">
        <v>2453918.36</v>
      </c>
      <c r="BQ10" s="3">
        <v>1732291.56</v>
      </c>
      <c r="BR10" s="3">
        <v>1702795.9999999998</v>
      </c>
      <c r="BS10" s="3">
        <v>2106403.4000000004</v>
      </c>
      <c r="BT10" s="3">
        <v>1954477.2</v>
      </c>
      <c r="BU10" s="3">
        <v>1021921.7100000001</v>
      </c>
      <c r="BV10" s="98">
        <v>2732321.439999999</v>
      </c>
      <c r="BW10" s="98">
        <v>1714540.94</v>
      </c>
      <c r="BX10" s="98">
        <v>3230703.6799999997</v>
      </c>
      <c r="BY10" s="98">
        <v>1537967.62</v>
      </c>
      <c r="BZ10" s="98">
        <v>5966727.3800000027</v>
      </c>
      <c r="CA10" s="98">
        <v>1924207.05</v>
      </c>
      <c r="CB10" s="98">
        <v>1665934.5400000005</v>
      </c>
      <c r="CC10" s="98">
        <v>2809350</v>
      </c>
      <c r="CD10" s="98">
        <v>2115583.0300000003</v>
      </c>
      <c r="CE10" s="98">
        <v>1906748.2899999998</v>
      </c>
      <c r="CF10" s="98">
        <v>3623438.2199999993</v>
      </c>
      <c r="CG10" s="98">
        <v>2292982.4900000002</v>
      </c>
      <c r="CH10" s="98">
        <v>2845554.1000000006</v>
      </c>
      <c r="CI10" s="98">
        <v>2036870.2600000002</v>
      </c>
      <c r="CJ10" s="98">
        <v>3509917.0700000008</v>
      </c>
      <c r="CK10" s="98">
        <v>1688815</v>
      </c>
      <c r="CL10" s="98">
        <v>1853391</v>
      </c>
      <c r="CM10" s="98">
        <v>1269351</v>
      </c>
      <c r="CN10" s="98">
        <v>3033356</v>
      </c>
      <c r="CO10" s="98">
        <v>2674996</v>
      </c>
      <c r="CP10" s="98">
        <v>4323244.32</v>
      </c>
      <c r="CQ10" s="98">
        <v>2833026</v>
      </c>
      <c r="CR10" s="98">
        <v>3147667</v>
      </c>
      <c r="CS10" s="98">
        <v>2586230</v>
      </c>
      <c r="CT10" s="241">
        <v>1846223.1099999999</v>
      </c>
      <c r="CU10" s="241">
        <v>1978492.0899999999</v>
      </c>
      <c r="CV10" s="241">
        <v>33431.240000000005</v>
      </c>
      <c r="CW10" s="98">
        <v>3684696.2200000007</v>
      </c>
      <c r="CX10" s="359">
        <v>1498313.253819346</v>
      </c>
      <c r="CY10" s="98">
        <v>1249497.43</v>
      </c>
      <c r="CZ10" s="73">
        <v>4898732.0699999984</v>
      </c>
      <c r="DA10" s="73">
        <v>2185487.4210946816</v>
      </c>
      <c r="DB10" s="73">
        <v>392504.66195043968</v>
      </c>
      <c r="DC10" s="73">
        <v>4186279.1439762264</v>
      </c>
      <c r="DD10" s="77">
        <v>1535811.99</v>
      </c>
      <c r="DE10" s="73">
        <v>1754878.6227864083</v>
      </c>
    </row>
    <row r="11" spans="1:109" s="34" customFormat="1" ht="13.8" x14ac:dyDescent="0.3">
      <c r="A11" s="99" t="s">
        <v>243</v>
      </c>
      <c r="B11" s="73">
        <v>11139.240000000002</v>
      </c>
      <c r="C11" s="73">
        <v>25668.579999999998</v>
      </c>
      <c r="D11" s="73">
        <v>502394.43000000005</v>
      </c>
      <c r="E11" s="73">
        <v>149956.07999999999</v>
      </c>
      <c r="F11" s="73">
        <f t="shared" si="0"/>
        <v>146247.82</v>
      </c>
      <c r="G11" s="73">
        <f t="shared" si="5"/>
        <v>7424658.6799999997</v>
      </c>
      <c r="H11" s="73">
        <f t="shared" si="6"/>
        <v>6526653.0852000006</v>
      </c>
      <c r="I11" s="73">
        <f t="shared" si="1"/>
        <v>448798.85</v>
      </c>
      <c r="J11" s="98">
        <f t="shared" si="2"/>
        <v>266106.8</v>
      </c>
      <c r="K11" s="98">
        <f t="shared" si="7"/>
        <v>134146.79999999999</v>
      </c>
      <c r="L11" s="98">
        <f t="shared" si="8"/>
        <v>335426.00000000006</v>
      </c>
      <c r="M11" s="98">
        <f t="shared" si="9"/>
        <v>59003.39047726625</v>
      </c>
      <c r="N11" s="97">
        <v>10259.780000000001</v>
      </c>
      <c r="O11" s="97">
        <v>0</v>
      </c>
      <c r="P11" s="73">
        <v>0</v>
      </c>
      <c r="Q11" s="97">
        <v>0</v>
      </c>
      <c r="R11" s="73">
        <v>79.02</v>
      </c>
      <c r="S11" s="73">
        <v>0</v>
      </c>
      <c r="T11" s="73">
        <v>0</v>
      </c>
      <c r="U11" s="73">
        <v>101261.25</v>
      </c>
      <c r="V11" s="97">
        <v>0</v>
      </c>
      <c r="W11" s="97">
        <v>0</v>
      </c>
      <c r="X11" s="73">
        <v>17428.010000000002</v>
      </c>
      <c r="Y11" s="91">
        <v>17219.760000000002</v>
      </c>
      <c r="Z11" s="73">
        <v>554225.17000000004</v>
      </c>
      <c r="AA11" s="73">
        <v>1242390.2999999998</v>
      </c>
      <c r="AB11" s="73">
        <v>9563.7999999999993</v>
      </c>
      <c r="AC11" s="73">
        <v>0</v>
      </c>
      <c r="AD11" s="73">
        <v>0</v>
      </c>
      <c r="AE11" s="73">
        <v>0</v>
      </c>
      <c r="AF11" s="73">
        <v>544411.91</v>
      </c>
      <c r="AG11" s="73">
        <v>585591.56999999995</v>
      </c>
      <c r="AH11" s="73">
        <v>1980768.6099999996</v>
      </c>
      <c r="AI11" s="73">
        <v>1785.4499999999998</v>
      </c>
      <c r="AJ11" s="73">
        <v>0</v>
      </c>
      <c r="AK11" s="73">
        <v>2505921.87</v>
      </c>
      <c r="AL11" s="73">
        <v>573382.99520000012</v>
      </c>
      <c r="AM11" s="73">
        <v>107309.94</v>
      </c>
      <c r="AN11" s="73">
        <v>1068887.92</v>
      </c>
      <c r="AO11" s="73">
        <v>104205.34999999999</v>
      </c>
      <c r="AP11" s="73">
        <v>746502.65999999992</v>
      </c>
      <c r="AQ11" s="73">
        <v>51794.71</v>
      </c>
      <c r="AR11" s="73">
        <v>991869.41</v>
      </c>
      <c r="AS11" s="73">
        <v>1178264.6999999997</v>
      </c>
      <c r="AT11" s="73">
        <v>198.17</v>
      </c>
      <c r="AU11" s="73">
        <v>468546.58</v>
      </c>
      <c r="AV11" s="73">
        <v>447832.57</v>
      </c>
      <c r="AW11" s="73">
        <v>787858.08</v>
      </c>
      <c r="AX11" s="73">
        <v>0</v>
      </c>
      <c r="AY11" s="73">
        <v>0</v>
      </c>
      <c r="AZ11" s="73">
        <v>8529.6299999999992</v>
      </c>
      <c r="BA11" s="73">
        <v>143742.94</v>
      </c>
      <c r="BB11" s="73">
        <v>25266.09</v>
      </c>
      <c r="BC11" s="73">
        <v>42977.61</v>
      </c>
      <c r="BD11" s="73">
        <v>16361.210000000001</v>
      </c>
      <c r="BE11" s="73">
        <v>41661.96</v>
      </c>
      <c r="BF11" s="73">
        <v>378.12</v>
      </c>
      <c r="BG11" s="73">
        <v>36396.97</v>
      </c>
      <c r="BH11" s="73">
        <v>128193.59</v>
      </c>
      <c r="BI11" s="73">
        <v>5290.73</v>
      </c>
      <c r="BJ11" s="98">
        <v>1065</v>
      </c>
      <c r="BK11" s="98">
        <v>0</v>
      </c>
      <c r="BL11" s="98">
        <v>0</v>
      </c>
      <c r="BM11" s="98">
        <v>0</v>
      </c>
      <c r="BN11" s="98">
        <v>190206.62</v>
      </c>
      <c r="BO11" s="98">
        <v>0</v>
      </c>
      <c r="BP11" s="3">
        <v>929.13</v>
      </c>
      <c r="BQ11" s="3">
        <v>71770.739999999991</v>
      </c>
      <c r="BR11" s="3">
        <v>0</v>
      </c>
      <c r="BS11" s="3">
        <v>0</v>
      </c>
      <c r="BT11" s="3">
        <v>2135.31</v>
      </c>
      <c r="BU11" s="3">
        <v>0</v>
      </c>
      <c r="BV11" s="98">
        <v>27.15</v>
      </c>
      <c r="BW11" s="98">
        <v>76732.08</v>
      </c>
      <c r="BX11" s="98">
        <v>0</v>
      </c>
      <c r="BY11" s="98">
        <v>0</v>
      </c>
      <c r="BZ11" s="98">
        <v>3607.7599999999998</v>
      </c>
      <c r="CA11" s="98">
        <v>449.12</v>
      </c>
      <c r="CB11" s="98">
        <v>2601.34</v>
      </c>
      <c r="CC11" s="98">
        <v>0</v>
      </c>
      <c r="CD11" s="98">
        <v>0</v>
      </c>
      <c r="CE11" s="98">
        <v>10888.960000000001</v>
      </c>
      <c r="CF11" s="98">
        <v>37447.99</v>
      </c>
      <c r="CG11" s="98">
        <v>2392.4000000000005</v>
      </c>
      <c r="CH11" s="98">
        <v>0</v>
      </c>
      <c r="CI11" s="98">
        <v>15014.83</v>
      </c>
      <c r="CJ11" s="98">
        <v>311964.17000000004</v>
      </c>
      <c r="CK11" s="98">
        <v>5444</v>
      </c>
      <c r="CL11" s="98">
        <v>0</v>
      </c>
      <c r="CM11" s="98">
        <v>767</v>
      </c>
      <c r="CN11" s="98">
        <v>923</v>
      </c>
      <c r="CO11" s="98">
        <v>1235</v>
      </c>
      <c r="CP11" s="98">
        <v>0</v>
      </c>
      <c r="CQ11" s="98">
        <v>0</v>
      </c>
      <c r="CR11" s="98">
        <v>0</v>
      </c>
      <c r="CS11" s="98">
        <v>78</v>
      </c>
      <c r="CT11" s="241">
        <v>17614.13</v>
      </c>
      <c r="CU11" s="241">
        <v>0</v>
      </c>
      <c r="CV11" s="241">
        <v>0</v>
      </c>
      <c r="CW11" s="98">
        <v>0</v>
      </c>
      <c r="CX11" s="98">
        <v>0</v>
      </c>
      <c r="CY11" s="98">
        <v>1393.89</v>
      </c>
      <c r="CZ11" s="73">
        <v>16700.53</v>
      </c>
      <c r="DA11" s="73">
        <v>0</v>
      </c>
      <c r="DB11" s="73">
        <v>23003.308507590948</v>
      </c>
      <c r="DC11" s="73">
        <v>0</v>
      </c>
      <c r="DD11" s="306">
        <v>0</v>
      </c>
      <c r="DE11" s="73">
        <v>291.53196967529681</v>
      </c>
    </row>
    <row r="12" spans="1:109" s="37" customFormat="1" ht="13.8" x14ac:dyDescent="0.3">
      <c r="A12" s="326" t="s">
        <v>146</v>
      </c>
      <c r="B12" s="189">
        <f>SUM(B13:B14)</f>
        <v>3620290.9899999998</v>
      </c>
      <c r="C12" s="117">
        <v>3384338.7535999999</v>
      </c>
      <c r="D12" s="117">
        <v>4657119.7692999989</v>
      </c>
      <c r="E12" s="117">
        <v>4390508.2100999998</v>
      </c>
      <c r="F12" s="117">
        <f t="shared" si="0"/>
        <v>6905569.4699999988</v>
      </c>
      <c r="G12" s="117">
        <f t="shared" si="5"/>
        <v>7611276.3399999999</v>
      </c>
      <c r="H12" s="117">
        <f t="shared" si="6"/>
        <v>6690669.3314999975</v>
      </c>
      <c r="I12" s="117">
        <f t="shared" si="1"/>
        <v>7856518.54</v>
      </c>
      <c r="J12" s="95">
        <f t="shared" si="2"/>
        <v>8334303.847099999</v>
      </c>
      <c r="K12" s="95">
        <f t="shared" si="7"/>
        <v>8695472.6199999992</v>
      </c>
      <c r="L12" s="95">
        <f t="shared" si="8"/>
        <v>6674763.3209999995</v>
      </c>
      <c r="M12" s="95">
        <f t="shared" si="9"/>
        <v>10294952.484341525</v>
      </c>
      <c r="N12" s="122">
        <v>434193.91999999998</v>
      </c>
      <c r="O12" s="122">
        <f>SUM(O13:O14)</f>
        <v>548079.06999999995</v>
      </c>
      <c r="P12" s="117">
        <v>535620</v>
      </c>
      <c r="Q12" s="122">
        <f>SUM(Q13:Q14)</f>
        <v>327258.73</v>
      </c>
      <c r="R12" s="117">
        <v>568528.81999999983</v>
      </c>
      <c r="S12" s="117">
        <f t="shared" ref="S12:Y12" si="10">SUM(S13:S14)</f>
        <v>564041.85000000009</v>
      </c>
      <c r="T12" s="117">
        <f t="shared" si="10"/>
        <v>391665.91999999998</v>
      </c>
      <c r="U12" s="117">
        <f t="shared" si="10"/>
        <v>601480.23</v>
      </c>
      <c r="V12" s="117">
        <f t="shared" si="10"/>
        <v>786219.89999999991</v>
      </c>
      <c r="W12" s="117">
        <f t="shared" si="10"/>
        <v>429158.04000000004</v>
      </c>
      <c r="X12" s="117">
        <f t="shared" si="10"/>
        <v>842119.23</v>
      </c>
      <c r="Y12" s="117">
        <f t="shared" si="10"/>
        <v>877203.76000000013</v>
      </c>
      <c r="Z12" s="117">
        <v>96384.650000000009</v>
      </c>
      <c r="AA12" s="117">
        <v>671532.37999999989</v>
      </c>
      <c r="AB12" s="117">
        <v>393802.18999999994</v>
      </c>
      <c r="AC12" s="117">
        <v>384189.23000000004</v>
      </c>
      <c r="AD12" s="117">
        <v>540277.03999999992</v>
      </c>
      <c r="AE12" s="117">
        <v>851815.11999999988</v>
      </c>
      <c r="AF12" s="117">
        <v>1384575.1600000001</v>
      </c>
      <c r="AG12" s="117">
        <v>766360.9800000001</v>
      </c>
      <c r="AH12" s="117">
        <v>362519.06999999989</v>
      </c>
      <c r="AI12" s="117">
        <v>757487.28999999992</v>
      </c>
      <c r="AJ12" s="117">
        <v>298533.71999999991</v>
      </c>
      <c r="AK12" s="117">
        <v>1103799.51</v>
      </c>
      <c r="AL12" s="117">
        <v>487043.06650000007</v>
      </c>
      <c r="AM12" s="117">
        <v>483264.36999999994</v>
      </c>
      <c r="AN12" s="117">
        <v>514664.88</v>
      </c>
      <c r="AO12" s="117">
        <v>0</v>
      </c>
      <c r="AP12" s="117">
        <v>1006198.4699999999</v>
      </c>
      <c r="AQ12" s="117">
        <v>970932.03</v>
      </c>
      <c r="AR12" s="117">
        <v>216789.89499999999</v>
      </c>
      <c r="AS12" s="117">
        <v>1181419.5499999998</v>
      </c>
      <c r="AT12" s="117">
        <v>531861.59</v>
      </c>
      <c r="AU12" s="117">
        <v>695453.11999999965</v>
      </c>
      <c r="AV12" s="117">
        <v>383578.76</v>
      </c>
      <c r="AW12" s="117">
        <v>219463.59999999998</v>
      </c>
      <c r="AX12" s="117">
        <v>459611.14999999997</v>
      </c>
      <c r="AY12" s="117">
        <v>1018436.1500000001</v>
      </c>
      <c r="AZ12" s="117">
        <v>807807.84000000008</v>
      </c>
      <c r="BA12" s="117">
        <v>683699.85000000009</v>
      </c>
      <c r="BB12" s="117">
        <v>842332.1399999999</v>
      </c>
      <c r="BC12" s="117">
        <v>598948.88000000012</v>
      </c>
      <c r="BD12" s="117">
        <v>368868.91000000003</v>
      </c>
      <c r="BE12" s="117">
        <v>883652.57</v>
      </c>
      <c r="BF12" s="117">
        <v>714595.96</v>
      </c>
      <c r="BG12" s="117">
        <v>1062592.58</v>
      </c>
      <c r="BH12" s="117">
        <v>183508.31</v>
      </c>
      <c r="BI12" s="117">
        <v>232464.19999999998</v>
      </c>
      <c r="BJ12" s="95">
        <f>SUM(BJ13:BJ14)</f>
        <v>394514.10950000002</v>
      </c>
      <c r="BK12" s="95">
        <f t="shared" ref="BK12:BU12" si="11">SUM(BK13:BK14)</f>
        <v>313094.73959999997</v>
      </c>
      <c r="BL12" s="95">
        <f t="shared" si="11"/>
        <v>569073.68999999994</v>
      </c>
      <c r="BM12" s="95">
        <f t="shared" si="11"/>
        <v>174472.40999999997</v>
      </c>
      <c r="BN12" s="95">
        <f t="shared" si="11"/>
        <v>858197</v>
      </c>
      <c r="BO12" s="95">
        <f t="shared" si="11"/>
        <v>808073.14999999979</v>
      </c>
      <c r="BP12" s="95">
        <f t="shared" si="11"/>
        <v>748186.23</v>
      </c>
      <c r="BQ12" s="95">
        <f t="shared" si="11"/>
        <v>412377.55000000005</v>
      </c>
      <c r="BR12" s="95">
        <f t="shared" si="11"/>
        <v>1281165.3299999996</v>
      </c>
      <c r="BS12" s="95">
        <f t="shared" si="11"/>
        <v>932006.06000000017</v>
      </c>
      <c r="BT12" s="95">
        <f t="shared" si="11"/>
        <v>543152.3870000001</v>
      </c>
      <c r="BU12" s="95">
        <f t="shared" si="11"/>
        <v>1299991.1910000001</v>
      </c>
      <c r="BV12" s="95">
        <f>SUM(BV13:BV14)</f>
        <v>179207.86000000002</v>
      </c>
      <c r="BW12" s="95">
        <f t="shared" ref="BW12:DE12" si="12">SUM(BW13:BW14)</f>
        <v>444944</v>
      </c>
      <c r="BX12" s="95">
        <f>SUM(BX13:BX14)</f>
        <v>479005.43000000005</v>
      </c>
      <c r="BY12" s="95">
        <f t="shared" si="12"/>
        <v>800509.9</v>
      </c>
      <c r="BZ12" s="95">
        <f t="shared" si="12"/>
        <v>1691194.6500000004</v>
      </c>
      <c r="CA12" s="95">
        <f t="shared" si="12"/>
        <v>1576047.5099999998</v>
      </c>
      <c r="CB12" s="95">
        <f t="shared" si="12"/>
        <v>424878.55999999994</v>
      </c>
      <c r="CC12" s="95">
        <f t="shared" si="12"/>
        <v>557724</v>
      </c>
      <c r="CD12" s="95">
        <f t="shared" si="12"/>
        <v>680904.91999999993</v>
      </c>
      <c r="CE12" s="95">
        <f t="shared" si="12"/>
        <v>511503.91</v>
      </c>
      <c r="CF12" s="95">
        <f t="shared" si="12"/>
        <v>810015.06000000017</v>
      </c>
      <c r="CG12" s="95">
        <f t="shared" si="12"/>
        <v>539536.82000000007</v>
      </c>
      <c r="CH12" s="95">
        <f t="shared" si="12"/>
        <v>718195.19000000006</v>
      </c>
      <c r="CI12" s="95">
        <f t="shared" si="12"/>
        <v>511569.35</v>
      </c>
      <c r="CJ12" s="95">
        <f t="shared" si="12"/>
        <v>1606433.0709999993</v>
      </c>
      <c r="CK12" s="95">
        <f t="shared" si="12"/>
        <v>894878</v>
      </c>
      <c r="CL12" s="95">
        <f t="shared" si="12"/>
        <v>278459</v>
      </c>
      <c r="CM12" s="95">
        <f t="shared" si="12"/>
        <v>1162751</v>
      </c>
      <c r="CN12" s="95">
        <f t="shared" si="12"/>
        <v>686179</v>
      </c>
      <c r="CO12" s="95">
        <f t="shared" si="12"/>
        <v>16622</v>
      </c>
      <c r="CP12" s="95">
        <f t="shared" si="12"/>
        <v>39981.710000000006</v>
      </c>
      <c r="CQ12" s="95">
        <f t="shared" si="12"/>
        <v>267801</v>
      </c>
      <c r="CR12" s="95">
        <f t="shared" si="12"/>
        <v>457615</v>
      </c>
      <c r="CS12" s="95">
        <f t="shared" si="12"/>
        <v>34279</v>
      </c>
      <c r="CT12" s="207">
        <f t="shared" si="12"/>
        <v>1180093.3</v>
      </c>
      <c r="CU12" s="207">
        <f t="shared" si="12"/>
        <v>71031.83</v>
      </c>
      <c r="CV12" s="207">
        <f t="shared" si="12"/>
        <v>803550.86</v>
      </c>
      <c r="CW12" s="95">
        <f t="shared" si="12"/>
        <v>651701.88</v>
      </c>
      <c r="CX12" s="95">
        <f t="shared" si="12"/>
        <v>1195797.0783951639</v>
      </c>
      <c r="CY12" s="95">
        <f t="shared" si="12"/>
        <v>644065.27000000014</v>
      </c>
      <c r="CZ12" s="117">
        <f t="shared" si="12"/>
        <v>851852.27</v>
      </c>
      <c r="DA12" s="117">
        <f t="shared" si="12"/>
        <v>565523.90687565133</v>
      </c>
      <c r="DB12" s="117">
        <f t="shared" si="12"/>
        <v>1187433.1498097423</v>
      </c>
      <c r="DC12" s="117">
        <f t="shared" si="12"/>
        <v>1107406.9635244242</v>
      </c>
      <c r="DD12" s="117">
        <f t="shared" si="12"/>
        <v>1167994.5</v>
      </c>
      <c r="DE12" s="117">
        <f t="shared" si="12"/>
        <v>868501.47573654342</v>
      </c>
    </row>
    <row r="13" spans="1:109" s="34" customFormat="1" ht="13.8" x14ac:dyDescent="0.3">
      <c r="A13" s="99" t="s">
        <v>244</v>
      </c>
      <c r="B13" s="102">
        <v>2367899.5550999995</v>
      </c>
      <c r="C13" s="73">
        <v>2126450.1436000001</v>
      </c>
      <c r="D13" s="73">
        <v>3077133.3393999999</v>
      </c>
      <c r="E13" s="73">
        <v>2934480.0954</v>
      </c>
      <c r="F13" s="73">
        <f t="shared" si="0"/>
        <v>3771127.7499999995</v>
      </c>
      <c r="G13" s="73">
        <f t="shared" si="5"/>
        <v>4570954.46</v>
      </c>
      <c r="H13" s="73">
        <f t="shared" si="6"/>
        <v>3649272.6299999994</v>
      </c>
      <c r="I13" s="73">
        <f t="shared" si="1"/>
        <v>5194370.37</v>
      </c>
      <c r="J13" s="98">
        <f t="shared" si="2"/>
        <v>5805459.5798999993</v>
      </c>
      <c r="K13" s="98">
        <f t="shared" si="7"/>
        <v>6490994.1800000006</v>
      </c>
      <c r="L13" s="98">
        <f t="shared" si="8"/>
        <v>4024437.0699999994</v>
      </c>
      <c r="M13" s="98">
        <f t="shared" si="9"/>
        <v>8128545.5478958534</v>
      </c>
      <c r="N13" s="97">
        <v>348599.43</v>
      </c>
      <c r="O13" s="97">
        <v>206986.03999999998</v>
      </c>
      <c r="P13" s="73">
        <v>278160</v>
      </c>
      <c r="Q13" s="97">
        <v>92569.669999999984</v>
      </c>
      <c r="R13" s="73">
        <v>416474.8299999999</v>
      </c>
      <c r="S13" s="73">
        <v>246855.66</v>
      </c>
      <c r="T13" s="73">
        <v>163808.29999999999</v>
      </c>
      <c r="U13" s="73">
        <v>267359.03000000003</v>
      </c>
      <c r="V13" s="97">
        <v>512046.6</v>
      </c>
      <c r="W13" s="97">
        <v>330802.52</v>
      </c>
      <c r="X13" s="73">
        <v>440777.1</v>
      </c>
      <c r="Y13" s="91">
        <v>466688.57</v>
      </c>
      <c r="Z13" s="73">
        <v>36651.229999999996</v>
      </c>
      <c r="AA13" s="73">
        <v>458388.5</v>
      </c>
      <c r="AB13" s="73">
        <v>135996.13</v>
      </c>
      <c r="AC13" s="73">
        <v>244933.24000000002</v>
      </c>
      <c r="AD13" s="73">
        <v>366151.99</v>
      </c>
      <c r="AE13" s="73">
        <v>519344.86</v>
      </c>
      <c r="AF13" s="73">
        <v>1114978.2400000002</v>
      </c>
      <c r="AG13" s="73">
        <v>521418.0500000001</v>
      </c>
      <c r="AH13" s="73">
        <v>59416.520000000004</v>
      </c>
      <c r="AI13" s="73">
        <v>471442.99</v>
      </c>
      <c r="AJ13" s="73">
        <v>1059.5899999999999</v>
      </c>
      <c r="AK13" s="73">
        <v>641173.12000000011</v>
      </c>
      <c r="AL13" s="73">
        <v>330371.52</v>
      </c>
      <c r="AM13" s="73">
        <v>83938.92</v>
      </c>
      <c r="AN13" s="73">
        <v>281015.62000000005</v>
      </c>
      <c r="AO13" s="73">
        <v>0</v>
      </c>
      <c r="AP13" s="73">
        <v>328625.36</v>
      </c>
      <c r="AQ13" s="73">
        <v>722207.00999999989</v>
      </c>
      <c r="AR13" s="73">
        <v>4673.08</v>
      </c>
      <c r="AS13" s="73">
        <v>827653.84999999986</v>
      </c>
      <c r="AT13" s="73">
        <v>325236.02999999997</v>
      </c>
      <c r="AU13" s="73">
        <v>314651.26999999996</v>
      </c>
      <c r="AV13" s="73">
        <v>270059.36</v>
      </c>
      <c r="AW13" s="73">
        <v>160840.60999999999</v>
      </c>
      <c r="AX13" s="73">
        <v>387159.26999999996</v>
      </c>
      <c r="AY13" s="73">
        <v>332185.15000000008</v>
      </c>
      <c r="AZ13" s="73">
        <v>631793.94000000006</v>
      </c>
      <c r="BA13" s="73">
        <v>349945.23</v>
      </c>
      <c r="BB13" s="73">
        <v>606429.28999999992</v>
      </c>
      <c r="BC13" s="73">
        <v>344814.38000000006</v>
      </c>
      <c r="BD13" s="73">
        <v>305818.64</v>
      </c>
      <c r="BE13" s="73">
        <v>659064.1</v>
      </c>
      <c r="BF13" s="73">
        <v>583367.55999999994</v>
      </c>
      <c r="BG13" s="73">
        <v>807046.58</v>
      </c>
      <c r="BH13" s="73">
        <v>34359.360000000001</v>
      </c>
      <c r="BI13" s="73">
        <v>152386.87</v>
      </c>
      <c r="BJ13" s="98">
        <v>311758.43</v>
      </c>
      <c r="BK13" s="98">
        <v>265119.3799</v>
      </c>
      <c r="BL13" s="98">
        <v>311430.71999999997</v>
      </c>
      <c r="BM13" s="98">
        <v>150903.28999999998</v>
      </c>
      <c r="BN13" s="98">
        <v>647270</v>
      </c>
      <c r="BO13" s="98">
        <v>590811.92999999982</v>
      </c>
      <c r="BP13" s="3">
        <v>466874.98</v>
      </c>
      <c r="BQ13" s="3">
        <v>206266.40000000002</v>
      </c>
      <c r="BR13" s="3">
        <v>857613.58</v>
      </c>
      <c r="BS13" s="3">
        <v>803133.53000000014</v>
      </c>
      <c r="BT13" s="3">
        <v>355663.55000000005</v>
      </c>
      <c r="BU13" s="3">
        <v>838613.79000000015</v>
      </c>
      <c r="BV13" s="98">
        <v>20284.75</v>
      </c>
      <c r="BW13" s="98">
        <v>402527.59</v>
      </c>
      <c r="BX13" s="98">
        <v>402385.25000000006</v>
      </c>
      <c r="BY13" s="98">
        <v>721730.26</v>
      </c>
      <c r="BZ13" s="98">
        <v>1106401.6300000001</v>
      </c>
      <c r="CA13" s="98">
        <v>1431477.18</v>
      </c>
      <c r="CB13" s="98">
        <v>345147.02999999997</v>
      </c>
      <c r="CC13" s="98">
        <v>208760</v>
      </c>
      <c r="CD13" s="98">
        <v>444447.94999999995</v>
      </c>
      <c r="CE13" s="98">
        <v>393286.83999999997</v>
      </c>
      <c r="CF13" s="98">
        <v>636130.21000000008</v>
      </c>
      <c r="CG13" s="98">
        <v>378415.49000000005</v>
      </c>
      <c r="CH13" s="98">
        <v>345258.11000000004</v>
      </c>
      <c r="CI13" s="98">
        <v>395209.43</v>
      </c>
      <c r="CJ13" s="98">
        <v>1216615.2299999997</v>
      </c>
      <c r="CK13" s="98">
        <v>529965</v>
      </c>
      <c r="CL13" s="98">
        <v>19802</v>
      </c>
      <c r="CM13" s="98">
        <v>1023024</v>
      </c>
      <c r="CN13" s="98">
        <v>475035</v>
      </c>
      <c r="CO13" s="98">
        <v>2863</v>
      </c>
      <c r="CP13" s="98">
        <v>14420.300000000001</v>
      </c>
      <c r="CQ13" s="98">
        <v>21</v>
      </c>
      <c r="CR13" s="98">
        <v>2076</v>
      </c>
      <c r="CS13" s="98">
        <v>148</v>
      </c>
      <c r="CT13" s="241">
        <v>1160981.73</v>
      </c>
      <c r="CU13" s="241">
        <v>714.06</v>
      </c>
      <c r="CV13" s="241">
        <v>499266.92</v>
      </c>
      <c r="CW13" s="98">
        <v>586631.27</v>
      </c>
      <c r="CX13" s="131">
        <v>925710.71450056904</v>
      </c>
      <c r="CY13" s="98">
        <v>603167.09000000008</v>
      </c>
      <c r="CZ13" s="73">
        <v>568622.96</v>
      </c>
      <c r="DA13" s="73">
        <v>383275.88948370592</v>
      </c>
      <c r="DB13" s="73">
        <v>913843.8928032323</v>
      </c>
      <c r="DC13" s="73">
        <v>791305.02285261208</v>
      </c>
      <c r="DD13" s="77">
        <v>856047.99</v>
      </c>
      <c r="DE13" s="73">
        <v>838978.00825573399</v>
      </c>
    </row>
    <row r="14" spans="1:109" s="34" customFormat="1" ht="13.8" x14ac:dyDescent="0.3">
      <c r="A14" s="99" t="s">
        <v>245</v>
      </c>
      <c r="B14" s="102">
        <v>1252391.4349000002</v>
      </c>
      <c r="C14" s="73">
        <v>1257888.6099999999</v>
      </c>
      <c r="D14" s="73">
        <v>1579986.4298999999</v>
      </c>
      <c r="E14" s="73">
        <v>1456028.1147</v>
      </c>
      <c r="F14" s="73">
        <f t="shared" si="0"/>
        <v>3134441.72</v>
      </c>
      <c r="G14" s="73">
        <f t="shared" si="5"/>
        <v>3040321.879999999</v>
      </c>
      <c r="H14" s="73">
        <f t="shared" si="6"/>
        <v>3041396.7014999995</v>
      </c>
      <c r="I14" s="73">
        <f t="shared" si="1"/>
        <v>2662148.1700000004</v>
      </c>
      <c r="J14" s="98">
        <f t="shared" si="2"/>
        <v>2528844.2671999997</v>
      </c>
      <c r="K14" s="98">
        <f t="shared" si="7"/>
        <v>2204478.4400000004</v>
      </c>
      <c r="L14" s="98">
        <f t="shared" si="8"/>
        <v>2650326.2509999992</v>
      </c>
      <c r="M14" s="98">
        <f t="shared" si="9"/>
        <v>2166406.9364456725</v>
      </c>
      <c r="N14" s="97">
        <v>85594.49</v>
      </c>
      <c r="O14" s="97">
        <v>341093.02999999997</v>
      </c>
      <c r="P14" s="73">
        <v>257460</v>
      </c>
      <c r="Q14" s="97">
        <v>234689.06</v>
      </c>
      <c r="R14" s="73">
        <v>152053.98999999996</v>
      </c>
      <c r="S14" s="73">
        <v>317186.19000000006</v>
      </c>
      <c r="T14" s="73">
        <v>227857.62</v>
      </c>
      <c r="U14" s="73">
        <v>334121.2</v>
      </c>
      <c r="V14" s="97">
        <v>274173.3</v>
      </c>
      <c r="W14" s="97">
        <v>98355.520000000004</v>
      </c>
      <c r="X14" s="73">
        <v>401342.12999999995</v>
      </c>
      <c r="Y14" s="91">
        <v>410515.19000000012</v>
      </c>
      <c r="Z14" s="73">
        <v>59733.420000000013</v>
      </c>
      <c r="AA14" s="73">
        <v>213143.87999999995</v>
      </c>
      <c r="AB14" s="73">
        <v>257806.05999999994</v>
      </c>
      <c r="AC14" s="73">
        <v>139255.99000000002</v>
      </c>
      <c r="AD14" s="73">
        <v>174125.04999999996</v>
      </c>
      <c r="AE14" s="73">
        <v>332470.25999999983</v>
      </c>
      <c r="AF14" s="73">
        <v>269596.92</v>
      </c>
      <c r="AG14" s="73">
        <v>244942.93000000002</v>
      </c>
      <c r="AH14" s="73">
        <v>303102.54999999987</v>
      </c>
      <c r="AI14" s="73">
        <v>286044.29999999993</v>
      </c>
      <c r="AJ14" s="73">
        <v>297474.12999999989</v>
      </c>
      <c r="AK14" s="73">
        <v>462626.3899999999</v>
      </c>
      <c r="AL14" s="73">
        <v>156671.54650000003</v>
      </c>
      <c r="AM14" s="73">
        <v>399325.44999999995</v>
      </c>
      <c r="AN14" s="73">
        <v>233649.25999999995</v>
      </c>
      <c r="AO14" s="73">
        <v>0</v>
      </c>
      <c r="AP14" s="73">
        <v>677573.10999999987</v>
      </c>
      <c r="AQ14" s="73">
        <v>248725.02000000008</v>
      </c>
      <c r="AR14" s="73">
        <v>212116.815</v>
      </c>
      <c r="AS14" s="73">
        <v>353765.70000000007</v>
      </c>
      <c r="AT14" s="73">
        <v>206625.56</v>
      </c>
      <c r="AU14" s="73">
        <v>380801.84999999974</v>
      </c>
      <c r="AV14" s="73">
        <v>113519.4</v>
      </c>
      <c r="AW14" s="73">
        <v>58622.989999999991</v>
      </c>
      <c r="AX14" s="73">
        <v>72451.88</v>
      </c>
      <c r="AY14" s="73">
        <v>686251</v>
      </c>
      <c r="AZ14" s="73">
        <v>176013.90000000002</v>
      </c>
      <c r="BA14" s="73">
        <v>333754.62000000011</v>
      </c>
      <c r="BB14" s="73">
        <v>235902.85000000003</v>
      </c>
      <c r="BC14" s="73">
        <v>254134.5</v>
      </c>
      <c r="BD14" s="73">
        <v>63050.270000000004</v>
      </c>
      <c r="BE14" s="73">
        <v>224588.47</v>
      </c>
      <c r="BF14" s="73">
        <v>131228.4</v>
      </c>
      <c r="BG14" s="73">
        <v>255546.00000000003</v>
      </c>
      <c r="BH14" s="73">
        <v>149148.95000000001</v>
      </c>
      <c r="BI14" s="73">
        <v>80077.329999999987</v>
      </c>
      <c r="BJ14" s="98">
        <v>82755.679500000013</v>
      </c>
      <c r="BK14" s="98">
        <v>47975.359700000001</v>
      </c>
      <c r="BL14" s="98">
        <v>257642.97</v>
      </c>
      <c r="BM14" s="98">
        <v>23569.120000000003</v>
      </c>
      <c r="BN14" s="98">
        <v>210927</v>
      </c>
      <c r="BO14" s="98">
        <v>217261.21999999997</v>
      </c>
      <c r="BP14" s="3">
        <v>281311.25</v>
      </c>
      <c r="BQ14" s="3">
        <v>206111.15</v>
      </c>
      <c r="BR14" s="3">
        <v>423551.74999999971</v>
      </c>
      <c r="BS14" s="3">
        <v>128872.52999999998</v>
      </c>
      <c r="BT14" s="3">
        <v>187488.837</v>
      </c>
      <c r="BU14" s="3">
        <v>461377.4009999999</v>
      </c>
      <c r="BV14" s="98">
        <v>158923.11000000002</v>
      </c>
      <c r="BW14" s="98">
        <v>42416.409999999996</v>
      </c>
      <c r="BX14" s="98">
        <v>76620.180000000022</v>
      </c>
      <c r="BY14" s="98">
        <v>78779.640000000014</v>
      </c>
      <c r="BZ14" s="98">
        <v>584793.02000000014</v>
      </c>
      <c r="CA14" s="98">
        <v>144570.32999999996</v>
      </c>
      <c r="CB14" s="98">
        <v>79731.529999999984</v>
      </c>
      <c r="CC14" s="98">
        <v>348964</v>
      </c>
      <c r="CD14" s="98">
        <v>236456.97</v>
      </c>
      <c r="CE14" s="98">
        <v>118217.07000000002</v>
      </c>
      <c r="CF14" s="98">
        <v>173884.85000000006</v>
      </c>
      <c r="CG14" s="98">
        <v>161121.33000000005</v>
      </c>
      <c r="CH14" s="98">
        <v>372937.08</v>
      </c>
      <c r="CI14" s="98">
        <v>116359.92</v>
      </c>
      <c r="CJ14" s="98">
        <v>389817.84099999961</v>
      </c>
      <c r="CK14" s="98">
        <v>364913</v>
      </c>
      <c r="CL14" s="98">
        <v>258657</v>
      </c>
      <c r="CM14" s="98">
        <v>139727</v>
      </c>
      <c r="CN14" s="98">
        <v>211144</v>
      </c>
      <c r="CO14" s="98">
        <v>13759</v>
      </c>
      <c r="CP14" s="98">
        <v>25561.410000000003</v>
      </c>
      <c r="CQ14" s="98">
        <v>267780</v>
      </c>
      <c r="CR14" s="98">
        <v>455539</v>
      </c>
      <c r="CS14" s="98">
        <v>34131</v>
      </c>
      <c r="CT14" s="241">
        <v>19111.569999999996</v>
      </c>
      <c r="CU14" s="241">
        <v>70317.77</v>
      </c>
      <c r="CV14" s="241">
        <v>304283.94</v>
      </c>
      <c r="CW14" s="98">
        <v>65070.610000000008</v>
      </c>
      <c r="CX14" s="131">
        <v>270086.36389459489</v>
      </c>
      <c r="CY14" s="98">
        <v>40898.180000000015</v>
      </c>
      <c r="CZ14" s="73">
        <v>283229.31000000006</v>
      </c>
      <c r="DA14" s="73">
        <v>182248.01739194547</v>
      </c>
      <c r="DB14" s="73">
        <v>273589.25700651004</v>
      </c>
      <c r="DC14" s="73">
        <v>316101.94067181216</v>
      </c>
      <c r="DD14" s="77">
        <v>311946.51000000007</v>
      </c>
      <c r="DE14" s="73">
        <v>29523.467480809475</v>
      </c>
    </row>
    <row r="15" spans="1:109" s="37" customFormat="1" ht="13.8" x14ac:dyDescent="0.3">
      <c r="A15" s="345" t="s">
        <v>147</v>
      </c>
      <c r="B15" s="346">
        <f>SUM(B16:B18)</f>
        <v>4112251.9100999995</v>
      </c>
      <c r="C15" s="117">
        <v>4330642.2550000008</v>
      </c>
      <c r="D15" s="117">
        <v>4494135.1621000003</v>
      </c>
      <c r="E15" s="117">
        <v>5116462.7</v>
      </c>
      <c r="F15" s="117">
        <f t="shared" si="0"/>
        <v>5958458.5999999996</v>
      </c>
      <c r="G15" s="117">
        <f t="shared" si="5"/>
        <v>5886328.3999999994</v>
      </c>
      <c r="H15" s="117">
        <f t="shared" si="6"/>
        <v>5084961.7787999995</v>
      </c>
      <c r="I15" s="117">
        <f t="shared" si="1"/>
        <v>6077433.71</v>
      </c>
      <c r="J15" s="95">
        <f t="shared" si="2"/>
        <v>6843716.1598000005</v>
      </c>
      <c r="K15" s="95">
        <f t="shared" si="7"/>
        <v>7570951.5169999981</v>
      </c>
      <c r="L15" s="95">
        <f t="shared" si="8"/>
        <v>4246027.12</v>
      </c>
      <c r="M15" s="95">
        <f t="shared" si="9"/>
        <v>7059864.1089092996</v>
      </c>
      <c r="N15" s="114">
        <v>493021.65</v>
      </c>
      <c r="O15" s="114">
        <f>SUM(O16:O18)</f>
        <v>247565.5</v>
      </c>
      <c r="P15" s="117">
        <v>536232</v>
      </c>
      <c r="Q15" s="122">
        <f>SUM(Q16:Q18)</f>
        <v>229242.22999999992</v>
      </c>
      <c r="R15" s="122">
        <f>SUM(R16:R18)</f>
        <v>570500.36</v>
      </c>
      <c r="S15" s="117">
        <f>SUM(S16:S18)</f>
        <v>1284222.3</v>
      </c>
      <c r="T15" s="117">
        <v>141448.5</v>
      </c>
      <c r="U15" s="117">
        <f>SUM(U16:U18)</f>
        <v>148446.45000000001</v>
      </c>
      <c r="V15" s="117">
        <f>SUM(V16:V18)</f>
        <v>936363.51000000024</v>
      </c>
      <c r="W15" s="117">
        <f>SUM(W16:W18)</f>
        <v>285208.78999999998</v>
      </c>
      <c r="X15" s="117">
        <f>SUM(X16:X18)</f>
        <v>552067.48</v>
      </c>
      <c r="Y15" s="117">
        <f>SUM(Y16:Y18)</f>
        <v>534139.83000000007</v>
      </c>
      <c r="Z15" s="117">
        <v>29453.489999999994</v>
      </c>
      <c r="AA15" s="117">
        <v>86229.95</v>
      </c>
      <c r="AB15" s="117">
        <v>445363.92000000004</v>
      </c>
      <c r="AC15" s="117">
        <v>430826.25</v>
      </c>
      <c r="AD15" s="117">
        <v>523305.13</v>
      </c>
      <c r="AE15" s="117">
        <v>759538.89999999991</v>
      </c>
      <c r="AF15" s="117">
        <v>897897.03</v>
      </c>
      <c r="AG15" s="117">
        <v>113075.48999999996</v>
      </c>
      <c r="AH15" s="117">
        <v>721554.61999999988</v>
      </c>
      <c r="AI15" s="117">
        <v>469618.30000000005</v>
      </c>
      <c r="AJ15" s="117">
        <v>57820.700000000012</v>
      </c>
      <c r="AK15" s="117">
        <v>1351644.62</v>
      </c>
      <c r="AL15" s="117">
        <v>54106.29879999999</v>
      </c>
      <c r="AM15" s="117">
        <v>54395.260000000017</v>
      </c>
      <c r="AN15" s="117">
        <v>340252.36999999994</v>
      </c>
      <c r="AO15" s="117">
        <v>294490.47000000003</v>
      </c>
      <c r="AP15" s="117">
        <v>227768.87000000002</v>
      </c>
      <c r="AQ15" s="117">
        <v>748654.34000000008</v>
      </c>
      <c r="AR15" s="117">
        <v>35612.820000000007</v>
      </c>
      <c r="AS15" s="117">
        <v>953979.1399999999</v>
      </c>
      <c r="AT15" s="117">
        <v>668969.9</v>
      </c>
      <c r="AU15" s="117">
        <v>1089050.3600000001</v>
      </c>
      <c r="AV15" s="117">
        <v>571813.1</v>
      </c>
      <c r="AW15" s="117">
        <v>45868.85</v>
      </c>
      <c r="AX15" s="117">
        <v>633753.33000000007</v>
      </c>
      <c r="AY15" s="117">
        <v>286739.69</v>
      </c>
      <c r="AZ15" s="117">
        <v>495954.75</v>
      </c>
      <c r="BA15" s="117">
        <v>541247.02999999991</v>
      </c>
      <c r="BB15" s="117">
        <v>878786.42</v>
      </c>
      <c r="BC15" s="117">
        <v>428997.84</v>
      </c>
      <c r="BD15" s="117">
        <v>648873.92000000004</v>
      </c>
      <c r="BE15" s="117">
        <v>325360.40000000002</v>
      </c>
      <c r="BF15" s="117">
        <v>879911.1</v>
      </c>
      <c r="BG15" s="117">
        <v>428173.9</v>
      </c>
      <c r="BH15" s="117">
        <v>173076.82</v>
      </c>
      <c r="BI15" s="117">
        <v>356558.51</v>
      </c>
      <c r="BJ15" s="95">
        <f>SUM(BJ16:BJ18)</f>
        <v>340101.91000000003</v>
      </c>
      <c r="BK15" s="95">
        <f t="shared" ref="BK15:DE15" si="13">SUM(BK16:BK18)</f>
        <v>469538.05979999993</v>
      </c>
      <c r="BL15" s="95">
        <f t="shared" si="13"/>
        <v>648402.14999999991</v>
      </c>
      <c r="BM15" s="95">
        <f t="shared" si="13"/>
        <v>233703.92</v>
      </c>
      <c r="BN15" s="95">
        <f t="shared" si="13"/>
        <v>605314</v>
      </c>
      <c r="BO15" s="95">
        <f t="shared" si="13"/>
        <v>475802.39</v>
      </c>
      <c r="BP15" s="95">
        <f t="shared" si="13"/>
        <v>852928.47</v>
      </c>
      <c r="BQ15" s="95">
        <f t="shared" si="13"/>
        <v>674974.44</v>
      </c>
      <c r="BR15" s="95">
        <f t="shared" si="13"/>
        <v>751433.77999999991</v>
      </c>
      <c r="BS15" s="95">
        <f t="shared" si="13"/>
        <v>411660.65999999992</v>
      </c>
      <c r="BT15" s="95">
        <f t="shared" si="13"/>
        <v>733235.98</v>
      </c>
      <c r="BU15" s="95">
        <f t="shared" si="13"/>
        <v>646620.4</v>
      </c>
      <c r="BV15" s="95">
        <f t="shared" si="13"/>
        <v>595319.49</v>
      </c>
      <c r="BW15" s="95">
        <f t="shared" si="13"/>
        <v>237073.04000000004</v>
      </c>
      <c r="BX15" s="95">
        <f t="shared" si="13"/>
        <v>394104.88999999996</v>
      </c>
      <c r="BY15" s="95">
        <f t="shared" si="13"/>
        <v>766753.8</v>
      </c>
      <c r="BZ15" s="95">
        <f t="shared" si="13"/>
        <v>890532.277</v>
      </c>
      <c r="CA15" s="95">
        <f t="shared" si="13"/>
        <v>1564694.5999999996</v>
      </c>
      <c r="CB15" s="95">
        <f t="shared" si="13"/>
        <v>659749.42999999982</v>
      </c>
      <c r="CC15" s="95">
        <f t="shared" si="13"/>
        <v>788598</v>
      </c>
      <c r="CD15" s="95">
        <f t="shared" si="13"/>
        <v>68476.08</v>
      </c>
      <c r="CE15" s="95">
        <f t="shared" si="13"/>
        <v>421472.26</v>
      </c>
      <c r="CF15" s="95">
        <f t="shared" si="13"/>
        <v>672038.8</v>
      </c>
      <c r="CG15" s="95">
        <f t="shared" si="13"/>
        <v>512138.85000000003</v>
      </c>
      <c r="CH15" s="95">
        <f t="shared" si="13"/>
        <v>321059.04000000004</v>
      </c>
      <c r="CI15" s="95">
        <f t="shared" si="13"/>
        <v>586050.8899999999</v>
      </c>
      <c r="CJ15" s="95">
        <f t="shared" si="13"/>
        <v>1028947.8600000001</v>
      </c>
      <c r="CK15" s="95">
        <f t="shared" si="13"/>
        <v>375303</v>
      </c>
      <c r="CL15" s="95">
        <f t="shared" si="13"/>
        <v>5370</v>
      </c>
      <c r="CM15" s="95">
        <f t="shared" si="13"/>
        <v>744569</v>
      </c>
      <c r="CN15" s="95">
        <f t="shared" si="13"/>
        <v>737868</v>
      </c>
      <c r="CO15" s="95">
        <f t="shared" si="13"/>
        <v>10914</v>
      </c>
      <c r="CP15" s="95">
        <f t="shared" si="13"/>
        <v>326179.33000000013</v>
      </c>
      <c r="CQ15" s="95">
        <f t="shared" si="13"/>
        <v>74969</v>
      </c>
      <c r="CR15" s="95">
        <f t="shared" si="13"/>
        <v>18975</v>
      </c>
      <c r="CS15" s="95">
        <f t="shared" si="13"/>
        <v>15822</v>
      </c>
      <c r="CT15" s="207">
        <f t="shared" si="13"/>
        <v>391474.49</v>
      </c>
      <c r="CU15" s="207">
        <f t="shared" si="13"/>
        <v>3227.17</v>
      </c>
      <c r="CV15" s="207">
        <f t="shared" si="13"/>
        <v>1016110.43</v>
      </c>
      <c r="CW15" s="95">
        <f t="shared" si="13"/>
        <v>363754.56000000006</v>
      </c>
      <c r="CX15" s="95">
        <f t="shared" si="13"/>
        <v>862580.57243856066</v>
      </c>
      <c r="CY15" s="95">
        <f t="shared" si="13"/>
        <v>618104.37000000023</v>
      </c>
      <c r="CZ15" s="117">
        <f t="shared" si="13"/>
        <v>223163.47999999998</v>
      </c>
      <c r="DA15" s="117">
        <f t="shared" si="13"/>
        <v>470211.19908238051</v>
      </c>
      <c r="DB15" s="117">
        <f t="shared" si="13"/>
        <v>1090046.2153411843</v>
      </c>
      <c r="DC15" s="117">
        <f t="shared" si="13"/>
        <v>493659.34374881908</v>
      </c>
      <c r="DD15" s="117">
        <f t="shared" si="13"/>
        <v>721037.64</v>
      </c>
      <c r="DE15" s="117">
        <f t="shared" si="13"/>
        <v>806494.63829835504</v>
      </c>
    </row>
    <row r="16" spans="1:109" s="34" customFormat="1" ht="13.8" x14ac:dyDescent="0.3">
      <c r="A16" s="347" t="s">
        <v>246</v>
      </c>
      <c r="B16" s="128">
        <v>183680.77009999997</v>
      </c>
      <c r="C16" s="73">
        <v>269652.64</v>
      </c>
      <c r="D16" s="73">
        <v>176729.62709999998</v>
      </c>
      <c r="E16" s="73">
        <v>181233.96999999997</v>
      </c>
      <c r="F16" s="73">
        <f t="shared" si="0"/>
        <v>409356.35</v>
      </c>
      <c r="G16" s="73">
        <f t="shared" si="5"/>
        <v>155786.38999999998</v>
      </c>
      <c r="H16" s="73">
        <f t="shared" si="6"/>
        <v>447563.478</v>
      </c>
      <c r="I16" s="73">
        <f t="shared" si="1"/>
        <v>374252.07</v>
      </c>
      <c r="J16" s="98">
        <f t="shared" si="2"/>
        <v>128918.54999999999</v>
      </c>
      <c r="K16" s="98">
        <f t="shared" si="7"/>
        <v>422782.01699999999</v>
      </c>
      <c r="L16" s="98">
        <f t="shared" si="8"/>
        <v>194022.01</v>
      </c>
      <c r="M16" s="98">
        <f t="shared" si="9"/>
        <v>305963.82797888713</v>
      </c>
      <c r="N16" s="97">
        <v>40670.579999999994</v>
      </c>
      <c r="O16" s="97">
        <v>7687.409999999998</v>
      </c>
      <c r="P16" s="73">
        <v>29391</v>
      </c>
      <c r="Q16" s="97">
        <v>11246.979999999998</v>
      </c>
      <c r="R16" s="73">
        <v>23121.91</v>
      </c>
      <c r="S16" s="73">
        <v>209893.42</v>
      </c>
      <c r="T16" s="73">
        <v>8578.4499999999989</v>
      </c>
      <c r="U16" s="73">
        <v>11805.05</v>
      </c>
      <c r="V16" s="97">
        <v>18156.52</v>
      </c>
      <c r="W16" s="97">
        <v>17459.62</v>
      </c>
      <c r="X16" s="73">
        <v>21671.469999999998</v>
      </c>
      <c r="Y16" s="91">
        <v>9673.94</v>
      </c>
      <c r="Z16" s="73">
        <v>4622.7599999999993</v>
      </c>
      <c r="AA16" s="73">
        <v>6896.0199999999995</v>
      </c>
      <c r="AB16" s="73">
        <v>19089.069999999996</v>
      </c>
      <c r="AC16" s="73">
        <v>13046.630000000001</v>
      </c>
      <c r="AD16" s="73">
        <v>9569.51</v>
      </c>
      <c r="AE16" s="73">
        <v>13218.630000000001</v>
      </c>
      <c r="AF16" s="73">
        <v>19087.07</v>
      </c>
      <c r="AG16" s="73">
        <v>14691.959999999994</v>
      </c>
      <c r="AH16" s="73">
        <v>20397.440000000002</v>
      </c>
      <c r="AI16" s="73">
        <v>11829.800000000001</v>
      </c>
      <c r="AJ16" s="73">
        <v>11516.150000000001</v>
      </c>
      <c r="AK16" s="73">
        <v>11821.349999999999</v>
      </c>
      <c r="AL16" s="73">
        <v>13896.328</v>
      </c>
      <c r="AM16" s="73">
        <v>13290.980000000003</v>
      </c>
      <c r="AN16" s="73">
        <v>16816.319999999996</v>
      </c>
      <c r="AO16" s="73">
        <v>183024.74000000002</v>
      </c>
      <c r="AP16" s="73">
        <v>16930.040000000005</v>
      </c>
      <c r="AQ16" s="73">
        <v>21076.090000000004</v>
      </c>
      <c r="AR16" s="73">
        <v>13612.160000000002</v>
      </c>
      <c r="AS16" s="73">
        <v>64985.159999999989</v>
      </c>
      <c r="AT16" s="73">
        <v>26092.240000000005</v>
      </c>
      <c r="AU16" s="73">
        <v>49106.710000000006</v>
      </c>
      <c r="AV16" s="73">
        <v>13377.49</v>
      </c>
      <c r="AW16" s="73">
        <v>15355.220000000001</v>
      </c>
      <c r="AX16" s="73">
        <v>26445.67</v>
      </c>
      <c r="AY16" s="73">
        <v>10239.600000000002</v>
      </c>
      <c r="AZ16" s="73">
        <v>44103.489999999991</v>
      </c>
      <c r="BA16" s="73">
        <v>27764.18</v>
      </c>
      <c r="BB16" s="73">
        <v>27976.659999999996</v>
      </c>
      <c r="BC16" s="73">
        <v>24426.85</v>
      </c>
      <c r="BD16" s="73">
        <v>48822.96</v>
      </c>
      <c r="BE16" s="73">
        <v>54566.770000000004</v>
      </c>
      <c r="BF16" s="73">
        <v>40921.4</v>
      </c>
      <c r="BG16" s="73">
        <v>47605.189999999995</v>
      </c>
      <c r="BH16" s="73">
        <v>9919.6200000000063</v>
      </c>
      <c r="BI16" s="73">
        <v>11459.680000000004</v>
      </c>
      <c r="BJ16" s="98">
        <v>5092.91</v>
      </c>
      <c r="BK16" s="98">
        <v>180.06</v>
      </c>
      <c r="BL16" s="98">
        <v>5249.6100000000006</v>
      </c>
      <c r="BM16" s="98">
        <v>2744.11</v>
      </c>
      <c r="BN16" s="98">
        <v>11724</v>
      </c>
      <c r="BO16" s="98">
        <v>4998.3499999999985</v>
      </c>
      <c r="BP16" s="3">
        <v>11843.080000000002</v>
      </c>
      <c r="BQ16" s="3">
        <v>12124.19</v>
      </c>
      <c r="BR16" s="3">
        <v>26827.659999999978</v>
      </c>
      <c r="BS16" s="3">
        <v>17251.019999999997</v>
      </c>
      <c r="BT16" s="3">
        <v>8917.529999999997</v>
      </c>
      <c r="BU16" s="3">
        <v>21966.030000000002</v>
      </c>
      <c r="BV16" s="98">
        <v>6183.6500000000015</v>
      </c>
      <c r="BW16" s="98">
        <v>7515.2099999999982</v>
      </c>
      <c r="BX16" s="98">
        <v>35976.600000000006</v>
      </c>
      <c r="BY16" s="98">
        <v>23752.699999999993</v>
      </c>
      <c r="BZ16" s="98">
        <v>111713.68700000001</v>
      </c>
      <c r="CA16" s="98">
        <v>70603.28</v>
      </c>
      <c r="CB16" s="98">
        <v>31794.59</v>
      </c>
      <c r="CC16" s="98">
        <v>30795</v>
      </c>
      <c r="CD16" s="98">
        <v>10748.09</v>
      </c>
      <c r="CE16" s="98">
        <v>30280.239999999998</v>
      </c>
      <c r="CF16" s="98">
        <v>38165.130000000012</v>
      </c>
      <c r="CG16" s="98">
        <v>25253.839999999997</v>
      </c>
      <c r="CH16" s="98">
        <v>663.18000000000006</v>
      </c>
      <c r="CI16" s="98">
        <v>16669.129999999997</v>
      </c>
      <c r="CJ16" s="98">
        <v>32996.490000000013</v>
      </c>
      <c r="CK16" s="98">
        <v>36644</v>
      </c>
      <c r="CL16" s="98">
        <v>1182</v>
      </c>
      <c r="CM16" s="98">
        <v>61257</v>
      </c>
      <c r="CN16" s="98">
        <v>40496</v>
      </c>
      <c r="CO16" s="98">
        <v>1038</v>
      </c>
      <c r="CP16" s="98">
        <v>454.21</v>
      </c>
      <c r="CQ16" s="98">
        <v>738</v>
      </c>
      <c r="CR16" s="98">
        <v>680</v>
      </c>
      <c r="CS16" s="98">
        <v>1204</v>
      </c>
      <c r="CT16" s="241">
        <v>56865.55999999999</v>
      </c>
      <c r="CU16" s="241">
        <v>531.69000000000005</v>
      </c>
      <c r="CV16" s="241">
        <v>20695.899999999991</v>
      </c>
      <c r="CW16" s="98">
        <v>22148.849999999995</v>
      </c>
      <c r="CX16" s="131">
        <v>49512.460463758071</v>
      </c>
      <c r="CY16" s="98">
        <v>18594.960000000003</v>
      </c>
      <c r="CZ16" s="73">
        <v>17979.569999999992</v>
      </c>
      <c r="DA16" s="73">
        <v>17742.289671650542</v>
      </c>
      <c r="DB16" s="73">
        <v>47392.165568604971</v>
      </c>
      <c r="DC16" s="73">
        <v>17158.631968145619</v>
      </c>
      <c r="DD16" s="77">
        <v>16474.199999999997</v>
      </c>
      <c r="DE16" s="73">
        <v>20867.55030672799</v>
      </c>
    </row>
    <row r="17" spans="1:109" s="34" customFormat="1" ht="13.8" x14ac:dyDescent="0.3">
      <c r="A17" s="347" t="s">
        <v>341</v>
      </c>
      <c r="B17" s="128">
        <v>3273668.76</v>
      </c>
      <c r="C17" s="73">
        <v>3403296.98</v>
      </c>
      <c r="D17" s="73">
        <v>3335704.4199999995</v>
      </c>
      <c r="E17" s="73">
        <v>4061985.9899999998</v>
      </c>
      <c r="F17" s="73">
        <f t="shared" si="0"/>
        <v>4205468.2200000007</v>
      </c>
      <c r="G17" s="73">
        <f t="shared" si="5"/>
        <v>4415435.9399999995</v>
      </c>
      <c r="H17" s="73">
        <f t="shared" si="6"/>
        <v>3278894.1500000004</v>
      </c>
      <c r="I17" s="73">
        <f t="shared" si="1"/>
        <v>3907860.15</v>
      </c>
      <c r="J17" s="98">
        <f t="shared" si="2"/>
        <v>5043560.0600000005</v>
      </c>
      <c r="K17" s="98">
        <f t="shared" si="7"/>
        <v>4877275.3899999997</v>
      </c>
      <c r="L17" s="98">
        <f t="shared" si="8"/>
        <v>3008958.99</v>
      </c>
      <c r="M17" s="98">
        <f t="shared" si="9"/>
        <v>4084530.7294793422</v>
      </c>
      <c r="N17" s="97">
        <v>368355.60000000003</v>
      </c>
      <c r="O17" s="97">
        <v>191642.56</v>
      </c>
      <c r="P17" s="73">
        <v>421253</v>
      </c>
      <c r="Q17" s="97">
        <v>122406.51999999997</v>
      </c>
      <c r="R17" s="73">
        <v>408589.27999999997</v>
      </c>
      <c r="S17" s="73">
        <v>958442.00000000012</v>
      </c>
      <c r="T17" s="73">
        <v>125110.81</v>
      </c>
      <c r="U17" s="73">
        <v>68142.009999999995</v>
      </c>
      <c r="V17" s="97">
        <v>607057.63000000024</v>
      </c>
      <c r="W17" s="97">
        <v>214082.22</v>
      </c>
      <c r="X17" s="73">
        <v>443218.59</v>
      </c>
      <c r="Y17" s="91">
        <v>277168</v>
      </c>
      <c r="Z17" s="73">
        <v>300.77</v>
      </c>
      <c r="AA17" s="73">
        <v>406.86</v>
      </c>
      <c r="AB17" s="73">
        <v>275359.63</v>
      </c>
      <c r="AC17" s="73">
        <v>348948.66000000003</v>
      </c>
      <c r="AD17" s="73">
        <v>464254.04</v>
      </c>
      <c r="AE17" s="73">
        <v>576733.2699999999</v>
      </c>
      <c r="AF17" s="73">
        <v>800332.7300000001</v>
      </c>
      <c r="AG17" s="73">
        <v>4434.12</v>
      </c>
      <c r="AH17" s="73">
        <v>601321.17999999993</v>
      </c>
      <c r="AI17" s="73">
        <v>310797.99000000005</v>
      </c>
      <c r="AJ17" s="73">
        <v>9274.34</v>
      </c>
      <c r="AK17" s="73">
        <v>1023272.3500000001</v>
      </c>
      <c r="AL17" s="73">
        <v>6703.4</v>
      </c>
      <c r="AM17" s="73">
        <v>149.69</v>
      </c>
      <c r="AN17" s="73">
        <v>288211.87999999995</v>
      </c>
      <c r="AO17" s="73">
        <v>53969.26</v>
      </c>
      <c r="AP17" s="73">
        <v>145314.77000000002</v>
      </c>
      <c r="AQ17" s="73">
        <v>489237.88999999996</v>
      </c>
      <c r="AR17" s="73">
        <v>7086.64</v>
      </c>
      <c r="AS17" s="73">
        <v>599469.67999999993</v>
      </c>
      <c r="AT17" s="73">
        <v>448053.12000000005</v>
      </c>
      <c r="AU17" s="73">
        <v>719114.76000000013</v>
      </c>
      <c r="AV17" s="73">
        <v>512387.72</v>
      </c>
      <c r="AW17" s="73">
        <v>9195.34</v>
      </c>
      <c r="AX17" s="73">
        <v>475494.78</v>
      </c>
      <c r="AY17" s="73">
        <v>151722.65999999997</v>
      </c>
      <c r="AZ17" s="73">
        <v>372338.13</v>
      </c>
      <c r="BA17" s="73">
        <v>367043.63999999996</v>
      </c>
      <c r="BB17" s="73">
        <v>698528.04</v>
      </c>
      <c r="BC17" s="73">
        <v>277156.34000000003</v>
      </c>
      <c r="BD17" s="73">
        <v>406031.64</v>
      </c>
      <c r="BE17" s="73">
        <v>100948.16</v>
      </c>
      <c r="BF17" s="73">
        <v>578384.24</v>
      </c>
      <c r="BG17" s="73">
        <v>177439.92</v>
      </c>
      <c r="BH17" s="73">
        <v>126352.31000000001</v>
      </c>
      <c r="BI17" s="73">
        <v>176420.29</v>
      </c>
      <c r="BJ17" s="98">
        <v>226200</v>
      </c>
      <c r="BK17" s="98">
        <v>437368.68999999994</v>
      </c>
      <c r="BL17" s="98">
        <v>537335.6</v>
      </c>
      <c r="BM17" s="98">
        <v>195658.47000000003</v>
      </c>
      <c r="BN17" s="98">
        <v>486564</v>
      </c>
      <c r="BO17" s="98">
        <v>379557.13000000006</v>
      </c>
      <c r="BP17" s="3">
        <v>737756.09</v>
      </c>
      <c r="BQ17" s="3">
        <v>442090.30999999988</v>
      </c>
      <c r="BR17" s="3">
        <v>351395.18</v>
      </c>
      <c r="BS17" s="3">
        <v>284667.01999999996</v>
      </c>
      <c r="BT17" s="3">
        <v>559051.69999999995</v>
      </c>
      <c r="BU17" s="3">
        <v>405915.87</v>
      </c>
      <c r="BV17" s="98">
        <v>376342.72</v>
      </c>
      <c r="BW17" s="98">
        <v>150871.41000000003</v>
      </c>
      <c r="BX17" s="98">
        <v>256373.22999999998</v>
      </c>
      <c r="BY17" s="98">
        <v>446330.73</v>
      </c>
      <c r="BZ17" s="98">
        <v>612804.75</v>
      </c>
      <c r="CA17" s="98">
        <v>1121395.0199999998</v>
      </c>
      <c r="CB17" s="98">
        <v>589158.24999999988</v>
      </c>
      <c r="CC17" s="98">
        <v>638649</v>
      </c>
      <c r="CD17" s="98">
        <v>4548.01</v>
      </c>
      <c r="CE17" s="98">
        <v>131323.44</v>
      </c>
      <c r="CF17" s="98">
        <v>367926.45999999996</v>
      </c>
      <c r="CG17" s="98">
        <v>181552.37000000002</v>
      </c>
      <c r="CH17" s="98">
        <v>318160.94000000006</v>
      </c>
      <c r="CI17" s="98">
        <v>377153.60999999993</v>
      </c>
      <c r="CJ17" s="98">
        <v>681733.06</v>
      </c>
      <c r="CK17" s="98">
        <v>300441</v>
      </c>
      <c r="CL17" s="98">
        <v>1496</v>
      </c>
      <c r="CM17" s="98">
        <v>418147</v>
      </c>
      <c r="CN17" s="98">
        <v>520213</v>
      </c>
      <c r="CO17" s="98">
        <v>5450</v>
      </c>
      <c r="CP17" s="98">
        <v>320586.38000000012</v>
      </c>
      <c r="CQ17" s="98">
        <v>58144</v>
      </c>
      <c r="CR17" s="98">
        <v>2102</v>
      </c>
      <c r="CS17" s="98">
        <v>5332</v>
      </c>
      <c r="CT17" s="241">
        <v>249921.11000000002</v>
      </c>
      <c r="CU17" s="241">
        <v>1199.33</v>
      </c>
      <c r="CV17" s="241">
        <v>833198.18</v>
      </c>
      <c r="CW17" s="98">
        <v>133788.6</v>
      </c>
      <c r="CX17" s="98">
        <v>543473.62440668058</v>
      </c>
      <c r="CY17" s="98">
        <v>303502.10000000015</v>
      </c>
      <c r="CZ17" s="73">
        <v>15777.34</v>
      </c>
      <c r="DA17" s="73">
        <v>349022.38346525945</v>
      </c>
      <c r="DB17" s="73">
        <v>517200.03946034785</v>
      </c>
      <c r="DC17" s="73">
        <v>236828.92836253243</v>
      </c>
      <c r="DD17" s="77">
        <v>457780.26</v>
      </c>
      <c r="DE17" s="73">
        <v>442838.83378452092</v>
      </c>
    </row>
    <row r="18" spans="1:109" s="34" customFormat="1" ht="13.8" x14ac:dyDescent="0.3">
      <c r="A18" s="347" t="s">
        <v>247</v>
      </c>
      <c r="B18" s="128">
        <v>654902.38</v>
      </c>
      <c r="C18" s="73">
        <v>657692.63500000001</v>
      </c>
      <c r="D18" s="73">
        <v>981701.11499999999</v>
      </c>
      <c r="E18" s="73">
        <v>873242.74</v>
      </c>
      <c r="F18" s="73">
        <f t="shared" si="0"/>
        <v>1343634.0299999998</v>
      </c>
      <c r="G18" s="73">
        <f t="shared" si="5"/>
        <v>1315106.0699999998</v>
      </c>
      <c r="H18" s="73">
        <f t="shared" si="6"/>
        <v>1358504.1507999999</v>
      </c>
      <c r="I18" s="73">
        <f t="shared" si="1"/>
        <v>1795321.49</v>
      </c>
      <c r="J18" s="98">
        <f t="shared" si="2"/>
        <v>1671237.5497999997</v>
      </c>
      <c r="K18" s="98">
        <f t="shared" si="7"/>
        <v>2270894.11</v>
      </c>
      <c r="L18" s="98">
        <f t="shared" si="8"/>
        <v>1043046.12</v>
      </c>
      <c r="M18" s="98">
        <f t="shared" si="9"/>
        <v>2669369.5514510712</v>
      </c>
      <c r="N18" s="97">
        <v>83995.47</v>
      </c>
      <c r="O18" s="97">
        <v>48235.53</v>
      </c>
      <c r="P18" s="73">
        <v>85588</v>
      </c>
      <c r="Q18" s="97">
        <v>95588.729999999952</v>
      </c>
      <c r="R18" s="73">
        <v>138789.17000000004</v>
      </c>
      <c r="S18" s="73">
        <v>115886.87999999999</v>
      </c>
      <c r="T18" s="73">
        <v>7759.24</v>
      </c>
      <c r="U18" s="73">
        <v>68499.39</v>
      </c>
      <c r="V18" s="97">
        <v>311149.35999999993</v>
      </c>
      <c r="W18" s="97">
        <v>53666.95</v>
      </c>
      <c r="X18" s="73">
        <v>87177.419999999984</v>
      </c>
      <c r="Y18" s="91">
        <v>247297.89</v>
      </c>
      <c r="Z18" s="73">
        <v>24529.959999999995</v>
      </c>
      <c r="AA18" s="73">
        <v>78927.069999999992</v>
      </c>
      <c r="AB18" s="73">
        <v>150915.22</v>
      </c>
      <c r="AC18" s="73">
        <v>68830.959999999992</v>
      </c>
      <c r="AD18" s="73">
        <v>49481.580000000009</v>
      </c>
      <c r="AE18" s="73">
        <v>169586.99999999994</v>
      </c>
      <c r="AF18" s="73">
        <v>78477.23</v>
      </c>
      <c r="AG18" s="73">
        <v>93949.409999999974</v>
      </c>
      <c r="AH18" s="73">
        <v>99836.000000000015</v>
      </c>
      <c r="AI18" s="73">
        <v>146990.51000000004</v>
      </c>
      <c r="AJ18" s="73">
        <v>37030.210000000006</v>
      </c>
      <c r="AK18" s="73">
        <v>316550.92000000004</v>
      </c>
      <c r="AL18" s="73">
        <v>33506.570799999994</v>
      </c>
      <c r="AM18" s="73">
        <v>40954.590000000011</v>
      </c>
      <c r="AN18" s="73">
        <v>35224.169999999991</v>
      </c>
      <c r="AO18" s="73">
        <v>57496.469999999987</v>
      </c>
      <c r="AP18" s="73">
        <v>65524.05999999999</v>
      </c>
      <c r="AQ18" s="73">
        <v>238340.36000000004</v>
      </c>
      <c r="AR18" s="73">
        <v>14914.02</v>
      </c>
      <c r="AS18" s="73">
        <v>289524.29999999993</v>
      </c>
      <c r="AT18" s="73">
        <v>194824.54</v>
      </c>
      <c r="AU18" s="73">
        <v>320828.88999999996</v>
      </c>
      <c r="AV18" s="73">
        <v>46047.889999999992</v>
      </c>
      <c r="AW18" s="73">
        <v>21318.289999999997</v>
      </c>
      <c r="AX18" s="73">
        <v>131812.88</v>
      </c>
      <c r="AY18" s="73">
        <v>124777.43000000001</v>
      </c>
      <c r="AZ18" s="73">
        <v>79513.13</v>
      </c>
      <c r="BA18" s="73">
        <v>146439.21</v>
      </c>
      <c r="BB18" s="73">
        <v>152281.72</v>
      </c>
      <c r="BC18" s="73">
        <v>127414.65000000002</v>
      </c>
      <c r="BD18" s="73">
        <v>194019.31999999998</v>
      </c>
      <c r="BE18" s="73">
        <v>169845.47</v>
      </c>
      <c r="BF18" s="73">
        <v>260605.45999999996</v>
      </c>
      <c r="BG18" s="73">
        <v>203128.78999999998</v>
      </c>
      <c r="BH18" s="73">
        <v>36804.89</v>
      </c>
      <c r="BI18" s="73">
        <v>168678.54</v>
      </c>
      <c r="BJ18" s="98">
        <v>108809</v>
      </c>
      <c r="BK18" s="98">
        <v>31989.309799999999</v>
      </c>
      <c r="BL18" s="98">
        <v>105816.94</v>
      </c>
      <c r="BM18" s="98">
        <v>35301.340000000004</v>
      </c>
      <c r="BN18" s="98">
        <v>107026</v>
      </c>
      <c r="BO18" s="98">
        <v>91246.909999999989</v>
      </c>
      <c r="BP18" s="3">
        <v>103329.29999999999</v>
      </c>
      <c r="BQ18" s="3">
        <v>220759.94</v>
      </c>
      <c r="BR18" s="3">
        <v>373210.93999999994</v>
      </c>
      <c r="BS18" s="3">
        <v>109742.61999999995</v>
      </c>
      <c r="BT18" s="3">
        <v>165266.75</v>
      </c>
      <c r="BU18" s="3">
        <v>218738.50000000003</v>
      </c>
      <c r="BV18" s="98">
        <v>212793.12</v>
      </c>
      <c r="BW18" s="98">
        <v>78686.420000000013</v>
      </c>
      <c r="BX18" s="98">
        <v>101755.06000000001</v>
      </c>
      <c r="BY18" s="98">
        <v>296670.37</v>
      </c>
      <c r="BZ18" s="98">
        <v>166013.83999999997</v>
      </c>
      <c r="CA18" s="98">
        <v>372696.29999999993</v>
      </c>
      <c r="CB18" s="98">
        <v>38796.589999999997</v>
      </c>
      <c r="CC18" s="98">
        <v>119154</v>
      </c>
      <c r="CD18" s="98">
        <v>53179.98</v>
      </c>
      <c r="CE18" s="98">
        <v>259868.58</v>
      </c>
      <c r="CF18" s="98">
        <v>265947.21000000002</v>
      </c>
      <c r="CG18" s="98">
        <v>305332.64</v>
      </c>
      <c r="CH18" s="98">
        <v>2234.92</v>
      </c>
      <c r="CI18" s="98">
        <v>192228.15</v>
      </c>
      <c r="CJ18" s="98">
        <v>314218.31</v>
      </c>
      <c r="CK18" s="98">
        <v>38218</v>
      </c>
      <c r="CL18" s="98">
        <v>2692</v>
      </c>
      <c r="CM18" s="98">
        <v>265165</v>
      </c>
      <c r="CN18" s="98">
        <v>177159</v>
      </c>
      <c r="CO18" s="98">
        <v>4426</v>
      </c>
      <c r="CP18" s="98">
        <v>5138.7399999999989</v>
      </c>
      <c r="CQ18" s="98">
        <v>16087</v>
      </c>
      <c r="CR18" s="98">
        <v>16193</v>
      </c>
      <c r="CS18" s="98">
        <v>9286</v>
      </c>
      <c r="CT18" s="241">
        <v>84687.819999999992</v>
      </c>
      <c r="CU18" s="241">
        <v>1496.1499999999999</v>
      </c>
      <c r="CV18" s="241">
        <v>162216.34999999998</v>
      </c>
      <c r="CW18" s="98">
        <v>207817.11000000002</v>
      </c>
      <c r="CX18" s="131">
        <v>269594.48756812193</v>
      </c>
      <c r="CY18" s="98">
        <v>296007.31000000006</v>
      </c>
      <c r="CZ18" s="73">
        <v>189406.56999999998</v>
      </c>
      <c r="DA18" s="73">
        <v>103446.52594547052</v>
      </c>
      <c r="DB18" s="73">
        <v>525454.01031223149</v>
      </c>
      <c r="DC18" s="73">
        <v>239671.78341814107</v>
      </c>
      <c r="DD18" s="77">
        <v>246783.18000000002</v>
      </c>
      <c r="DE18" s="73">
        <v>342788.25420710619</v>
      </c>
    </row>
    <row r="19" spans="1:109" s="37" customFormat="1" ht="13.8" x14ac:dyDescent="0.3">
      <c r="A19" s="345" t="s">
        <v>248</v>
      </c>
      <c r="B19" s="346">
        <v>404897.61500000005</v>
      </c>
      <c r="C19" s="117">
        <v>608743.55249999999</v>
      </c>
      <c r="D19" s="117">
        <v>453031.34989999991</v>
      </c>
      <c r="E19" s="117">
        <v>722727.0601</v>
      </c>
      <c r="F19" s="117">
        <f t="shared" si="0"/>
        <v>857285.63000000012</v>
      </c>
      <c r="G19" s="117">
        <f t="shared" si="5"/>
        <v>1063328.46</v>
      </c>
      <c r="H19" s="117">
        <f t="shared" si="6"/>
        <v>965864.72000000009</v>
      </c>
      <c r="I19" s="117">
        <f t="shared" si="1"/>
        <v>1313158.4799999997</v>
      </c>
      <c r="J19" s="95">
        <f t="shared" si="2"/>
        <v>957972.6997</v>
      </c>
      <c r="K19" s="95">
        <f t="shared" si="7"/>
        <v>1159635.52</v>
      </c>
      <c r="L19" s="95">
        <f t="shared" si="8"/>
        <v>1560230.3499999999</v>
      </c>
      <c r="M19" s="95">
        <f t="shared" si="9"/>
        <v>1532303.196632633</v>
      </c>
      <c r="N19" s="122">
        <v>23967.29</v>
      </c>
      <c r="O19" s="122">
        <v>51749.85</v>
      </c>
      <c r="P19" s="117">
        <v>79754</v>
      </c>
      <c r="Q19" s="122">
        <v>80155.37000000001</v>
      </c>
      <c r="R19" s="117">
        <v>92311.670000000013</v>
      </c>
      <c r="S19" s="117">
        <v>47838.73000000001</v>
      </c>
      <c r="T19" s="117">
        <v>69039.459999999992</v>
      </c>
      <c r="U19" s="117">
        <v>69009.86</v>
      </c>
      <c r="V19" s="122">
        <v>106619.66</v>
      </c>
      <c r="W19" s="122">
        <v>62964.17</v>
      </c>
      <c r="X19" s="117">
        <v>49756</v>
      </c>
      <c r="Y19" s="113">
        <v>124119.57</v>
      </c>
      <c r="Z19" s="117">
        <v>33018.67</v>
      </c>
      <c r="AA19" s="117">
        <v>288484.25</v>
      </c>
      <c r="AB19" s="117">
        <v>130963.1</v>
      </c>
      <c r="AC19" s="117">
        <v>22737.1</v>
      </c>
      <c r="AD19" s="117">
        <v>40874.949999999997</v>
      </c>
      <c r="AE19" s="117">
        <v>57201.82</v>
      </c>
      <c r="AF19" s="117">
        <v>121266.29999999999</v>
      </c>
      <c r="AG19" s="117">
        <v>111732.88</v>
      </c>
      <c r="AH19" s="117">
        <v>131609.13</v>
      </c>
      <c r="AI19" s="117">
        <v>71972.09</v>
      </c>
      <c r="AJ19" s="117">
        <v>24398.06</v>
      </c>
      <c r="AK19" s="117">
        <v>29070.109999999997</v>
      </c>
      <c r="AL19" s="117">
        <v>401147.5</v>
      </c>
      <c r="AM19" s="117">
        <v>39076.06</v>
      </c>
      <c r="AN19" s="117">
        <v>25178.51</v>
      </c>
      <c r="AO19" s="117">
        <v>46127.729999999996</v>
      </c>
      <c r="AP19" s="117">
        <v>153945.01</v>
      </c>
      <c r="AQ19" s="117">
        <v>578.78</v>
      </c>
      <c r="AR19" s="117">
        <v>138272.11000000002</v>
      </c>
      <c r="AS19" s="117">
        <v>15341.909999999994</v>
      </c>
      <c r="AT19" s="117">
        <v>32682.250000000004</v>
      </c>
      <c r="AU19" s="117">
        <v>54126.04</v>
      </c>
      <c r="AV19" s="117">
        <v>30100.86</v>
      </c>
      <c r="AW19" s="117">
        <v>29287.96</v>
      </c>
      <c r="AX19" s="117">
        <v>222884.99000000002</v>
      </c>
      <c r="AY19" s="117">
        <v>191687.4</v>
      </c>
      <c r="AZ19" s="117">
        <v>70168.899999999994</v>
      </c>
      <c r="BA19" s="117">
        <v>45694.61</v>
      </c>
      <c r="BB19" s="117">
        <v>141396.32</v>
      </c>
      <c r="BC19" s="117">
        <v>194920.59</v>
      </c>
      <c r="BD19" s="117">
        <v>34141.520000000004</v>
      </c>
      <c r="BE19" s="117">
        <v>61497.85</v>
      </c>
      <c r="BF19" s="117">
        <v>114554.92000000003</v>
      </c>
      <c r="BG19" s="117">
        <v>32832.149999999994</v>
      </c>
      <c r="BH19" s="117">
        <v>22162.21</v>
      </c>
      <c r="BI19" s="117">
        <v>181217.02000000002</v>
      </c>
      <c r="BJ19" s="95">
        <v>113130.2797</v>
      </c>
      <c r="BK19" s="95">
        <v>87320.99</v>
      </c>
      <c r="BL19" s="95">
        <v>60281.049999999996</v>
      </c>
      <c r="BM19" s="95">
        <v>15547.439999999999</v>
      </c>
      <c r="BN19" s="95">
        <v>169446</v>
      </c>
      <c r="BO19" s="95">
        <v>73903.63</v>
      </c>
      <c r="BP19" s="348">
        <v>54387.26</v>
      </c>
      <c r="BQ19" s="348">
        <v>89679.91</v>
      </c>
      <c r="BR19" s="348">
        <v>75126.02</v>
      </c>
      <c r="BS19" s="348">
        <v>85436.060000000012</v>
      </c>
      <c r="BT19" s="348">
        <v>11524.71</v>
      </c>
      <c r="BU19" s="348">
        <v>122189.34999999999</v>
      </c>
      <c r="BV19" s="95">
        <v>63135.92</v>
      </c>
      <c r="BW19" s="95">
        <v>74604.489999999991</v>
      </c>
      <c r="BX19" s="95">
        <v>227799.40999999997</v>
      </c>
      <c r="BY19" s="95">
        <v>33380.090000000004</v>
      </c>
      <c r="BZ19" s="95">
        <v>125012.69</v>
      </c>
      <c r="CA19" s="95">
        <v>160987.08000000002</v>
      </c>
      <c r="CB19" s="95">
        <v>18782.22</v>
      </c>
      <c r="CC19" s="95">
        <v>85972</v>
      </c>
      <c r="CD19" s="95">
        <v>90968.69</v>
      </c>
      <c r="CE19" s="95">
        <v>87975.79</v>
      </c>
      <c r="CF19" s="95">
        <v>119001.55999999997</v>
      </c>
      <c r="CG19" s="95">
        <v>72015.579999999987</v>
      </c>
      <c r="CH19" s="95">
        <v>127284.68000000001</v>
      </c>
      <c r="CI19" s="95">
        <v>150851.03</v>
      </c>
      <c r="CJ19" s="95">
        <v>275207.5</v>
      </c>
      <c r="CK19" s="95">
        <v>140165</v>
      </c>
      <c r="CL19" s="95">
        <v>107861</v>
      </c>
      <c r="CM19" s="95">
        <v>216423</v>
      </c>
      <c r="CN19" s="95">
        <v>53946</v>
      </c>
      <c r="CO19" s="95">
        <v>77211</v>
      </c>
      <c r="CP19" s="95">
        <v>51765.14</v>
      </c>
      <c r="CQ19" s="95">
        <v>127679</v>
      </c>
      <c r="CR19" s="95">
        <v>185721</v>
      </c>
      <c r="CS19" s="95">
        <v>46116</v>
      </c>
      <c r="CT19" s="207">
        <v>106263.37</v>
      </c>
      <c r="CU19" s="207">
        <v>222696.94</v>
      </c>
      <c r="CV19" s="207">
        <v>148362.21</v>
      </c>
      <c r="CW19" s="95">
        <v>64620.67</v>
      </c>
      <c r="CX19" s="223">
        <v>198187.05100205098</v>
      </c>
      <c r="CY19" s="95">
        <v>114954.51999999999</v>
      </c>
      <c r="CZ19" s="117">
        <v>166475.32999999999</v>
      </c>
      <c r="DA19" s="117">
        <v>91161.287012606277</v>
      </c>
      <c r="DB19" s="117">
        <v>182899.85677456314</v>
      </c>
      <c r="DC19" s="117">
        <v>42904.953220897769</v>
      </c>
      <c r="DD19" s="304">
        <v>68488.08</v>
      </c>
      <c r="DE19" s="117">
        <v>125288.92862251465</v>
      </c>
    </row>
    <row r="20" spans="1:109" s="37" customFormat="1" x14ac:dyDescent="0.3">
      <c r="A20" s="345" t="s">
        <v>249</v>
      </c>
      <c r="B20" s="346">
        <v>814815.50369999988</v>
      </c>
      <c r="C20" s="117">
        <v>906596.52009999997</v>
      </c>
      <c r="D20" s="117">
        <v>1134603.0747</v>
      </c>
      <c r="E20" s="117">
        <v>1127468.3333000001</v>
      </c>
      <c r="F20" s="117">
        <f t="shared" si="0"/>
        <v>1211333.18</v>
      </c>
      <c r="G20" s="117">
        <f t="shared" si="5"/>
        <v>1093319.4939999999</v>
      </c>
      <c r="H20" s="117">
        <f t="shared" si="6"/>
        <v>1177124.7639999997</v>
      </c>
      <c r="I20" s="117">
        <f t="shared" si="1"/>
        <v>1269551.0000000007</v>
      </c>
      <c r="J20" s="95">
        <f t="shared" si="2"/>
        <v>2026039.2619999987</v>
      </c>
      <c r="K20" s="95">
        <f t="shared" si="7"/>
        <v>1873724.2039999997</v>
      </c>
      <c r="L20" s="95">
        <f t="shared" si="8"/>
        <v>1855555.7299999997</v>
      </c>
      <c r="M20" s="95">
        <f t="shared" si="9"/>
        <v>391976.04303209536</v>
      </c>
      <c r="N20" s="122">
        <v>144268.20000000001</v>
      </c>
      <c r="O20" s="122">
        <v>166859.64999999997</v>
      </c>
      <c r="P20" s="117">
        <v>94752</v>
      </c>
      <c r="Q20" s="122">
        <v>83593.539999999979</v>
      </c>
      <c r="R20" s="117">
        <v>125453.32</v>
      </c>
      <c r="S20" s="117">
        <v>81098.739999999991</v>
      </c>
      <c r="T20" s="117">
        <v>63606.750000000022</v>
      </c>
      <c r="U20" s="117">
        <v>26183.25</v>
      </c>
      <c r="V20" s="122">
        <v>102987.85999999997</v>
      </c>
      <c r="W20" s="122">
        <v>64212.570000000007</v>
      </c>
      <c r="X20" s="117">
        <v>185905.05999999997</v>
      </c>
      <c r="Y20" s="113">
        <v>72412.240000000005</v>
      </c>
      <c r="Z20" s="117">
        <v>75020.999999999985</v>
      </c>
      <c r="AA20" s="117">
        <v>58689.59</v>
      </c>
      <c r="AB20" s="117">
        <v>56954.98000000001</v>
      </c>
      <c r="AC20" s="117">
        <v>49692.520000000004</v>
      </c>
      <c r="AD20" s="117">
        <v>108700.32999999999</v>
      </c>
      <c r="AE20" s="117">
        <v>105694.37999999998</v>
      </c>
      <c r="AF20" s="117">
        <v>112039.20999999992</v>
      </c>
      <c r="AG20" s="117">
        <v>69467.109999999957</v>
      </c>
      <c r="AH20" s="117">
        <v>100931.33400000002</v>
      </c>
      <c r="AI20" s="117">
        <v>141747.75000000003</v>
      </c>
      <c r="AJ20" s="117">
        <v>101636.79000000001</v>
      </c>
      <c r="AK20" s="117">
        <v>112744.50000000003</v>
      </c>
      <c r="AL20" s="117">
        <v>133478.57399999996</v>
      </c>
      <c r="AM20" s="117">
        <v>12944.2</v>
      </c>
      <c r="AN20" s="117">
        <v>197423.22999999995</v>
      </c>
      <c r="AO20" s="117">
        <v>29917.579999999998</v>
      </c>
      <c r="AP20" s="117">
        <v>144894.43999999994</v>
      </c>
      <c r="AQ20" s="117">
        <v>113663.35999999999</v>
      </c>
      <c r="AR20" s="117">
        <v>69370.33</v>
      </c>
      <c r="AS20" s="117">
        <v>136287.55000000002</v>
      </c>
      <c r="AT20" s="117">
        <v>27617.989999999903</v>
      </c>
      <c r="AU20" s="117">
        <v>87884.989999999962</v>
      </c>
      <c r="AV20" s="117">
        <v>18355.980000000003</v>
      </c>
      <c r="AW20" s="117">
        <v>205286.54000000007</v>
      </c>
      <c r="AX20" s="117">
        <v>40000.149999999994</v>
      </c>
      <c r="AY20" s="117">
        <v>103746.94000000005</v>
      </c>
      <c r="AZ20" s="117">
        <v>104080.35000000003</v>
      </c>
      <c r="BA20" s="117">
        <v>110270.40000000001</v>
      </c>
      <c r="BB20" s="117">
        <v>241135.72000000009</v>
      </c>
      <c r="BC20" s="117">
        <v>141463.95000000001</v>
      </c>
      <c r="BD20" s="117">
        <v>101066.41999999993</v>
      </c>
      <c r="BE20" s="117">
        <v>1183.67</v>
      </c>
      <c r="BF20" s="117">
        <v>47454.789999999994</v>
      </c>
      <c r="BG20" s="117">
        <v>137787.53</v>
      </c>
      <c r="BH20" s="117">
        <v>29495.080000000016</v>
      </c>
      <c r="BI20" s="117">
        <v>211866.00000000044</v>
      </c>
      <c r="BJ20" s="95">
        <v>20448.478300000002</v>
      </c>
      <c r="BK20" s="95">
        <v>47405.868699999999</v>
      </c>
      <c r="BL20" s="95">
        <v>57607.53</v>
      </c>
      <c r="BM20" s="95">
        <v>30418.49</v>
      </c>
      <c r="BN20" s="95">
        <v>210258</v>
      </c>
      <c r="BO20" s="95">
        <v>266521.45999999979</v>
      </c>
      <c r="BP20" s="348">
        <v>177322.55000000005</v>
      </c>
      <c r="BQ20" s="348">
        <v>99938.029999999912</v>
      </c>
      <c r="BR20" s="348">
        <v>305975.19999999972</v>
      </c>
      <c r="BS20" s="348">
        <v>226284.03999999963</v>
      </c>
      <c r="BT20" s="348">
        <v>368739.8049999997</v>
      </c>
      <c r="BU20" s="348">
        <v>215119.80999999994</v>
      </c>
      <c r="BV20" s="95">
        <v>212605.60999999987</v>
      </c>
      <c r="BW20" s="95">
        <v>201852.93000000014</v>
      </c>
      <c r="BX20" s="95">
        <v>110990.44999999994</v>
      </c>
      <c r="BY20" s="95">
        <v>163954.0940000001</v>
      </c>
      <c r="BZ20" s="95">
        <v>138842.84000000003</v>
      </c>
      <c r="CA20" s="95">
        <v>191775.63999999996</v>
      </c>
      <c r="CB20" s="95">
        <v>130373.55</v>
      </c>
      <c r="CC20" s="95">
        <v>114724</v>
      </c>
      <c r="CD20" s="95">
        <v>68002.760000000009</v>
      </c>
      <c r="CE20" s="95">
        <v>49805.180000000008</v>
      </c>
      <c r="CF20" s="95">
        <v>66607.700000000012</v>
      </c>
      <c r="CG20" s="95">
        <v>424189.44999999978</v>
      </c>
      <c r="CH20" s="95">
        <v>70333.16</v>
      </c>
      <c r="CI20" s="95">
        <v>286942.59999999998</v>
      </c>
      <c r="CJ20" s="95">
        <v>267443.33999999991</v>
      </c>
      <c r="CK20" s="95">
        <v>369378</v>
      </c>
      <c r="CL20" s="95">
        <v>204408</v>
      </c>
      <c r="CM20" s="95">
        <v>79920</v>
      </c>
      <c r="CN20" s="95">
        <v>175604</v>
      </c>
      <c r="CO20" s="95">
        <v>29418</v>
      </c>
      <c r="CP20" s="95">
        <v>159520.62999999989</v>
      </c>
      <c r="CQ20" s="95">
        <v>28547</v>
      </c>
      <c r="CR20" s="95">
        <v>48075</v>
      </c>
      <c r="CS20" s="95">
        <v>135966</v>
      </c>
      <c r="CT20" s="207">
        <v>26135.019999999997</v>
      </c>
      <c r="CU20" s="207">
        <v>18887.129999999994</v>
      </c>
      <c r="CV20" s="207">
        <v>966.43000000000006</v>
      </c>
      <c r="CW20" s="95">
        <v>19433.609999999997</v>
      </c>
      <c r="CX20" s="223">
        <v>37630.180467921207</v>
      </c>
      <c r="CY20" s="95">
        <v>29244.179999999993</v>
      </c>
      <c r="CZ20" s="117">
        <v>41932.759999999995</v>
      </c>
      <c r="DA20" s="117">
        <v>22943.551463665492</v>
      </c>
      <c r="DB20" s="117">
        <v>20956.844238435013</v>
      </c>
      <c r="DC20" s="360">
        <v>89796.67360545769</v>
      </c>
      <c r="DD20" s="304">
        <v>43335.799999999996</v>
      </c>
      <c r="DE20" s="117">
        <v>40713.863256616009</v>
      </c>
    </row>
    <row r="21" spans="1:109" s="37" customFormat="1" ht="13.8" x14ac:dyDescent="0.3">
      <c r="A21" s="326" t="s">
        <v>250</v>
      </c>
      <c r="B21" s="189">
        <v>6587132.2631000001</v>
      </c>
      <c r="C21" s="117">
        <v>6359610.8089999994</v>
      </c>
      <c r="D21" s="117">
        <v>6163116.7940000016</v>
      </c>
      <c r="E21" s="117">
        <v>7522852.4328999966</v>
      </c>
      <c r="F21" s="117">
        <f t="shared" si="0"/>
        <v>6482659.5690000001</v>
      </c>
      <c r="G21" s="117">
        <f t="shared" si="5"/>
        <v>6294236.426</v>
      </c>
      <c r="H21" s="117">
        <f t="shared" si="6"/>
        <v>6135715.5839999998</v>
      </c>
      <c r="I21" s="117">
        <f t="shared" si="1"/>
        <v>7729059.0450000018</v>
      </c>
      <c r="J21" s="95">
        <f t="shared" si="2"/>
        <v>7711527.1293000039</v>
      </c>
      <c r="K21" s="95">
        <f t="shared" si="7"/>
        <v>5932611.6720000021</v>
      </c>
      <c r="L21" s="95">
        <f t="shared" si="8"/>
        <v>6019121.6700000018</v>
      </c>
      <c r="M21" s="95">
        <f t="shared" si="9"/>
        <v>8837522.9196341392</v>
      </c>
      <c r="N21" s="122">
        <v>725576.26000000082</v>
      </c>
      <c r="O21" s="122">
        <v>687002.81000000064</v>
      </c>
      <c r="P21" s="117">
        <v>201360</v>
      </c>
      <c r="Q21" s="122">
        <v>275098.18000000028</v>
      </c>
      <c r="R21" s="117">
        <v>614676.87999999989</v>
      </c>
      <c r="S21" s="117">
        <v>853259.4299999997</v>
      </c>
      <c r="T21" s="117">
        <v>323759.59900000016</v>
      </c>
      <c r="U21" s="117">
        <v>474039.91</v>
      </c>
      <c r="V21" s="122">
        <v>469761.74999999988</v>
      </c>
      <c r="W21" s="122">
        <v>634443.04999999888</v>
      </c>
      <c r="X21" s="117">
        <v>629558.25</v>
      </c>
      <c r="Y21" s="113">
        <v>594123.44999999891</v>
      </c>
      <c r="Z21" s="117">
        <v>0</v>
      </c>
      <c r="AA21" s="117">
        <v>468109.75999999995</v>
      </c>
      <c r="AB21" s="117">
        <v>817033.96000000031</v>
      </c>
      <c r="AC21" s="117">
        <v>318648.20999999961</v>
      </c>
      <c r="AD21" s="117">
        <v>825131.38000000024</v>
      </c>
      <c r="AE21" s="117">
        <v>113341.64000000003</v>
      </c>
      <c r="AF21" s="117">
        <v>400898.99000000005</v>
      </c>
      <c r="AG21" s="117">
        <v>927223.47000000044</v>
      </c>
      <c r="AH21" s="117">
        <v>853582.92000000016</v>
      </c>
      <c r="AI21" s="117">
        <v>566064.97999999986</v>
      </c>
      <c r="AJ21" s="117">
        <v>435708.22599999985</v>
      </c>
      <c r="AK21" s="117">
        <v>568492.88999999943</v>
      </c>
      <c r="AL21" s="117">
        <v>596846.61400000076</v>
      </c>
      <c r="AM21" s="117">
        <v>368428.3599999994</v>
      </c>
      <c r="AN21" s="117">
        <v>430434.09999999951</v>
      </c>
      <c r="AO21" s="117">
        <v>387375.69999999966</v>
      </c>
      <c r="AP21" s="117">
        <v>751445.15000000084</v>
      </c>
      <c r="AQ21" s="117">
        <v>536334.66000000015</v>
      </c>
      <c r="AR21" s="117">
        <v>197124.06999999998</v>
      </c>
      <c r="AS21" s="117">
        <v>667760.29000000027</v>
      </c>
      <c r="AT21" s="117">
        <v>513016.45000000024</v>
      </c>
      <c r="AU21" s="117">
        <v>811030.73999999987</v>
      </c>
      <c r="AV21" s="117">
        <v>157049.05000000002</v>
      </c>
      <c r="AW21" s="117">
        <v>718870.39999999909</v>
      </c>
      <c r="AX21" s="117">
        <v>514325.66000000038</v>
      </c>
      <c r="AY21" s="117">
        <v>476523.3</v>
      </c>
      <c r="AZ21" s="117">
        <v>832171.79000000015</v>
      </c>
      <c r="BA21" s="117">
        <v>448330.43900000025</v>
      </c>
      <c r="BB21" s="117">
        <v>753603.34800000046</v>
      </c>
      <c r="BC21" s="117">
        <v>1121885.8699999992</v>
      </c>
      <c r="BD21" s="117">
        <v>676449.11000000022</v>
      </c>
      <c r="BE21" s="117">
        <v>328648.38000000012</v>
      </c>
      <c r="BF21" s="117">
        <v>369024.93999999994</v>
      </c>
      <c r="BG21" s="117">
        <v>849170.22799999977</v>
      </c>
      <c r="BH21" s="117">
        <v>651376.81999999925</v>
      </c>
      <c r="BI21" s="117">
        <v>707549.16000000096</v>
      </c>
      <c r="BJ21" s="95">
        <v>20448.478300000002</v>
      </c>
      <c r="BK21" s="95">
        <v>657852.06799999997</v>
      </c>
      <c r="BL21" s="95">
        <v>579026.19000000006</v>
      </c>
      <c r="BM21" s="95">
        <v>379857.93999999983</v>
      </c>
      <c r="BN21" s="95">
        <v>564542</v>
      </c>
      <c r="BO21" s="95">
        <v>571901.36999999941</v>
      </c>
      <c r="BP21" s="348">
        <v>694997.20000000042</v>
      </c>
      <c r="BQ21" s="348">
        <v>798577.67000000167</v>
      </c>
      <c r="BR21" s="348">
        <v>835151.77999999956</v>
      </c>
      <c r="BS21" s="348">
        <v>697683.86000000115</v>
      </c>
      <c r="BT21" s="348">
        <v>842422.42300000042</v>
      </c>
      <c r="BU21" s="348">
        <v>1069066.1500000013</v>
      </c>
      <c r="BV21" s="95">
        <v>308114.00999999983</v>
      </c>
      <c r="BW21" s="95">
        <v>386339.37999999989</v>
      </c>
      <c r="BX21" s="95">
        <v>346860.47</v>
      </c>
      <c r="BY21" s="95">
        <v>142484.03000000006</v>
      </c>
      <c r="BZ21" s="95">
        <v>932994.76</v>
      </c>
      <c r="CA21" s="95">
        <v>1226846.283000001</v>
      </c>
      <c r="CB21" s="95">
        <v>168109.2310000002</v>
      </c>
      <c r="CC21" s="95">
        <v>318680</v>
      </c>
      <c r="CD21" s="95">
        <v>227051.77</v>
      </c>
      <c r="CE21" s="95">
        <v>485334.44799999992</v>
      </c>
      <c r="CF21" s="95">
        <v>531234.52000000048</v>
      </c>
      <c r="CG21" s="95">
        <v>858562.77000000153</v>
      </c>
      <c r="CH21" s="95">
        <v>361909.94999999978</v>
      </c>
      <c r="CI21" s="95">
        <v>198239.13999999996</v>
      </c>
      <c r="CJ21" s="95">
        <v>1447787.4900000026</v>
      </c>
      <c r="CK21" s="95">
        <v>214619</v>
      </c>
      <c r="CL21" s="95">
        <v>211082</v>
      </c>
      <c r="CM21" s="95">
        <v>317348</v>
      </c>
      <c r="CN21" s="95">
        <v>550613</v>
      </c>
      <c r="CO21" s="95">
        <v>293202.60000000033</v>
      </c>
      <c r="CP21" s="95">
        <v>378645.48999999935</v>
      </c>
      <c r="CQ21" s="95">
        <v>504002</v>
      </c>
      <c r="CR21" s="95">
        <v>789027</v>
      </c>
      <c r="CS21" s="95">
        <v>752646</v>
      </c>
      <c r="CT21" s="207">
        <v>640478.50999999978</v>
      </c>
      <c r="CU21" s="207">
        <v>243241.9600000002</v>
      </c>
      <c r="CV21" s="207">
        <v>702180.07999999973</v>
      </c>
      <c r="CW21" s="95">
        <v>805963.78999999992</v>
      </c>
      <c r="CX21" s="223">
        <v>1228416.0446768533</v>
      </c>
      <c r="CY21" s="95">
        <v>303601.91999999987</v>
      </c>
      <c r="CZ21" s="117">
        <v>1045353.0099999999</v>
      </c>
      <c r="DA21" s="117">
        <v>1144265.2273899249</v>
      </c>
      <c r="DB21" s="117">
        <v>332878.86778257781</v>
      </c>
      <c r="DC21" s="117">
        <v>990893.79430729256</v>
      </c>
      <c r="DD21" s="304">
        <v>591853.76</v>
      </c>
      <c r="DE21" s="117">
        <v>808395.95547749032</v>
      </c>
    </row>
    <row r="22" spans="1:109" s="37" customFormat="1" ht="13.8" x14ac:dyDescent="0.3">
      <c r="A22" s="345" t="s">
        <v>251</v>
      </c>
      <c r="B22" s="346">
        <v>1212972.6599999997</v>
      </c>
      <c r="C22" s="117">
        <v>1761300.3400000003</v>
      </c>
      <c r="D22" s="117">
        <v>943375.04360000021</v>
      </c>
      <c r="E22" s="117">
        <v>2095483.37</v>
      </c>
      <c r="F22" s="117">
        <f t="shared" si="0"/>
        <v>2150874.69</v>
      </c>
      <c r="G22" s="117">
        <f t="shared" si="5"/>
        <v>2073276.1246999998</v>
      </c>
      <c r="H22" s="117">
        <f t="shared" si="6"/>
        <v>2187999.1529999999</v>
      </c>
      <c r="I22" s="117">
        <f t="shared" si="1"/>
        <v>2063197.64</v>
      </c>
      <c r="J22" s="95">
        <f t="shared" si="2"/>
        <v>1313795.2188999997</v>
      </c>
      <c r="K22" s="95">
        <f t="shared" si="7"/>
        <v>3898005.31</v>
      </c>
      <c r="L22" s="95">
        <f t="shared" si="8"/>
        <v>2850848.5</v>
      </c>
      <c r="M22" s="95">
        <f t="shared" si="9"/>
        <v>1005474.6143150607</v>
      </c>
      <c r="N22" s="122">
        <v>102400.98</v>
      </c>
      <c r="O22" s="122">
        <v>9374.07</v>
      </c>
      <c r="P22" s="117">
        <v>83346</v>
      </c>
      <c r="Q22" s="122">
        <v>93468.039999999964</v>
      </c>
      <c r="R22" s="117">
        <v>89706.209999999992</v>
      </c>
      <c r="S22" s="117">
        <v>27986.83</v>
      </c>
      <c r="T22" s="117">
        <v>177935.78000000003</v>
      </c>
      <c r="U22" s="117">
        <v>165914.42000000001</v>
      </c>
      <c r="V22" s="122">
        <v>363877.2</v>
      </c>
      <c r="W22" s="122">
        <v>297175.99000000005</v>
      </c>
      <c r="X22" s="117">
        <v>262765.37000000005</v>
      </c>
      <c r="Y22" s="113">
        <v>476923.79999999993</v>
      </c>
      <c r="Z22" s="117">
        <v>111984.13999999998</v>
      </c>
      <c r="AA22" s="117">
        <v>194054.2</v>
      </c>
      <c r="AB22" s="117">
        <v>121787.70999999999</v>
      </c>
      <c r="AC22" s="117">
        <v>13312.46</v>
      </c>
      <c r="AD22" s="117">
        <v>167468.99</v>
      </c>
      <c r="AE22" s="117">
        <v>168289.93</v>
      </c>
      <c r="AF22" s="117">
        <v>135084.47000000003</v>
      </c>
      <c r="AG22" s="117">
        <v>86155.860000000015</v>
      </c>
      <c r="AH22" s="117">
        <v>347794.36469999992</v>
      </c>
      <c r="AI22" s="117">
        <v>168490.84999999998</v>
      </c>
      <c r="AJ22" s="117">
        <v>211489.50999999995</v>
      </c>
      <c r="AK22" s="117">
        <v>347363.64000000013</v>
      </c>
      <c r="AL22" s="117">
        <v>281911.81299999997</v>
      </c>
      <c r="AM22" s="117">
        <v>54686.33</v>
      </c>
      <c r="AN22" s="117">
        <v>338400.8</v>
      </c>
      <c r="AO22" s="117">
        <v>82521.889999999985</v>
      </c>
      <c r="AP22" s="117">
        <v>112757.57</v>
      </c>
      <c r="AQ22" s="117">
        <v>201480.41999999998</v>
      </c>
      <c r="AR22" s="117">
        <v>46741.80999999999</v>
      </c>
      <c r="AS22" s="117">
        <v>173810.93000000002</v>
      </c>
      <c r="AT22" s="117">
        <v>109138.08</v>
      </c>
      <c r="AU22" s="117">
        <v>277347.38999999996</v>
      </c>
      <c r="AV22" s="117">
        <v>83988.19</v>
      </c>
      <c r="AW22" s="117">
        <v>425213.93</v>
      </c>
      <c r="AX22" s="117">
        <v>295774.52999999997</v>
      </c>
      <c r="AY22" s="117">
        <v>115562.80000000002</v>
      </c>
      <c r="AZ22" s="117">
        <v>206871.64999999997</v>
      </c>
      <c r="BA22" s="117">
        <v>47571.68</v>
      </c>
      <c r="BB22" s="117">
        <v>145116.08000000002</v>
      </c>
      <c r="BC22" s="117">
        <v>64555.690000000031</v>
      </c>
      <c r="BD22" s="117">
        <v>134043.46</v>
      </c>
      <c r="BE22" s="117">
        <v>140308.56999999998</v>
      </c>
      <c r="BF22" s="117">
        <v>139380.19999999998</v>
      </c>
      <c r="BG22" s="117">
        <v>256172.77</v>
      </c>
      <c r="BH22" s="117">
        <v>138505.72999999998</v>
      </c>
      <c r="BI22" s="117">
        <v>379334.48000000004</v>
      </c>
      <c r="BJ22" s="95">
        <v>155549.49950000003</v>
      </c>
      <c r="BK22" s="95">
        <v>6206.1193999999996</v>
      </c>
      <c r="BL22" s="95">
        <v>168571.98</v>
      </c>
      <c r="BM22" s="95">
        <v>10668.07</v>
      </c>
      <c r="BN22" s="95">
        <v>65864.090000000011</v>
      </c>
      <c r="BO22" s="95">
        <v>79332.61000000003</v>
      </c>
      <c r="BP22" s="348">
        <v>84533.980000000025</v>
      </c>
      <c r="BQ22" s="348">
        <v>5673.49</v>
      </c>
      <c r="BR22" s="348">
        <v>152512.7399999999</v>
      </c>
      <c r="BS22" s="348">
        <v>52997.159999999996</v>
      </c>
      <c r="BT22" s="348">
        <v>192790.14999999997</v>
      </c>
      <c r="BU22" s="348">
        <v>339095.32999999996</v>
      </c>
      <c r="BV22" s="95">
        <v>209156.77000000002</v>
      </c>
      <c r="BW22" s="95">
        <v>390262.49</v>
      </c>
      <c r="BX22" s="95">
        <v>293716.24000000005</v>
      </c>
      <c r="BY22" s="95">
        <v>44665.239999999983</v>
      </c>
      <c r="BZ22" s="95">
        <v>273546.64000000007</v>
      </c>
      <c r="CA22" s="95">
        <v>503039.85000000015</v>
      </c>
      <c r="CB22" s="95">
        <v>44896.65</v>
      </c>
      <c r="CC22" s="95">
        <v>146898</v>
      </c>
      <c r="CD22" s="95">
        <v>205920.65000000002</v>
      </c>
      <c r="CE22" s="95">
        <v>809377.25</v>
      </c>
      <c r="CF22" s="95">
        <v>528358.91999999969</v>
      </c>
      <c r="CG22" s="95">
        <v>448166.61</v>
      </c>
      <c r="CH22" s="95">
        <v>288264.94000000006</v>
      </c>
      <c r="CI22" s="95">
        <v>333268.73999999993</v>
      </c>
      <c r="CJ22" s="95">
        <v>261342.38999999998</v>
      </c>
      <c r="CK22" s="95">
        <v>353121</v>
      </c>
      <c r="CL22" s="95">
        <v>90938</v>
      </c>
      <c r="CM22" s="95">
        <v>28462</v>
      </c>
      <c r="CN22" s="95">
        <v>222704</v>
      </c>
      <c r="CO22" s="95">
        <v>409707.60000000033</v>
      </c>
      <c r="CP22" s="95">
        <v>107152.82999999999</v>
      </c>
      <c r="CQ22" s="95">
        <v>500930</v>
      </c>
      <c r="CR22" s="95">
        <v>180458</v>
      </c>
      <c r="CS22" s="95">
        <v>74499</v>
      </c>
      <c r="CT22" s="207">
        <v>111168.12000000001</v>
      </c>
      <c r="CU22" s="207">
        <v>131819.21000000002</v>
      </c>
      <c r="CV22" s="207">
        <v>4480.17</v>
      </c>
      <c r="CW22" s="95">
        <v>157755.47999999998</v>
      </c>
      <c r="CX22" s="223">
        <v>285798.0881995979</v>
      </c>
      <c r="CY22" s="95">
        <v>81718.77</v>
      </c>
      <c r="CZ22" s="117">
        <v>93179.449999999983</v>
      </c>
      <c r="DA22" s="117">
        <v>3612.3813186575494</v>
      </c>
      <c r="DB22" s="117">
        <v>20430.712118087398</v>
      </c>
      <c r="DC22" s="117">
        <v>84416.762304666292</v>
      </c>
      <c r="DD22" s="304">
        <v>12200.97</v>
      </c>
      <c r="DE22" s="117">
        <v>18894.50037405148</v>
      </c>
    </row>
    <row r="23" spans="1:109" s="37" customFormat="1" ht="13.8" x14ac:dyDescent="0.3">
      <c r="A23" s="326" t="s">
        <v>148</v>
      </c>
      <c r="B23" s="189">
        <f>SUM(B24:B28)</f>
        <v>9413734.9625000004</v>
      </c>
      <c r="C23" s="117">
        <v>10321277.621100003</v>
      </c>
      <c r="D23" s="117">
        <v>10845073.635</v>
      </c>
      <c r="E23" s="117">
        <v>12518586.1445</v>
      </c>
      <c r="F23" s="117">
        <f t="shared" si="0"/>
        <v>11056964.651999997</v>
      </c>
      <c r="G23" s="117">
        <f t="shared" si="5"/>
        <v>13805380.032400001</v>
      </c>
      <c r="H23" s="117">
        <f t="shared" si="6"/>
        <v>11891406.380900001</v>
      </c>
      <c r="I23" s="117">
        <f t="shared" si="1"/>
        <v>10067256.563999999</v>
      </c>
      <c r="J23" s="95">
        <f t="shared" si="2"/>
        <v>11147871.447999997</v>
      </c>
      <c r="K23" s="95">
        <f t="shared" si="7"/>
        <v>15813922.860999998</v>
      </c>
      <c r="L23" s="95">
        <f t="shared" si="8"/>
        <v>14074471.049999999</v>
      </c>
      <c r="M23" s="95">
        <f t="shared" si="9"/>
        <v>20895174.387529071</v>
      </c>
      <c r="N23" s="114">
        <v>910048.51999999955</v>
      </c>
      <c r="O23" s="114">
        <f>SUM(O24:O28)</f>
        <v>383429.00000000012</v>
      </c>
      <c r="P23" s="117">
        <v>746399</v>
      </c>
      <c r="Q23" s="122">
        <f>SUM(Q24:Q28)</f>
        <v>964780.66999999993</v>
      </c>
      <c r="R23" s="117">
        <v>1068219.22</v>
      </c>
      <c r="S23" s="117">
        <f>SUM(S25:S28)</f>
        <v>910172.03000000026</v>
      </c>
      <c r="T23" s="117">
        <v>713142.73199999984</v>
      </c>
      <c r="U23" s="117">
        <f>SUM(U25:U28)</f>
        <v>882065.93</v>
      </c>
      <c r="V23" s="117">
        <f>SUM(V25:V28)</f>
        <v>453780.04000000004</v>
      </c>
      <c r="W23" s="117">
        <f>SUM(W25:W28)</f>
        <v>990890.98000000033</v>
      </c>
      <c r="X23" s="117">
        <f>SUM(X24:X28)</f>
        <v>792816.26</v>
      </c>
      <c r="Y23" s="117">
        <f>SUM(Y24:Y28)</f>
        <v>2241220.2699999977</v>
      </c>
      <c r="Z23" s="117">
        <v>727356.27000000014</v>
      </c>
      <c r="AA23" s="117">
        <v>325721.08000000007</v>
      </c>
      <c r="AB23" s="117">
        <v>1063601.97</v>
      </c>
      <c r="AC23" s="117">
        <v>1034669.0600000002</v>
      </c>
      <c r="AD23" s="117">
        <v>1849914.9600000002</v>
      </c>
      <c r="AE23" s="117">
        <v>1534739.87</v>
      </c>
      <c r="AF23" s="117">
        <v>964959.37000000011</v>
      </c>
      <c r="AG23" s="117">
        <v>852415.64000000013</v>
      </c>
      <c r="AH23" s="117">
        <v>1370732.2300000007</v>
      </c>
      <c r="AI23" s="117">
        <v>1297826.6900000002</v>
      </c>
      <c r="AJ23" s="117">
        <v>1126940.6523999998</v>
      </c>
      <c r="AK23" s="117">
        <v>1656502.24</v>
      </c>
      <c r="AL23" s="117">
        <v>1178710.6761</v>
      </c>
      <c r="AM23" s="117">
        <v>542409.8400000002</v>
      </c>
      <c r="AN23" s="117">
        <v>991017.15999999945</v>
      </c>
      <c r="AO23" s="117">
        <v>840833.70299999986</v>
      </c>
      <c r="AP23" s="117">
        <v>1062365.8799999997</v>
      </c>
      <c r="AQ23" s="117">
        <v>1792707.6600000001</v>
      </c>
      <c r="AR23" s="117">
        <v>699935.8217999998</v>
      </c>
      <c r="AS23" s="117">
        <v>1899717.04</v>
      </c>
      <c r="AT23" s="117">
        <v>622903.32999999996</v>
      </c>
      <c r="AU23" s="117">
        <v>813591</v>
      </c>
      <c r="AV23" s="117">
        <v>645432.14</v>
      </c>
      <c r="AW23" s="117">
        <v>801782.13</v>
      </c>
      <c r="AX23" s="117">
        <v>312380.67</v>
      </c>
      <c r="AY23" s="117">
        <v>1297230.17</v>
      </c>
      <c r="AZ23" s="117">
        <v>989528.804</v>
      </c>
      <c r="BA23" s="117">
        <v>841458.01999999979</v>
      </c>
      <c r="BB23" s="117">
        <v>842335.54</v>
      </c>
      <c r="BC23" s="117">
        <v>614630.00000000012</v>
      </c>
      <c r="BD23" s="117">
        <v>451342.76999999996</v>
      </c>
      <c r="BE23" s="117">
        <v>1118300.0199999996</v>
      </c>
      <c r="BF23" s="117">
        <v>797231.21</v>
      </c>
      <c r="BG23" s="117">
        <v>977577.95000000007</v>
      </c>
      <c r="BH23" s="117">
        <v>594648.37</v>
      </c>
      <c r="BI23" s="117">
        <v>1230593.0400000005</v>
      </c>
      <c r="BJ23" s="95">
        <f>SUM(BJ24:BJ28)</f>
        <v>835598.84000000008</v>
      </c>
      <c r="BK23" s="95">
        <f t="shared" ref="BK23:DE23" si="14">SUM(BK24:BK28)</f>
        <v>475535.87800000003</v>
      </c>
      <c r="BL23" s="95">
        <f t="shared" si="14"/>
        <v>687507.84999999986</v>
      </c>
      <c r="BM23" s="95">
        <f t="shared" si="14"/>
        <v>276226.21999999997</v>
      </c>
      <c r="BN23" s="95">
        <f t="shared" si="14"/>
        <v>563988</v>
      </c>
      <c r="BO23" s="95">
        <f t="shared" si="14"/>
        <v>1196643.6099999994</v>
      </c>
      <c r="BP23" s="95">
        <f t="shared" si="14"/>
        <v>1030154.1000000001</v>
      </c>
      <c r="BQ23" s="95">
        <f t="shared" si="14"/>
        <v>1747315.7600000005</v>
      </c>
      <c r="BR23" s="95">
        <f t="shared" si="14"/>
        <v>829388.80999999994</v>
      </c>
      <c r="BS23" s="95">
        <f t="shared" si="14"/>
        <v>1802048.6199999996</v>
      </c>
      <c r="BT23" s="95">
        <f t="shared" si="14"/>
        <v>731221.20999999973</v>
      </c>
      <c r="BU23" s="95">
        <f t="shared" si="14"/>
        <v>972242.54999999946</v>
      </c>
      <c r="BV23" s="95">
        <f t="shared" si="14"/>
        <v>1718663.9909999995</v>
      </c>
      <c r="BW23" s="95">
        <f t="shared" si="14"/>
        <v>803354.24000000022</v>
      </c>
      <c r="BX23" s="95">
        <f t="shared" si="14"/>
        <v>1147051.7</v>
      </c>
      <c r="BY23" s="95">
        <f t="shared" si="14"/>
        <v>680563.14</v>
      </c>
      <c r="BZ23" s="95">
        <f t="shared" si="14"/>
        <v>1784088.18</v>
      </c>
      <c r="CA23" s="95">
        <f t="shared" si="14"/>
        <v>2009964.5</v>
      </c>
      <c r="CB23" s="95">
        <f t="shared" si="14"/>
        <v>1236268.6499999999</v>
      </c>
      <c r="CC23" s="95">
        <f t="shared" si="14"/>
        <v>1234759</v>
      </c>
      <c r="CD23" s="95">
        <f t="shared" si="14"/>
        <v>1201549.07</v>
      </c>
      <c r="CE23" s="95">
        <f t="shared" si="14"/>
        <v>1550480.7299999995</v>
      </c>
      <c r="CF23" s="95">
        <f t="shared" si="14"/>
        <v>847392.88000000012</v>
      </c>
      <c r="CG23" s="95">
        <f t="shared" si="14"/>
        <v>1599786.78</v>
      </c>
      <c r="CH23" s="95">
        <f t="shared" si="14"/>
        <v>1235994.1800000002</v>
      </c>
      <c r="CI23" s="95">
        <f t="shared" si="14"/>
        <v>823942.87</v>
      </c>
      <c r="CJ23" s="95">
        <f t="shared" si="14"/>
        <v>1993602.1299999997</v>
      </c>
      <c r="CK23" s="95">
        <f t="shared" si="14"/>
        <v>1156035</v>
      </c>
      <c r="CL23" s="95">
        <f t="shared" si="14"/>
        <v>901864</v>
      </c>
      <c r="CM23" s="95">
        <f t="shared" si="14"/>
        <v>1293941</v>
      </c>
      <c r="CN23" s="95">
        <f t="shared" si="14"/>
        <v>751257</v>
      </c>
      <c r="CO23" s="95">
        <f t="shared" si="14"/>
        <v>1329192</v>
      </c>
      <c r="CP23" s="95">
        <f t="shared" si="14"/>
        <v>1099411.8699999999</v>
      </c>
      <c r="CQ23" s="95">
        <f t="shared" si="14"/>
        <v>762563</v>
      </c>
      <c r="CR23" s="95">
        <f t="shared" si="14"/>
        <v>1348576</v>
      </c>
      <c r="CS23" s="95">
        <f t="shared" si="14"/>
        <v>1378092</v>
      </c>
      <c r="CT23" s="207">
        <f t="shared" si="14"/>
        <v>1080822.3000000003</v>
      </c>
      <c r="CU23" s="207">
        <f t="shared" si="14"/>
        <v>1521556.8100000003</v>
      </c>
      <c r="CV23" s="207">
        <f t="shared" si="14"/>
        <v>1293775.8400000003</v>
      </c>
      <c r="CW23" s="95">
        <f t="shared" si="14"/>
        <v>1517723.2199999997</v>
      </c>
      <c r="CX23" s="95">
        <f t="shared" si="14"/>
        <v>1583609.8447217259</v>
      </c>
      <c r="CY23" s="95">
        <f t="shared" si="14"/>
        <v>2404986.9600000004</v>
      </c>
      <c r="CZ23" s="117">
        <f t="shared" si="14"/>
        <v>2213330.0700000003</v>
      </c>
      <c r="DA23" s="117">
        <f t="shared" si="14"/>
        <v>1401602.8505646731</v>
      </c>
      <c r="DB23" s="117">
        <f t="shared" si="14"/>
        <v>4106630.4376617307</v>
      </c>
      <c r="DC23" s="117">
        <f t="shared" si="14"/>
        <v>1519440.7664487772</v>
      </c>
      <c r="DD23" s="117">
        <f t="shared" si="14"/>
        <v>1381716.2999999998</v>
      </c>
      <c r="DE23" s="117">
        <f t="shared" si="14"/>
        <v>869978.98813216551</v>
      </c>
    </row>
    <row r="24" spans="1:109" s="34" customFormat="1" ht="13.8" x14ac:dyDescent="0.3">
      <c r="A24" s="99" t="s">
        <v>252</v>
      </c>
      <c r="B24" s="102">
        <v>1467418.2000000002</v>
      </c>
      <c r="C24" s="73">
        <v>1417316.3560000001</v>
      </c>
      <c r="D24" s="73">
        <v>1757982.7350000001</v>
      </c>
      <c r="E24" s="73">
        <v>1928967.4400000004</v>
      </c>
      <c r="F24" s="73">
        <f t="shared" si="0"/>
        <v>1437211.6321</v>
      </c>
      <c r="G24" s="73">
        <f t="shared" si="5"/>
        <v>3275287.3500000006</v>
      </c>
      <c r="H24" s="73">
        <f t="shared" si="6"/>
        <v>2281745.7168000001</v>
      </c>
      <c r="I24" s="73">
        <f t="shared" si="1"/>
        <v>2872954.07</v>
      </c>
      <c r="J24" s="98">
        <f t="shared" si="2"/>
        <v>2576732.6800000002</v>
      </c>
      <c r="K24" s="98">
        <f t="shared" si="7"/>
        <v>5196192.33</v>
      </c>
      <c r="L24" s="98">
        <f t="shared" si="8"/>
        <v>3380166.01</v>
      </c>
      <c r="M24" s="98">
        <f t="shared" si="9"/>
        <v>9646859.7025549822</v>
      </c>
      <c r="N24" s="97">
        <v>146114.29999999999</v>
      </c>
      <c r="O24" s="97">
        <v>148990.43</v>
      </c>
      <c r="P24" s="73">
        <v>5763</v>
      </c>
      <c r="Q24" s="97">
        <v>118491.37000000001</v>
      </c>
      <c r="R24" s="73">
        <v>10590.739999999998</v>
      </c>
      <c r="S24" s="73">
        <v>114399.62</v>
      </c>
      <c r="T24" s="73">
        <v>31714.312100000003</v>
      </c>
      <c r="U24" s="73">
        <v>154313.01999999999</v>
      </c>
      <c r="V24" s="97">
        <v>241627</v>
      </c>
      <c r="W24" s="97">
        <v>60089.630000000005</v>
      </c>
      <c r="X24" s="73">
        <v>35993.47</v>
      </c>
      <c r="Y24" s="91">
        <v>369124.74</v>
      </c>
      <c r="Z24" s="73">
        <v>90803.56</v>
      </c>
      <c r="AA24" s="73">
        <v>51192.94</v>
      </c>
      <c r="AB24" s="73">
        <v>281298.81</v>
      </c>
      <c r="AC24" s="73">
        <v>165367.03000000006</v>
      </c>
      <c r="AD24" s="73">
        <v>252312.00000000009</v>
      </c>
      <c r="AE24" s="73">
        <v>405230.7300000001</v>
      </c>
      <c r="AF24" s="73">
        <v>278055.41000000003</v>
      </c>
      <c r="AG24" s="73">
        <v>341389.25999999995</v>
      </c>
      <c r="AH24" s="73">
        <v>295332.32</v>
      </c>
      <c r="AI24" s="73">
        <v>242392.83000000002</v>
      </c>
      <c r="AJ24" s="73">
        <v>602282.74</v>
      </c>
      <c r="AK24" s="73">
        <v>269629.71999999997</v>
      </c>
      <c r="AL24" s="73">
        <v>495067.10919999995</v>
      </c>
      <c r="AM24" s="73">
        <v>58748.090000000004</v>
      </c>
      <c r="AN24" s="73">
        <v>141594.99000000002</v>
      </c>
      <c r="AO24" s="73">
        <v>256622.72000000003</v>
      </c>
      <c r="AP24" s="73">
        <v>237229.93999999997</v>
      </c>
      <c r="AQ24" s="73">
        <v>110187.85000000005</v>
      </c>
      <c r="AR24" s="73">
        <v>171994.32759999999</v>
      </c>
      <c r="AS24" s="73">
        <v>101500.83</v>
      </c>
      <c r="AT24" s="73">
        <v>169517.87000000005</v>
      </c>
      <c r="AU24" s="73">
        <v>346250.5</v>
      </c>
      <c r="AV24" s="73">
        <v>28972.93</v>
      </c>
      <c r="AW24" s="73">
        <v>164058.56</v>
      </c>
      <c r="AX24" s="73">
        <v>252730.18</v>
      </c>
      <c r="AY24" s="73">
        <v>640949.27</v>
      </c>
      <c r="AZ24" s="73">
        <v>187244.97999999998</v>
      </c>
      <c r="BA24" s="73">
        <v>126914.46999999997</v>
      </c>
      <c r="BB24" s="73">
        <v>112985.77999999998</v>
      </c>
      <c r="BC24" s="73">
        <v>164349.18</v>
      </c>
      <c r="BD24" s="73">
        <v>183886.88000000003</v>
      </c>
      <c r="BE24" s="73">
        <v>252618.9</v>
      </c>
      <c r="BF24" s="73">
        <v>217749.00000000003</v>
      </c>
      <c r="BG24" s="73">
        <v>227207.11000000002</v>
      </c>
      <c r="BH24" s="73">
        <v>3239.7799999999997</v>
      </c>
      <c r="BI24" s="73">
        <v>503078.54</v>
      </c>
      <c r="BJ24" s="98">
        <v>213904</v>
      </c>
      <c r="BK24" s="98">
        <v>49858.78</v>
      </c>
      <c r="BL24" s="98">
        <v>132811.68000000002</v>
      </c>
      <c r="BM24" s="98">
        <v>178457.94999999998</v>
      </c>
      <c r="BN24" s="98">
        <v>156713</v>
      </c>
      <c r="BO24" s="98">
        <v>419534.06999999995</v>
      </c>
      <c r="BP24" s="3">
        <v>155190.98999999993</v>
      </c>
      <c r="BQ24" s="3">
        <v>364662.86000000004</v>
      </c>
      <c r="BR24" s="3">
        <v>168512.08000000002</v>
      </c>
      <c r="BS24" s="3">
        <v>490892.97999999981</v>
      </c>
      <c r="BT24" s="3">
        <v>72766.11000000003</v>
      </c>
      <c r="BU24" s="3">
        <v>173428.18</v>
      </c>
      <c r="BV24" s="98">
        <v>250831.16999999998</v>
      </c>
      <c r="BW24" s="98">
        <v>2732.02</v>
      </c>
      <c r="BX24" s="98">
        <v>282631.07000000007</v>
      </c>
      <c r="BY24" s="98">
        <v>519155.30999999994</v>
      </c>
      <c r="BZ24" s="98">
        <v>646754.17000000016</v>
      </c>
      <c r="CA24" s="98">
        <v>507050.51999999979</v>
      </c>
      <c r="CB24" s="98">
        <v>686331.7799999998</v>
      </c>
      <c r="CC24" s="98">
        <v>377140</v>
      </c>
      <c r="CD24" s="98">
        <v>701886.99999999988</v>
      </c>
      <c r="CE24" s="98">
        <v>291045.38</v>
      </c>
      <c r="CF24" s="98">
        <v>361318.74000000005</v>
      </c>
      <c r="CG24" s="98">
        <v>569315.16999999993</v>
      </c>
      <c r="CH24" s="98">
        <v>169305.19</v>
      </c>
      <c r="CI24" s="98">
        <v>111022.92</v>
      </c>
      <c r="CJ24" s="98">
        <v>466699.62</v>
      </c>
      <c r="CK24" s="98">
        <v>155216</v>
      </c>
      <c r="CL24" s="98">
        <v>340062</v>
      </c>
      <c r="CM24" s="98">
        <v>188340</v>
      </c>
      <c r="CN24" s="98">
        <v>144136</v>
      </c>
      <c r="CO24" s="98">
        <v>412439</v>
      </c>
      <c r="CP24" s="98">
        <v>399952.28</v>
      </c>
      <c r="CQ24" s="98">
        <v>377756</v>
      </c>
      <c r="CR24" s="98">
        <v>471637</v>
      </c>
      <c r="CS24" s="98">
        <v>143600</v>
      </c>
      <c r="CT24" s="241">
        <v>581387.05000000016</v>
      </c>
      <c r="CU24" s="241">
        <v>541858.95000000007</v>
      </c>
      <c r="CV24" s="241">
        <v>297113.96000000002</v>
      </c>
      <c r="CW24" s="98">
        <v>604787.79999999981</v>
      </c>
      <c r="CX24" s="131">
        <v>1373933.9714192331</v>
      </c>
      <c r="CY24" s="98">
        <v>1366752.8500000003</v>
      </c>
      <c r="CZ24" s="73">
        <v>561623.5700000003</v>
      </c>
      <c r="DA24" s="73">
        <v>1303949.2398660702</v>
      </c>
      <c r="DB24" s="73">
        <v>2042828.0675804473</v>
      </c>
      <c r="DC24" s="73">
        <v>590923.59</v>
      </c>
      <c r="DD24" s="77">
        <v>335121.66000000003</v>
      </c>
      <c r="DE24" s="73">
        <v>46578.9936892318</v>
      </c>
    </row>
    <row r="25" spans="1:109" s="34" customFormat="1" ht="13.8" x14ac:dyDescent="0.3">
      <c r="A25" s="99" t="s">
        <v>253</v>
      </c>
      <c r="B25" s="102">
        <v>3041912.19</v>
      </c>
      <c r="C25" s="73">
        <v>6540201.7040000018</v>
      </c>
      <c r="D25" s="73">
        <v>6579760.9600000009</v>
      </c>
      <c r="E25" s="73">
        <v>6745994.7800000012</v>
      </c>
      <c r="F25" s="73">
        <f t="shared" si="0"/>
        <v>6813688.0919999974</v>
      </c>
      <c r="G25" s="73">
        <f t="shared" si="5"/>
        <v>6732578.9600000009</v>
      </c>
      <c r="H25" s="73">
        <f t="shared" si="6"/>
        <v>5398879.5882999999</v>
      </c>
      <c r="I25" s="73">
        <f t="shared" si="1"/>
        <v>2988629.8499999996</v>
      </c>
      <c r="J25" s="98">
        <f t="shared" si="2"/>
        <v>3791830.9695999995</v>
      </c>
      <c r="K25" s="98">
        <f t="shared" si="7"/>
        <v>5719956.0700000003</v>
      </c>
      <c r="L25" s="98">
        <f t="shared" si="8"/>
        <v>4488646.3</v>
      </c>
      <c r="M25" s="98">
        <f t="shared" si="9"/>
        <v>8755913.3775059637</v>
      </c>
      <c r="N25" s="97">
        <v>345001.37999999995</v>
      </c>
      <c r="O25" s="97">
        <v>93376.030000000072</v>
      </c>
      <c r="P25" s="73">
        <v>579529</v>
      </c>
      <c r="Q25" s="97">
        <v>809302.17999999993</v>
      </c>
      <c r="R25" s="73">
        <v>643493.04999999958</v>
      </c>
      <c r="S25" s="73">
        <v>667776.04000000027</v>
      </c>
      <c r="T25" s="73">
        <v>422662.94199999981</v>
      </c>
      <c r="U25" s="73">
        <v>570830.68999999994</v>
      </c>
      <c r="V25" s="97">
        <v>366059.4</v>
      </c>
      <c r="W25" s="97">
        <v>630703.48000000068</v>
      </c>
      <c r="X25" s="73">
        <v>423266.01999999996</v>
      </c>
      <c r="Y25" s="91">
        <v>1261687.879999998</v>
      </c>
      <c r="Z25" s="73">
        <v>309344.79000000004</v>
      </c>
      <c r="AA25" s="73">
        <v>42443.330000000016</v>
      </c>
      <c r="AB25" s="73">
        <v>396565.76000000013</v>
      </c>
      <c r="AC25" s="73">
        <v>712854.7100000002</v>
      </c>
      <c r="AD25" s="73">
        <v>1067734.51</v>
      </c>
      <c r="AE25" s="73">
        <v>716284.22</v>
      </c>
      <c r="AF25" s="73">
        <v>582411.65000000014</v>
      </c>
      <c r="AG25" s="73">
        <v>353988.5300000002</v>
      </c>
      <c r="AH25" s="73">
        <v>699376.74000000046</v>
      </c>
      <c r="AI25" s="73">
        <v>753269.30999999994</v>
      </c>
      <c r="AJ25" s="73">
        <v>72508.22000000003</v>
      </c>
      <c r="AK25" s="73">
        <v>1025797.19</v>
      </c>
      <c r="AL25" s="73">
        <v>432725.05670000007</v>
      </c>
      <c r="AM25" s="73">
        <v>294451.40000000002</v>
      </c>
      <c r="AN25" s="73">
        <v>340975.20999999996</v>
      </c>
      <c r="AO25" s="73">
        <v>419372.35999999981</v>
      </c>
      <c r="AP25" s="73">
        <v>570219.24999999977</v>
      </c>
      <c r="AQ25" s="73">
        <v>1076946.2999999998</v>
      </c>
      <c r="AR25" s="73">
        <v>479631.52159999998</v>
      </c>
      <c r="AS25" s="73">
        <v>536531.71000000008</v>
      </c>
      <c r="AT25" s="73">
        <v>280872.55</v>
      </c>
      <c r="AU25" s="73">
        <v>334102.32</v>
      </c>
      <c r="AV25" s="73">
        <v>256561.52000000002</v>
      </c>
      <c r="AW25" s="73">
        <v>376490.39</v>
      </c>
      <c r="AX25" s="73">
        <v>2925.9900000000002</v>
      </c>
      <c r="AY25" s="73">
        <v>262316.1100000001</v>
      </c>
      <c r="AZ25" s="73">
        <v>256456.18000000002</v>
      </c>
      <c r="BA25" s="73">
        <v>544073.98999999976</v>
      </c>
      <c r="BB25" s="73">
        <v>489612.95000000007</v>
      </c>
      <c r="BC25" s="73">
        <v>284385.29000000004</v>
      </c>
      <c r="BD25" s="73">
        <v>9437.3599999999988</v>
      </c>
      <c r="BE25" s="73">
        <v>279643.99999999988</v>
      </c>
      <c r="BF25" s="73">
        <v>279223.80000000005</v>
      </c>
      <c r="BG25" s="73">
        <v>282963.86000000004</v>
      </c>
      <c r="BH25" s="73">
        <v>10193.459999999999</v>
      </c>
      <c r="BI25" s="73">
        <v>287396.8600000001</v>
      </c>
      <c r="BJ25" s="98">
        <v>253028</v>
      </c>
      <c r="BK25" s="98">
        <v>5095.0295999999998</v>
      </c>
      <c r="BL25" s="98">
        <v>230281.87999999995</v>
      </c>
      <c r="BM25" s="98">
        <v>7532.7000000000007</v>
      </c>
      <c r="BN25" s="98">
        <v>40818</v>
      </c>
      <c r="BO25" s="98">
        <v>522399.58999999956</v>
      </c>
      <c r="BP25" s="3">
        <v>375551.24000000017</v>
      </c>
      <c r="BQ25" s="3">
        <v>697641.12000000011</v>
      </c>
      <c r="BR25" s="3">
        <v>72723.729999999938</v>
      </c>
      <c r="BS25" s="3">
        <v>830988.33999999962</v>
      </c>
      <c r="BT25" s="3">
        <v>341938.43</v>
      </c>
      <c r="BU25" s="3">
        <v>413832.90999999957</v>
      </c>
      <c r="BV25" s="98">
        <v>1233758.0399999998</v>
      </c>
      <c r="BW25" s="98">
        <v>331510.87000000023</v>
      </c>
      <c r="BX25" s="98">
        <v>570389.97999999986</v>
      </c>
      <c r="BY25" s="98">
        <v>61594.790000000045</v>
      </c>
      <c r="BZ25" s="98">
        <v>881134.00999999966</v>
      </c>
      <c r="CA25" s="98">
        <v>672851.38</v>
      </c>
      <c r="CB25" s="98">
        <v>304714.90999999992</v>
      </c>
      <c r="CC25" s="98">
        <v>310109</v>
      </c>
      <c r="CD25" s="98">
        <v>292642.36000000022</v>
      </c>
      <c r="CE25" s="98">
        <v>607124.25999999978</v>
      </c>
      <c r="CF25" s="98">
        <v>36043.780000000013</v>
      </c>
      <c r="CG25" s="98">
        <v>418082.69000000006</v>
      </c>
      <c r="CH25" s="98">
        <v>367375.22000000003</v>
      </c>
      <c r="CI25" s="98">
        <v>348263.05</v>
      </c>
      <c r="CJ25" s="98">
        <v>266481.71999999962</v>
      </c>
      <c r="CK25" s="98">
        <v>434516</v>
      </c>
      <c r="CL25" s="98">
        <v>44340</v>
      </c>
      <c r="CM25" s="98">
        <v>636665</v>
      </c>
      <c r="CN25" s="98">
        <v>38420</v>
      </c>
      <c r="CO25" s="98">
        <v>375175</v>
      </c>
      <c r="CP25" s="98">
        <v>359300.31000000006</v>
      </c>
      <c r="CQ25" s="98">
        <v>344506</v>
      </c>
      <c r="CR25" s="98">
        <v>557589</v>
      </c>
      <c r="CS25" s="98">
        <v>716015</v>
      </c>
      <c r="CT25" s="241">
        <v>366786.3</v>
      </c>
      <c r="CU25" s="241">
        <v>752819.85000000021</v>
      </c>
      <c r="CV25" s="241">
        <v>751127.2000000003</v>
      </c>
      <c r="CW25" s="98">
        <v>764524.96</v>
      </c>
      <c r="CX25" s="131">
        <v>12006.295612458391</v>
      </c>
      <c r="CY25" s="98">
        <v>709101.54999999993</v>
      </c>
      <c r="CZ25" s="73">
        <v>1451470.8200000003</v>
      </c>
      <c r="DA25" s="73">
        <v>16243.611641741263</v>
      </c>
      <c r="DB25" s="73">
        <v>1819556.90571387</v>
      </c>
      <c r="DC25" s="73">
        <v>694655.66373961035</v>
      </c>
      <c r="DD25" s="77">
        <v>703392.26</v>
      </c>
      <c r="DE25" s="73">
        <v>714227.96079828148</v>
      </c>
    </row>
    <row r="26" spans="1:109" s="34" customFormat="1" ht="13.8" x14ac:dyDescent="0.3">
      <c r="A26" s="99" t="s">
        <v>254</v>
      </c>
      <c r="B26" s="102">
        <v>3379167.7374999998</v>
      </c>
      <c r="C26" s="73">
        <v>669192.12999999989</v>
      </c>
      <c r="D26" s="73">
        <v>172894.13500000004</v>
      </c>
      <c r="E26" s="73">
        <v>692287.9425</v>
      </c>
      <c r="F26" s="73">
        <f t="shared" si="0"/>
        <v>872728.07999999973</v>
      </c>
      <c r="G26" s="73">
        <f t="shared" si="5"/>
        <v>365193.45</v>
      </c>
      <c r="H26" s="73">
        <f t="shared" si="6"/>
        <v>796404.16399999999</v>
      </c>
      <c r="I26" s="73">
        <f t="shared" si="1"/>
        <v>859193.41999999993</v>
      </c>
      <c r="J26" s="98">
        <f t="shared" si="2"/>
        <v>416980.44000000006</v>
      </c>
      <c r="K26" s="98">
        <f t="shared" si="7"/>
        <v>1693116.34</v>
      </c>
      <c r="L26" s="98">
        <f t="shared" si="8"/>
        <v>833181.83</v>
      </c>
      <c r="M26" s="98">
        <f t="shared" si="9"/>
        <v>1164453.0848783581</v>
      </c>
      <c r="N26" s="97">
        <v>305319.31999999977</v>
      </c>
      <c r="O26" s="97">
        <v>101528.27</v>
      </c>
      <c r="P26" s="73">
        <v>0</v>
      </c>
      <c r="Q26" s="97">
        <v>1174.71</v>
      </c>
      <c r="R26" s="73">
        <v>30909.379999999997</v>
      </c>
      <c r="S26" s="73">
        <v>52462.350000000006</v>
      </c>
      <c r="T26" s="73">
        <v>39433.57</v>
      </c>
      <c r="U26" s="73">
        <v>55347.66</v>
      </c>
      <c r="V26" s="97">
        <v>9182.1899999999987</v>
      </c>
      <c r="W26" s="97">
        <v>33255.11</v>
      </c>
      <c r="X26" s="73">
        <v>27550.67</v>
      </c>
      <c r="Y26" s="91">
        <v>216564.84999999998</v>
      </c>
      <c r="Z26" s="73">
        <v>1539.6999999999998</v>
      </c>
      <c r="AA26" s="73">
        <v>9991.880000000001</v>
      </c>
      <c r="AB26" s="73">
        <v>21698.32</v>
      </c>
      <c r="AC26" s="73">
        <v>542.11</v>
      </c>
      <c r="AD26" s="73">
        <v>10305.720000000001</v>
      </c>
      <c r="AE26" s="73">
        <v>58836.05</v>
      </c>
      <c r="AF26" s="73">
        <v>5198.3200000000006</v>
      </c>
      <c r="AG26" s="73">
        <v>93892.640000000014</v>
      </c>
      <c r="AH26" s="73">
        <v>1131.5999999999999</v>
      </c>
      <c r="AI26" s="73">
        <v>16570.79</v>
      </c>
      <c r="AJ26" s="73">
        <v>74521.460000000006</v>
      </c>
      <c r="AK26" s="73">
        <v>70964.86</v>
      </c>
      <c r="AL26" s="73">
        <v>8780.2240000000002</v>
      </c>
      <c r="AM26" s="73">
        <v>53975.3</v>
      </c>
      <c r="AN26" s="73">
        <v>4858.25</v>
      </c>
      <c r="AO26" s="73">
        <v>11591.099999999999</v>
      </c>
      <c r="AP26" s="73">
        <v>120411.65</v>
      </c>
      <c r="AQ26" s="73">
        <v>33337.279999999999</v>
      </c>
      <c r="AR26" s="73">
        <v>30560.7</v>
      </c>
      <c r="AS26" s="73">
        <v>235553.59000000005</v>
      </c>
      <c r="AT26" s="73">
        <v>69656.12999999999</v>
      </c>
      <c r="AU26" s="73">
        <v>52455.97</v>
      </c>
      <c r="AV26" s="73">
        <v>62636.990000000005</v>
      </c>
      <c r="AW26" s="73">
        <v>112586.98</v>
      </c>
      <c r="AX26" s="73">
        <v>6110.33</v>
      </c>
      <c r="AY26" s="73">
        <v>213806.53000000003</v>
      </c>
      <c r="AZ26" s="73">
        <v>87101.110000000015</v>
      </c>
      <c r="BA26" s="73">
        <v>71196.55</v>
      </c>
      <c r="BB26" s="73">
        <v>4555.95</v>
      </c>
      <c r="BC26" s="73">
        <v>28981.21</v>
      </c>
      <c r="BD26" s="73">
        <v>55923.85</v>
      </c>
      <c r="BE26" s="73">
        <v>8465.7999999999975</v>
      </c>
      <c r="BF26" s="73">
        <v>61374.999999999993</v>
      </c>
      <c r="BG26" s="73">
        <v>3661.6299999999997</v>
      </c>
      <c r="BH26" s="73">
        <v>200784.27000000002</v>
      </c>
      <c r="BI26" s="73">
        <v>117231.18999999999</v>
      </c>
      <c r="BJ26" s="98">
        <v>8060.84</v>
      </c>
      <c r="BK26" s="98">
        <v>7232.26</v>
      </c>
      <c r="BL26" s="98">
        <v>4917.68</v>
      </c>
      <c r="BM26" s="98">
        <v>69158.31</v>
      </c>
      <c r="BN26" s="98">
        <v>49467</v>
      </c>
      <c r="BO26" s="98">
        <v>98150.31</v>
      </c>
      <c r="BP26" s="3">
        <v>17165.38</v>
      </c>
      <c r="BQ26" s="3">
        <v>77948.36</v>
      </c>
      <c r="BR26" s="3">
        <v>2528</v>
      </c>
      <c r="BS26" s="3">
        <v>27154.02</v>
      </c>
      <c r="BT26" s="3">
        <v>20605.590000000004</v>
      </c>
      <c r="BU26" s="3">
        <v>34592.69</v>
      </c>
      <c r="BV26" s="98">
        <v>59063.64</v>
      </c>
      <c r="BW26" s="98">
        <v>124013.89999999998</v>
      </c>
      <c r="BX26" s="98">
        <v>107658.62000000001</v>
      </c>
      <c r="BY26" s="98">
        <v>10960.52</v>
      </c>
      <c r="BZ26" s="98">
        <v>55866.549999999996</v>
      </c>
      <c r="CA26" s="98">
        <v>234108.61000000002</v>
      </c>
      <c r="CB26" s="98">
        <v>35595.520000000004</v>
      </c>
      <c r="CC26" s="98">
        <v>79256</v>
      </c>
      <c r="CD26" s="98">
        <v>46368.369999999995</v>
      </c>
      <c r="CE26" s="98">
        <v>389506.25</v>
      </c>
      <c r="CF26" s="98">
        <v>327328.75999999995</v>
      </c>
      <c r="CG26" s="98">
        <v>223389.6</v>
      </c>
      <c r="CH26" s="98">
        <v>17928.599999999999</v>
      </c>
      <c r="CI26" s="98">
        <v>4639.68</v>
      </c>
      <c r="CJ26" s="98">
        <v>272912.98</v>
      </c>
      <c r="CK26" s="98">
        <v>129625</v>
      </c>
      <c r="CL26" s="98">
        <v>102261</v>
      </c>
      <c r="CM26" s="98">
        <v>54123</v>
      </c>
      <c r="CN26" s="98">
        <v>85145</v>
      </c>
      <c r="CO26" s="98">
        <v>19845</v>
      </c>
      <c r="CP26" s="98">
        <v>88389.569999999992</v>
      </c>
      <c r="CQ26" s="98">
        <v>6111</v>
      </c>
      <c r="CR26" s="98">
        <v>8701</v>
      </c>
      <c r="CS26" s="98">
        <v>43500</v>
      </c>
      <c r="CT26" s="241">
        <v>85655.29</v>
      </c>
      <c r="CU26" s="241">
        <v>101259.39000000001</v>
      </c>
      <c r="CV26" s="241">
        <v>26420.89</v>
      </c>
      <c r="CW26" s="98">
        <v>7507.5</v>
      </c>
      <c r="CX26" s="131">
        <v>126592.24963735903</v>
      </c>
      <c r="CY26" s="98">
        <v>267761.36</v>
      </c>
      <c r="CZ26" s="73">
        <v>105137.66999999998</v>
      </c>
      <c r="DA26" s="73">
        <v>34843.270761398155</v>
      </c>
      <c r="DB26" s="73">
        <v>147482.68671950157</v>
      </c>
      <c r="DC26" s="73">
        <v>67095.858320073385</v>
      </c>
      <c r="DD26" s="77">
        <v>183636.1</v>
      </c>
      <c r="DE26" s="73">
        <v>11060.819440026056</v>
      </c>
    </row>
    <row r="27" spans="1:109" s="34" customFormat="1" ht="13.8" x14ac:dyDescent="0.3">
      <c r="A27" s="99" t="s">
        <v>255</v>
      </c>
      <c r="B27" s="102">
        <v>1191728.5299999998</v>
      </c>
      <c r="C27" s="73">
        <v>1359703.9499999997</v>
      </c>
      <c r="D27" s="73">
        <v>2037256.98</v>
      </c>
      <c r="E27" s="73">
        <v>2851785.5120000001</v>
      </c>
      <c r="F27" s="73">
        <f t="shared" si="0"/>
        <v>2670340.7799999993</v>
      </c>
      <c r="G27" s="73">
        <f t="shared" si="5"/>
        <v>3287929.3564000004</v>
      </c>
      <c r="H27" s="73">
        <f t="shared" si="6"/>
        <v>2798965.6217999994</v>
      </c>
      <c r="I27" s="73">
        <f t="shared" si="1"/>
        <v>3171064.7439999995</v>
      </c>
      <c r="J27" s="98">
        <f t="shared" si="2"/>
        <v>4054420.5984999994</v>
      </c>
      <c r="K27" s="98">
        <f t="shared" si="7"/>
        <v>2840279.6610000003</v>
      </c>
      <c r="L27" s="98">
        <f t="shared" si="8"/>
        <v>4991611.37</v>
      </c>
      <c r="M27" s="98">
        <f t="shared" si="9"/>
        <v>1147059.2352622035</v>
      </c>
      <c r="N27" s="97">
        <v>412582.54999999964</v>
      </c>
      <c r="O27" s="97">
        <v>36112.819999999992</v>
      </c>
      <c r="P27" s="73">
        <v>160681</v>
      </c>
      <c r="Q27" s="97">
        <v>29384.440000000006</v>
      </c>
      <c r="R27" s="73">
        <v>367860.56000000029</v>
      </c>
      <c r="S27" s="73">
        <v>159582.78000000003</v>
      </c>
      <c r="T27" s="73">
        <v>248745.68</v>
      </c>
      <c r="U27" s="73">
        <v>254739.52</v>
      </c>
      <c r="V27" s="97">
        <v>33749.47</v>
      </c>
      <c r="W27" s="97">
        <v>318002.56999999966</v>
      </c>
      <c r="X27" s="73">
        <v>297778.35000000003</v>
      </c>
      <c r="Y27" s="91">
        <v>351121.04</v>
      </c>
      <c r="Z27" s="73">
        <v>319984.00000000012</v>
      </c>
      <c r="AA27" s="73">
        <v>213081.59000000003</v>
      </c>
      <c r="AB27" s="73">
        <v>352420.44</v>
      </c>
      <c r="AC27" s="73">
        <v>154206.22999999995</v>
      </c>
      <c r="AD27" s="73">
        <v>498502.64</v>
      </c>
      <c r="AE27" s="73">
        <v>334611.88999999996</v>
      </c>
      <c r="AF27" s="73">
        <v>94750.99000000002</v>
      </c>
      <c r="AG27" s="73">
        <v>49394.63</v>
      </c>
      <c r="AH27" s="73">
        <v>366471.1300000003</v>
      </c>
      <c r="AI27" s="73">
        <v>277606.59000000026</v>
      </c>
      <c r="AJ27" s="73">
        <v>367522.14639999991</v>
      </c>
      <c r="AK27" s="73">
        <v>259377.08000000002</v>
      </c>
      <c r="AL27" s="73">
        <v>234339.07620000007</v>
      </c>
      <c r="AM27" s="73">
        <v>134948.63000000006</v>
      </c>
      <c r="AN27" s="73">
        <v>490871.81999999948</v>
      </c>
      <c r="AO27" s="73">
        <v>147997.93300000005</v>
      </c>
      <c r="AP27" s="73">
        <v>124589.03</v>
      </c>
      <c r="AQ27" s="73">
        <v>563339.45000000019</v>
      </c>
      <c r="AR27" s="73">
        <v>15450.452599999999</v>
      </c>
      <c r="AS27" s="73">
        <v>510836.54999999993</v>
      </c>
      <c r="AT27" s="73">
        <v>97204.549999999974</v>
      </c>
      <c r="AU27" s="73">
        <v>75986.729999999952</v>
      </c>
      <c r="AV27" s="73">
        <v>284401.28999999998</v>
      </c>
      <c r="AW27" s="73">
        <v>119000.11000000009</v>
      </c>
      <c r="AX27" s="73">
        <v>43339.860000000008</v>
      </c>
      <c r="AY27" s="73">
        <v>173787.61999999997</v>
      </c>
      <c r="AZ27" s="73">
        <v>458587.91399999999</v>
      </c>
      <c r="BA27" s="73">
        <v>87551.72</v>
      </c>
      <c r="BB27" s="73">
        <v>232478.86000000004</v>
      </c>
      <c r="BC27" s="73">
        <v>102098.82000000002</v>
      </c>
      <c r="BD27" s="73">
        <v>183778.86999999994</v>
      </c>
      <c r="BE27" s="73">
        <v>569676.31999999948</v>
      </c>
      <c r="BF27" s="73">
        <v>177508.40999999995</v>
      </c>
      <c r="BG27" s="73">
        <v>448150.64</v>
      </c>
      <c r="BH27" s="73">
        <v>379287.52</v>
      </c>
      <c r="BI27" s="73">
        <v>314818.19000000047</v>
      </c>
      <c r="BJ27" s="98">
        <v>359370</v>
      </c>
      <c r="BK27" s="98">
        <v>406796.47850000003</v>
      </c>
      <c r="BL27" s="98">
        <v>302031.13</v>
      </c>
      <c r="BM27" s="98">
        <v>11236.7</v>
      </c>
      <c r="BN27" s="98">
        <v>287475</v>
      </c>
      <c r="BO27" s="98">
        <v>41429.79</v>
      </c>
      <c r="BP27" s="3">
        <v>458675.5</v>
      </c>
      <c r="BQ27" s="3">
        <v>588700.85</v>
      </c>
      <c r="BR27" s="3">
        <v>564786</v>
      </c>
      <c r="BS27" s="3">
        <v>450308.74000000022</v>
      </c>
      <c r="BT27" s="3">
        <v>259720.03999999969</v>
      </c>
      <c r="BU27" s="3">
        <v>323890.36999999982</v>
      </c>
      <c r="BV27" s="98">
        <v>142831.701</v>
      </c>
      <c r="BW27" s="98">
        <v>305523.75</v>
      </c>
      <c r="BX27" s="98">
        <v>174929.27000000005</v>
      </c>
      <c r="BY27" s="98">
        <v>64856.950000000026</v>
      </c>
      <c r="BZ27" s="98">
        <v>183723.2100000002</v>
      </c>
      <c r="CA27" s="98">
        <v>553060.82000000018</v>
      </c>
      <c r="CB27" s="98">
        <v>192781.09</v>
      </c>
      <c r="CC27" s="98">
        <v>433606</v>
      </c>
      <c r="CD27" s="98">
        <v>90970.31</v>
      </c>
      <c r="CE27" s="98">
        <v>246165.9</v>
      </c>
      <c r="CF27" s="98">
        <v>115199.83000000005</v>
      </c>
      <c r="CG27" s="98">
        <v>336630.83</v>
      </c>
      <c r="CH27" s="98">
        <v>586843.30000000016</v>
      </c>
      <c r="CI27" s="98">
        <v>348134.30000000005</v>
      </c>
      <c r="CJ27" s="98">
        <v>956506.2</v>
      </c>
      <c r="CK27" s="98">
        <v>390076</v>
      </c>
      <c r="CL27" s="98">
        <v>397579</v>
      </c>
      <c r="CM27" s="98">
        <v>388571</v>
      </c>
      <c r="CN27" s="98">
        <v>458507</v>
      </c>
      <c r="CO27" s="98">
        <v>515705</v>
      </c>
      <c r="CP27" s="98">
        <v>220222.56999999992</v>
      </c>
      <c r="CQ27" s="98">
        <v>23192</v>
      </c>
      <c r="CR27" s="98">
        <v>280422</v>
      </c>
      <c r="CS27" s="98">
        <v>425853</v>
      </c>
      <c r="CT27" s="241">
        <v>35815.08</v>
      </c>
      <c r="CU27" s="241">
        <v>114009.64999999995</v>
      </c>
      <c r="CV27" s="241">
        <v>187075.18000000002</v>
      </c>
      <c r="CW27" s="98">
        <v>117801.84999999995</v>
      </c>
      <c r="CX27" s="131">
        <v>61359.081637246913</v>
      </c>
      <c r="CY27" s="98">
        <v>50163.039999999979</v>
      </c>
      <c r="CZ27" s="73">
        <v>60306.150000000009</v>
      </c>
      <c r="DA27" s="73">
        <v>38921.687898229997</v>
      </c>
      <c r="DB27" s="73">
        <v>87232.433511985335</v>
      </c>
      <c r="DC27" s="73">
        <v>161572.04924275551</v>
      </c>
      <c r="DD27" s="77">
        <v>152488.63</v>
      </c>
      <c r="DE27" s="73">
        <v>80314.402971985692</v>
      </c>
    </row>
    <row r="28" spans="1:109" s="34" customFormat="1" ht="13.8" x14ac:dyDescent="0.3">
      <c r="A28" s="99" t="s">
        <v>256</v>
      </c>
      <c r="B28" s="102">
        <v>333508.30499999999</v>
      </c>
      <c r="C28" s="73">
        <v>334863.48109999998</v>
      </c>
      <c r="D28" s="73">
        <v>297178.82499999995</v>
      </c>
      <c r="E28" s="73">
        <v>299550.4700000002</v>
      </c>
      <c r="F28" s="73">
        <f t="shared" si="0"/>
        <v>170369.73000000004</v>
      </c>
      <c r="G28" s="73">
        <f t="shared" si="5"/>
        <v>144390.916</v>
      </c>
      <c r="H28" s="73">
        <f t="shared" si="6"/>
        <v>615411.28999999992</v>
      </c>
      <c r="I28" s="73">
        <f t="shared" si="1"/>
        <v>175414.47999999998</v>
      </c>
      <c r="J28" s="98">
        <f t="shared" si="2"/>
        <v>307906.7599</v>
      </c>
      <c r="K28" s="98">
        <f t="shared" si="7"/>
        <v>364378.46</v>
      </c>
      <c r="L28" s="98">
        <f t="shared" si="8"/>
        <v>380865.54</v>
      </c>
      <c r="M28" s="98">
        <f t="shared" si="9"/>
        <v>180888.98732756646</v>
      </c>
      <c r="N28" s="97">
        <v>6261.0499999999984</v>
      </c>
      <c r="O28" s="97">
        <v>3421.4500000000012</v>
      </c>
      <c r="P28" s="73">
        <v>426</v>
      </c>
      <c r="Q28" s="97">
        <v>6427.9700000000039</v>
      </c>
      <c r="R28" s="73">
        <v>15365.490000000005</v>
      </c>
      <c r="S28" s="73">
        <v>30350.860000000008</v>
      </c>
      <c r="T28" s="73">
        <v>2300.54</v>
      </c>
      <c r="U28" s="73">
        <v>1148.06</v>
      </c>
      <c r="V28" s="97">
        <v>44788.98</v>
      </c>
      <c r="W28" s="97">
        <v>8929.82</v>
      </c>
      <c r="X28" s="73">
        <v>8227.75</v>
      </c>
      <c r="Y28" s="91">
        <v>42721.760000000002</v>
      </c>
      <c r="Z28" s="73">
        <v>5684.2200000000012</v>
      </c>
      <c r="AA28" s="73">
        <v>9011.34</v>
      </c>
      <c r="AB28" s="73">
        <v>11618.640000000001</v>
      </c>
      <c r="AC28" s="73">
        <v>1698.9799999999998</v>
      </c>
      <c r="AD28" s="73">
        <v>21060.09</v>
      </c>
      <c r="AE28" s="73">
        <v>19776.98</v>
      </c>
      <c r="AF28" s="73">
        <v>4543</v>
      </c>
      <c r="AG28" s="73">
        <v>13750.579999999996</v>
      </c>
      <c r="AH28" s="73">
        <v>8420.4399999999987</v>
      </c>
      <c r="AI28" s="73">
        <v>7987.17</v>
      </c>
      <c r="AJ28" s="73">
        <v>10106.085999999999</v>
      </c>
      <c r="AK28" s="73">
        <v>30733.390000000007</v>
      </c>
      <c r="AL28" s="73">
        <v>7799.2100000000009</v>
      </c>
      <c r="AM28" s="73">
        <v>286.42</v>
      </c>
      <c r="AN28" s="73">
        <v>12716.890000000001</v>
      </c>
      <c r="AO28" s="73">
        <v>5249.59</v>
      </c>
      <c r="AP28" s="73">
        <v>9916.01</v>
      </c>
      <c r="AQ28" s="73">
        <v>8896.7799999999988</v>
      </c>
      <c r="AR28" s="73">
        <v>2298.8199999999997</v>
      </c>
      <c r="AS28" s="73">
        <v>515294.35999999993</v>
      </c>
      <c r="AT28" s="73">
        <v>5652.23</v>
      </c>
      <c r="AU28" s="73">
        <v>4795.4799999999996</v>
      </c>
      <c r="AV28" s="73">
        <v>12859.410000000003</v>
      </c>
      <c r="AW28" s="73">
        <v>29646.090000000004</v>
      </c>
      <c r="AX28" s="73">
        <v>7274.3099999999995</v>
      </c>
      <c r="AY28" s="73">
        <v>6370.6399999999985</v>
      </c>
      <c r="AZ28" s="73">
        <v>138.62</v>
      </c>
      <c r="BA28" s="73">
        <v>11721.29</v>
      </c>
      <c r="BB28" s="73">
        <v>2702</v>
      </c>
      <c r="BC28" s="73">
        <v>34815.499999999993</v>
      </c>
      <c r="BD28" s="73">
        <v>18315.810000000001</v>
      </c>
      <c r="BE28" s="73">
        <v>7895.0000000000018</v>
      </c>
      <c r="BF28" s="73">
        <v>61374.999999999993</v>
      </c>
      <c r="BG28" s="73">
        <v>15594.710000000003</v>
      </c>
      <c r="BH28" s="73">
        <v>1143.3399999999999</v>
      </c>
      <c r="BI28" s="73">
        <v>8068.26</v>
      </c>
      <c r="BJ28" s="98">
        <v>1236</v>
      </c>
      <c r="BK28" s="98">
        <v>6553.3298999999997</v>
      </c>
      <c r="BL28" s="98">
        <v>17465.48</v>
      </c>
      <c r="BM28" s="98">
        <v>9840.5600000000049</v>
      </c>
      <c r="BN28" s="98">
        <v>29515</v>
      </c>
      <c r="BO28" s="98">
        <v>115129.84999999996</v>
      </c>
      <c r="BP28" s="3">
        <v>23570.99</v>
      </c>
      <c r="BQ28" s="3">
        <v>18362.570000000003</v>
      </c>
      <c r="BR28" s="3">
        <v>20839</v>
      </c>
      <c r="BS28" s="3">
        <v>2704.5400000000004</v>
      </c>
      <c r="BT28" s="3">
        <v>36191.039999999994</v>
      </c>
      <c r="BU28" s="3">
        <v>26498.400000000009</v>
      </c>
      <c r="BV28" s="98">
        <v>32179.440000000013</v>
      </c>
      <c r="BW28" s="98">
        <v>39573.69999999999</v>
      </c>
      <c r="BX28" s="98">
        <v>11442.76</v>
      </c>
      <c r="BY28" s="98">
        <v>23995.570000000003</v>
      </c>
      <c r="BZ28" s="98">
        <v>16610.240000000002</v>
      </c>
      <c r="CA28" s="98">
        <v>42893.17</v>
      </c>
      <c r="CB28" s="98">
        <v>16845.349999999999</v>
      </c>
      <c r="CC28" s="98">
        <v>34648</v>
      </c>
      <c r="CD28" s="98">
        <v>69681.03</v>
      </c>
      <c r="CE28" s="98">
        <v>16638.940000000002</v>
      </c>
      <c r="CF28" s="98">
        <v>7501.77</v>
      </c>
      <c r="CG28" s="98">
        <v>52368.489999999983</v>
      </c>
      <c r="CH28" s="98">
        <v>94541.87000000001</v>
      </c>
      <c r="CI28" s="98">
        <v>11882.919999999998</v>
      </c>
      <c r="CJ28" s="98">
        <v>31001.609999999997</v>
      </c>
      <c r="CK28" s="98">
        <v>46602</v>
      </c>
      <c r="CL28" s="98">
        <v>17622</v>
      </c>
      <c r="CM28" s="98">
        <v>26242</v>
      </c>
      <c r="CN28" s="98">
        <v>25049</v>
      </c>
      <c r="CO28" s="98">
        <v>6028</v>
      </c>
      <c r="CP28" s="98">
        <v>31547.140000000003</v>
      </c>
      <c r="CQ28" s="98">
        <v>10998</v>
      </c>
      <c r="CR28" s="98">
        <v>30227</v>
      </c>
      <c r="CS28" s="98">
        <v>49124</v>
      </c>
      <c r="CT28" s="241">
        <v>11178.580000000002</v>
      </c>
      <c r="CU28" s="241">
        <v>11608.970000000001</v>
      </c>
      <c r="CV28" s="241">
        <v>32038.61</v>
      </c>
      <c r="CW28" s="98">
        <v>23101.109999999997</v>
      </c>
      <c r="CX28" s="131">
        <v>9718.2464154284371</v>
      </c>
      <c r="CY28" s="98">
        <v>11208.16</v>
      </c>
      <c r="CZ28" s="73">
        <v>34791.86</v>
      </c>
      <c r="DA28" s="73">
        <v>7645.0403972332588</v>
      </c>
      <c r="DB28" s="73">
        <v>9530.344135926618</v>
      </c>
      <c r="DC28" s="73">
        <v>5193.6051463377325</v>
      </c>
      <c r="DD28" s="77">
        <v>7077.65</v>
      </c>
      <c r="DE28" s="73">
        <v>17796.811232640368</v>
      </c>
    </row>
    <row r="29" spans="1:109" s="37" customFormat="1" ht="13.8" x14ac:dyDescent="0.3">
      <c r="A29" s="326" t="s">
        <v>257</v>
      </c>
      <c r="B29" s="189">
        <v>2954097.6949999998</v>
      </c>
      <c r="C29" s="117">
        <v>3811709.5243000002</v>
      </c>
      <c r="D29" s="117">
        <v>4671905.8018999994</v>
      </c>
      <c r="E29" s="117">
        <v>3907520.3115999987</v>
      </c>
      <c r="F29" s="117">
        <f t="shared" si="0"/>
        <v>5542426.466</v>
      </c>
      <c r="G29" s="117">
        <f t="shared" si="5"/>
        <v>5575786.3109999998</v>
      </c>
      <c r="H29" s="117">
        <f t="shared" si="6"/>
        <v>4502675.5739999991</v>
      </c>
      <c r="I29" s="117">
        <f t="shared" si="1"/>
        <v>3923293.2400000007</v>
      </c>
      <c r="J29" s="95">
        <f t="shared" si="2"/>
        <v>4188098.6415000004</v>
      </c>
      <c r="K29" s="95">
        <f t="shared" si="7"/>
        <v>7748684.7719999989</v>
      </c>
      <c r="L29" s="95">
        <f t="shared" si="8"/>
        <v>2347414.0860000001</v>
      </c>
      <c r="M29" s="95">
        <f t="shared" si="9"/>
        <v>5667095.6837665327</v>
      </c>
      <c r="N29" s="122">
        <v>365903.59799999965</v>
      </c>
      <c r="O29" s="122">
        <v>198225.51</v>
      </c>
      <c r="P29" s="117">
        <v>111505</v>
      </c>
      <c r="Q29" s="122">
        <v>130615.28000000007</v>
      </c>
      <c r="R29" s="117">
        <v>567020.58999999973</v>
      </c>
      <c r="S29" s="117">
        <v>604071.08000000007</v>
      </c>
      <c r="T29" s="117">
        <v>944918.91799999925</v>
      </c>
      <c r="U29" s="117">
        <v>477066.11</v>
      </c>
      <c r="V29" s="122">
        <v>436974.3</v>
      </c>
      <c r="W29" s="122">
        <v>357396.60999999981</v>
      </c>
      <c r="X29" s="117">
        <v>527049.63999999966</v>
      </c>
      <c r="Y29" s="113">
        <v>821679.83000000194</v>
      </c>
      <c r="Z29" s="117">
        <v>76312.129999999946</v>
      </c>
      <c r="AA29" s="117">
        <v>89426.980000000054</v>
      </c>
      <c r="AB29" s="117">
        <v>325426.56999999995</v>
      </c>
      <c r="AC29" s="117">
        <v>459160.61000000004</v>
      </c>
      <c r="AD29" s="117">
        <v>1222098.5799999989</v>
      </c>
      <c r="AE29" s="117">
        <v>675585.56000000017</v>
      </c>
      <c r="AF29" s="117">
        <v>402644.66</v>
      </c>
      <c r="AG29" s="117">
        <v>727413.36999999976</v>
      </c>
      <c r="AH29" s="117">
        <v>719856.78000000014</v>
      </c>
      <c r="AI29" s="117">
        <v>218004.65999999986</v>
      </c>
      <c r="AJ29" s="117">
        <v>186059.16099999999</v>
      </c>
      <c r="AK29" s="117">
        <v>473797.25000000012</v>
      </c>
      <c r="AL29" s="117">
        <v>238281.52099999998</v>
      </c>
      <c r="AM29" s="117">
        <v>457774.62999999995</v>
      </c>
      <c r="AN29" s="117">
        <v>530596.48999999987</v>
      </c>
      <c r="AO29" s="117">
        <v>167586.15299999999</v>
      </c>
      <c r="AP29" s="117">
        <v>837531.1100000001</v>
      </c>
      <c r="AQ29" s="117">
        <v>654696.61</v>
      </c>
      <c r="AR29" s="117">
        <v>57451.12999999999</v>
      </c>
      <c r="AS29" s="117">
        <v>151366.6400000001</v>
      </c>
      <c r="AT29" s="117">
        <v>433033.38000000012</v>
      </c>
      <c r="AU29" s="117">
        <v>421399.57</v>
      </c>
      <c r="AV29" s="117">
        <v>95905.779999999984</v>
      </c>
      <c r="AW29" s="117">
        <v>457052.55999999994</v>
      </c>
      <c r="AX29" s="117">
        <v>156265.36999999997</v>
      </c>
      <c r="AY29" s="117">
        <v>168032.87</v>
      </c>
      <c r="AZ29" s="117">
        <v>337010.06000000006</v>
      </c>
      <c r="BA29" s="117">
        <v>369844.58000000007</v>
      </c>
      <c r="BB29" s="117">
        <v>431270.07000000024</v>
      </c>
      <c r="BC29" s="117">
        <v>329570.83999999985</v>
      </c>
      <c r="BD29" s="117">
        <v>614079.57999999996</v>
      </c>
      <c r="BE29" s="117">
        <v>379176.14</v>
      </c>
      <c r="BF29" s="117">
        <v>131857.41</v>
      </c>
      <c r="BG29" s="117">
        <v>475817.76999999996</v>
      </c>
      <c r="BH29" s="117">
        <v>64775.179999999993</v>
      </c>
      <c r="BI29" s="117">
        <v>465593.37000000017</v>
      </c>
      <c r="BJ29" s="95">
        <v>91795</v>
      </c>
      <c r="BK29" s="95">
        <v>196390.95749999999</v>
      </c>
      <c r="BL29" s="95">
        <v>337291.38</v>
      </c>
      <c r="BM29" s="95">
        <v>64662.910000000011</v>
      </c>
      <c r="BN29" s="95">
        <v>692476</v>
      </c>
      <c r="BO29" s="95">
        <v>510540.74000000022</v>
      </c>
      <c r="BP29" s="348">
        <v>455779.74000000028</v>
      </c>
      <c r="BQ29" s="348">
        <v>276772.97000000015</v>
      </c>
      <c r="BR29" s="348">
        <v>472544</v>
      </c>
      <c r="BS29" s="348">
        <v>526844.26</v>
      </c>
      <c r="BT29" s="348">
        <v>336361.72399999999</v>
      </c>
      <c r="BU29" s="348">
        <v>226638.96</v>
      </c>
      <c r="BV29" s="95">
        <v>462622.30899999983</v>
      </c>
      <c r="BW29" s="95">
        <v>416932.3</v>
      </c>
      <c r="BX29" s="95">
        <v>501986.29999999987</v>
      </c>
      <c r="BY29" s="95">
        <v>129678.53000000007</v>
      </c>
      <c r="BZ29" s="95">
        <v>567734.06000000017</v>
      </c>
      <c r="CA29" s="95">
        <v>360733.64299999957</v>
      </c>
      <c r="CB29" s="95">
        <v>192576.42999999996</v>
      </c>
      <c r="CC29" s="95">
        <v>1477175</v>
      </c>
      <c r="CD29" s="95">
        <v>1080585.7</v>
      </c>
      <c r="CE29" s="95">
        <v>954579.97</v>
      </c>
      <c r="CF29" s="95">
        <v>457567.43999999954</v>
      </c>
      <c r="CG29" s="95">
        <v>1146513.0899999999</v>
      </c>
      <c r="CH29" s="95">
        <v>326986.00000000012</v>
      </c>
      <c r="CI29" s="95">
        <v>130599.89000000007</v>
      </c>
      <c r="CJ29" s="95">
        <v>143414.94600000008</v>
      </c>
      <c r="CK29" s="95">
        <v>164774</v>
      </c>
      <c r="CL29" s="95">
        <v>139643</v>
      </c>
      <c r="CM29" s="95">
        <v>135490</v>
      </c>
      <c r="CN29" s="95">
        <v>172428</v>
      </c>
      <c r="CO29" s="95">
        <v>97637</v>
      </c>
      <c r="CP29" s="95">
        <v>265949.25000000023</v>
      </c>
      <c r="CQ29" s="95">
        <v>16161</v>
      </c>
      <c r="CR29" s="95">
        <v>363100</v>
      </c>
      <c r="CS29" s="95">
        <v>391231</v>
      </c>
      <c r="CT29" s="207">
        <v>246589.71000000005</v>
      </c>
      <c r="CU29" s="207">
        <v>386999.38000000012</v>
      </c>
      <c r="CV29" s="207">
        <v>250758.27999999997</v>
      </c>
      <c r="CW29" s="95">
        <v>272414.9499999999</v>
      </c>
      <c r="CX29" s="95">
        <v>246694.71796235561</v>
      </c>
      <c r="CY29" s="95">
        <v>451391.39000000025</v>
      </c>
      <c r="CZ29" s="117">
        <v>1285253.6400000001</v>
      </c>
      <c r="DA29" s="117">
        <v>914185.63843935682</v>
      </c>
      <c r="DB29" s="117">
        <v>651723.02878904215</v>
      </c>
      <c r="DC29" s="117">
        <v>297685.0337715646</v>
      </c>
      <c r="DD29" s="304">
        <v>279357.59999999998</v>
      </c>
      <c r="DE29" s="117">
        <v>384042.31480421382</v>
      </c>
    </row>
    <row r="30" spans="1:109" s="37" customFormat="1" ht="13.8" x14ac:dyDescent="0.3">
      <c r="A30" s="326" t="s">
        <v>258</v>
      </c>
      <c r="B30" s="189">
        <v>1147883.2420999999</v>
      </c>
      <c r="C30" s="117">
        <v>1462176.68</v>
      </c>
      <c r="D30" s="117">
        <v>1675576.2179999999</v>
      </c>
      <c r="E30" s="117">
        <v>2435265.8574000001</v>
      </c>
      <c r="F30" s="117">
        <f t="shared" si="0"/>
        <v>2486497.7945999997</v>
      </c>
      <c r="G30" s="117">
        <f t="shared" si="5"/>
        <v>2210838.7034</v>
      </c>
      <c r="H30" s="117">
        <f t="shared" si="6"/>
        <v>1573472.9541999998</v>
      </c>
      <c r="I30" s="117">
        <f t="shared" si="1"/>
        <v>2035140.8338999995</v>
      </c>
      <c r="J30" s="95">
        <f t="shared" si="2"/>
        <v>2066346.710999999</v>
      </c>
      <c r="K30" s="95">
        <f t="shared" si="7"/>
        <v>2492562.6490000002</v>
      </c>
      <c r="L30" s="95">
        <f t="shared" si="8"/>
        <v>2306137.2800000003</v>
      </c>
      <c r="M30" s="95">
        <f t="shared" si="9"/>
        <v>3891229.5496549546</v>
      </c>
      <c r="N30" s="122">
        <v>124465.73999999999</v>
      </c>
      <c r="O30" s="122">
        <v>26469.659999999996</v>
      </c>
      <c r="P30" s="117">
        <v>397446</v>
      </c>
      <c r="Q30" s="122">
        <v>121607.56999999992</v>
      </c>
      <c r="R30" s="117">
        <v>205398.01999999993</v>
      </c>
      <c r="S30" s="117">
        <v>184384.93000000008</v>
      </c>
      <c r="T30" s="117">
        <v>243554.97800000003</v>
      </c>
      <c r="U30" s="117">
        <v>232619.5</v>
      </c>
      <c r="V30" s="122">
        <v>216308.35999999993</v>
      </c>
      <c r="W30" s="122">
        <v>149922.00330000001</v>
      </c>
      <c r="X30" s="117">
        <v>317243.4800000001</v>
      </c>
      <c r="Y30" s="113">
        <v>267077.55329999997</v>
      </c>
      <c r="Z30" s="117">
        <v>186579.14000000007</v>
      </c>
      <c r="AA30" s="117">
        <v>174994.18169999996</v>
      </c>
      <c r="AB30" s="117">
        <v>294980.77169999992</v>
      </c>
      <c r="AC30" s="117">
        <v>48949.119999999995</v>
      </c>
      <c r="AD30" s="117">
        <v>235189.33</v>
      </c>
      <c r="AE30" s="117">
        <v>79265.599999999977</v>
      </c>
      <c r="AF30" s="117">
        <v>93280.6</v>
      </c>
      <c r="AG30" s="117">
        <v>177211.72</v>
      </c>
      <c r="AH30" s="117">
        <v>185235.88000000006</v>
      </c>
      <c r="AI30" s="117">
        <v>118471.59999999998</v>
      </c>
      <c r="AJ30" s="117">
        <v>194875.87</v>
      </c>
      <c r="AK30" s="117">
        <v>421804.89</v>
      </c>
      <c r="AL30" s="117">
        <v>312844.69260000001</v>
      </c>
      <c r="AM30" s="117">
        <v>138162.40000000002</v>
      </c>
      <c r="AN30" s="117">
        <v>98171.26999999999</v>
      </c>
      <c r="AO30" s="117">
        <v>88460.73</v>
      </c>
      <c r="AP30" s="117">
        <v>61945.350000000006</v>
      </c>
      <c r="AQ30" s="117">
        <v>176304.87000000008</v>
      </c>
      <c r="AR30" s="117">
        <v>67653.891600000003</v>
      </c>
      <c r="AS30" s="117">
        <v>80670.779999999955</v>
      </c>
      <c r="AT30" s="117">
        <v>40102.75</v>
      </c>
      <c r="AU30" s="117">
        <v>349777.25000000006</v>
      </c>
      <c r="AV30" s="117">
        <v>31712.579999999998</v>
      </c>
      <c r="AW30" s="117">
        <v>127666.38999999987</v>
      </c>
      <c r="AX30" s="117">
        <v>229844.09389999998</v>
      </c>
      <c r="AY30" s="117">
        <v>56691.429999999978</v>
      </c>
      <c r="AZ30" s="117">
        <v>114275.52999999991</v>
      </c>
      <c r="BA30" s="117">
        <v>165037.32999999993</v>
      </c>
      <c r="BB30" s="117">
        <v>175377.31000000006</v>
      </c>
      <c r="BC30" s="117">
        <v>175953.77000000014</v>
      </c>
      <c r="BD30" s="117">
        <v>153141.36000000002</v>
      </c>
      <c r="BE30" s="117">
        <v>138790.26000000004</v>
      </c>
      <c r="BF30" s="117">
        <v>219967.77999999991</v>
      </c>
      <c r="BG30" s="117">
        <v>201443.67</v>
      </c>
      <c r="BH30" s="117">
        <v>212704.26999999987</v>
      </c>
      <c r="BI30" s="117">
        <v>191914.02999999997</v>
      </c>
      <c r="BJ30" s="95">
        <v>165197</v>
      </c>
      <c r="BK30" s="95">
        <v>12946.52</v>
      </c>
      <c r="BL30" s="95">
        <v>42413.68</v>
      </c>
      <c r="BM30" s="95">
        <v>28377.409999999996</v>
      </c>
      <c r="BN30" s="95">
        <v>79652</v>
      </c>
      <c r="BO30" s="95">
        <v>137058.88999999981</v>
      </c>
      <c r="BP30" s="348">
        <v>160602.15000000005</v>
      </c>
      <c r="BQ30" s="348">
        <v>244151.87000000002</v>
      </c>
      <c r="BR30" s="348">
        <v>383300.47999999986</v>
      </c>
      <c r="BS30" s="348">
        <v>226923.22999999992</v>
      </c>
      <c r="BT30" s="348">
        <v>224042.30099999998</v>
      </c>
      <c r="BU30" s="348">
        <v>361681.17999999953</v>
      </c>
      <c r="BV30" s="95">
        <v>301640.93999999994</v>
      </c>
      <c r="BW30" s="95">
        <v>292590.90000000002</v>
      </c>
      <c r="BX30" s="95">
        <v>373022.1100000001</v>
      </c>
      <c r="BY30" s="95">
        <v>154612.0100000001</v>
      </c>
      <c r="BZ30" s="95">
        <v>252193.28999999992</v>
      </c>
      <c r="CA30" s="95">
        <v>265639.72999999957</v>
      </c>
      <c r="CB30" s="95">
        <v>147012.74999999991</v>
      </c>
      <c r="CC30" s="95">
        <v>135276</v>
      </c>
      <c r="CD30" s="95">
        <v>107101.62</v>
      </c>
      <c r="CE30" s="95">
        <v>70143.109000000026</v>
      </c>
      <c r="CF30" s="95">
        <v>187264.12000000005</v>
      </c>
      <c r="CG30" s="95">
        <v>206066.07000000021</v>
      </c>
      <c r="CH30" s="95">
        <v>238747.47000000023</v>
      </c>
      <c r="CI30" s="95">
        <v>197728.11000000004</v>
      </c>
      <c r="CJ30" s="95">
        <v>155928.21999999994</v>
      </c>
      <c r="CK30" s="95">
        <v>135051</v>
      </c>
      <c r="CL30" s="95">
        <v>218752</v>
      </c>
      <c r="CM30" s="95">
        <v>124856</v>
      </c>
      <c r="CN30" s="95">
        <v>267900</v>
      </c>
      <c r="CO30" s="95">
        <v>161027</v>
      </c>
      <c r="CP30" s="95">
        <v>74524.479999999981</v>
      </c>
      <c r="CQ30" s="95">
        <v>284209</v>
      </c>
      <c r="CR30" s="95">
        <v>168294</v>
      </c>
      <c r="CS30" s="95">
        <v>279120</v>
      </c>
      <c r="CT30" s="207">
        <v>105030.35999999999</v>
      </c>
      <c r="CU30" s="207">
        <v>195022.96999999991</v>
      </c>
      <c r="CV30" s="207">
        <v>109190.71000000004</v>
      </c>
      <c r="CW30" s="95">
        <v>633441.47999999986</v>
      </c>
      <c r="CX30" s="223">
        <v>280985.37479621428</v>
      </c>
      <c r="CY30" s="95">
        <v>435900.19299999962</v>
      </c>
      <c r="CZ30" s="117">
        <v>314992.75</v>
      </c>
      <c r="DA30" s="117">
        <v>278826.58806060289</v>
      </c>
      <c r="DB30" s="117">
        <v>445804.3302666184</v>
      </c>
      <c r="DC30" s="117">
        <v>203498.08759786026</v>
      </c>
      <c r="DD30" s="304">
        <v>383260.08000000007</v>
      </c>
      <c r="DE30" s="117">
        <v>505276.62593365979</v>
      </c>
    </row>
    <row r="31" spans="1:109" s="37" customFormat="1" ht="13.8" x14ac:dyDescent="0.3">
      <c r="A31" s="326" t="s">
        <v>259</v>
      </c>
      <c r="B31" s="189">
        <v>844242.06339999987</v>
      </c>
      <c r="C31" s="117">
        <v>999443.76509999996</v>
      </c>
      <c r="D31" s="117">
        <v>294374.77999999997</v>
      </c>
      <c r="E31" s="117">
        <v>941233.05</v>
      </c>
      <c r="F31" s="117">
        <f t="shared" si="0"/>
        <v>842919.06</v>
      </c>
      <c r="G31" s="117">
        <f t="shared" si="5"/>
        <v>429488.06</v>
      </c>
      <c r="H31" s="117">
        <f t="shared" si="6"/>
        <v>875007.72320000012</v>
      </c>
      <c r="I31" s="117">
        <f t="shared" si="1"/>
        <v>956158.26000000013</v>
      </c>
      <c r="J31" s="95">
        <f t="shared" si="2"/>
        <v>992373.29980000004</v>
      </c>
      <c r="K31" s="95">
        <f t="shared" si="7"/>
        <v>1405916.9400000002</v>
      </c>
      <c r="L31" s="95">
        <f t="shared" si="8"/>
        <v>1706765.19</v>
      </c>
      <c r="M31" s="95">
        <f t="shared" si="9"/>
        <v>1353038.6187568405</v>
      </c>
      <c r="N31" s="122">
        <v>72764.089999999967</v>
      </c>
      <c r="O31" s="122">
        <v>71457.149999999994</v>
      </c>
      <c r="P31" s="117">
        <v>6977</v>
      </c>
      <c r="Q31" s="122">
        <v>7116.7799999999988</v>
      </c>
      <c r="R31" s="117">
        <v>42316.079999999994</v>
      </c>
      <c r="S31" s="117">
        <v>105123.42000000006</v>
      </c>
      <c r="T31" s="117">
        <v>18126.330000000002</v>
      </c>
      <c r="U31" s="117">
        <v>2722.97</v>
      </c>
      <c r="V31" s="122">
        <v>241261.44</v>
      </c>
      <c r="W31" s="122">
        <v>107202.17000000001</v>
      </c>
      <c r="X31" s="117">
        <v>156772.16999999998</v>
      </c>
      <c r="Y31" s="113">
        <v>11079.460000000001</v>
      </c>
      <c r="Z31" s="117">
        <v>445.4</v>
      </c>
      <c r="AA31" s="117">
        <v>23712.550000000007</v>
      </c>
      <c r="AB31" s="117">
        <v>37613.61</v>
      </c>
      <c r="AC31" s="117">
        <v>84926.049999999988</v>
      </c>
      <c r="AD31" s="117">
        <v>42375.94</v>
      </c>
      <c r="AE31" s="117">
        <v>8588.86</v>
      </c>
      <c r="AF31" s="117">
        <v>6518.1799999999994</v>
      </c>
      <c r="AG31" s="117">
        <v>34304.299999999996</v>
      </c>
      <c r="AH31" s="117">
        <v>99299.930000000022</v>
      </c>
      <c r="AI31" s="117">
        <v>6301.13</v>
      </c>
      <c r="AJ31" s="117">
        <v>76639.410000000018</v>
      </c>
      <c r="AK31" s="117">
        <v>8762.7000000000007</v>
      </c>
      <c r="AL31" s="117">
        <v>12163.493200000001</v>
      </c>
      <c r="AM31" s="117">
        <v>22602.05</v>
      </c>
      <c r="AN31" s="117">
        <v>58859.94</v>
      </c>
      <c r="AO31" s="117">
        <v>19379.410000000029</v>
      </c>
      <c r="AP31" s="117">
        <v>13841.09</v>
      </c>
      <c r="AQ31" s="117">
        <v>591274.33000000019</v>
      </c>
      <c r="AR31" s="117">
        <v>237.73</v>
      </c>
      <c r="AS31" s="117">
        <v>23104.890000000003</v>
      </c>
      <c r="AT31" s="117">
        <v>827.81</v>
      </c>
      <c r="AU31" s="117">
        <v>29123.740000000009</v>
      </c>
      <c r="AV31" s="117">
        <v>85103.789999999979</v>
      </c>
      <c r="AW31" s="117">
        <v>18489.45</v>
      </c>
      <c r="AX31" s="117">
        <v>77594.03</v>
      </c>
      <c r="AY31" s="117">
        <v>2748.9900000000007</v>
      </c>
      <c r="AZ31" s="117">
        <v>114839.54000000001</v>
      </c>
      <c r="BA31" s="117">
        <v>1609.8700000000003</v>
      </c>
      <c r="BB31" s="117">
        <v>149303.05000000005</v>
      </c>
      <c r="BC31" s="117">
        <v>92518.290000000037</v>
      </c>
      <c r="BD31" s="117">
        <v>145943.47</v>
      </c>
      <c r="BE31" s="117">
        <v>90870.650000000023</v>
      </c>
      <c r="BF31" s="117">
        <v>71230.710000000006</v>
      </c>
      <c r="BG31" s="117">
        <v>129465.43000000001</v>
      </c>
      <c r="BH31" s="117">
        <v>68787.49000000002</v>
      </c>
      <c r="BI31" s="117">
        <v>11246.740000000003</v>
      </c>
      <c r="BJ31" s="95">
        <v>87467</v>
      </c>
      <c r="BK31" s="95">
        <v>80131.769799999995</v>
      </c>
      <c r="BL31" s="95">
        <v>62038.97</v>
      </c>
      <c r="BM31" s="95">
        <v>10855.67</v>
      </c>
      <c r="BN31" s="95">
        <v>118616</v>
      </c>
      <c r="BO31" s="95">
        <v>120155.04</v>
      </c>
      <c r="BP31" s="348">
        <v>129190.51000000005</v>
      </c>
      <c r="BQ31" s="348">
        <v>69021.27</v>
      </c>
      <c r="BR31" s="348">
        <v>130492.63999999997</v>
      </c>
      <c r="BS31" s="348">
        <v>2758.3900000000008</v>
      </c>
      <c r="BT31" s="348">
        <v>72288.679999999993</v>
      </c>
      <c r="BU31" s="348">
        <v>109357.35999999999</v>
      </c>
      <c r="BV31" s="95">
        <v>166739.21</v>
      </c>
      <c r="BW31" s="95">
        <v>97184.830000000016</v>
      </c>
      <c r="BX31" s="95">
        <v>186315.63000000003</v>
      </c>
      <c r="BY31" s="95">
        <v>156594.4</v>
      </c>
      <c r="BZ31" s="95">
        <v>75876.570000000007</v>
      </c>
      <c r="CA31" s="95">
        <v>169876.06</v>
      </c>
      <c r="CB31" s="95">
        <v>137665.59999999998</v>
      </c>
      <c r="CC31" s="95">
        <v>23512</v>
      </c>
      <c r="CD31" s="95">
        <v>97896.84</v>
      </c>
      <c r="CE31" s="95">
        <v>148162.04</v>
      </c>
      <c r="CF31" s="95">
        <v>19959.54</v>
      </c>
      <c r="CG31" s="95">
        <v>126134.21999999999</v>
      </c>
      <c r="CH31" s="95">
        <v>29514.060000000005</v>
      </c>
      <c r="CI31" s="95">
        <v>106143.61999999997</v>
      </c>
      <c r="CJ31" s="95">
        <v>3514.9000000000005</v>
      </c>
      <c r="CK31" s="95">
        <v>18887</v>
      </c>
      <c r="CL31" s="95">
        <v>5909</v>
      </c>
      <c r="CM31" s="95">
        <v>230205</v>
      </c>
      <c r="CN31" s="95">
        <v>343116</v>
      </c>
      <c r="CO31" s="95">
        <v>71152</v>
      </c>
      <c r="CP31" s="95">
        <v>301329.60999999993</v>
      </c>
      <c r="CQ31" s="95">
        <v>3928</v>
      </c>
      <c r="CR31" s="95">
        <v>250911</v>
      </c>
      <c r="CS31" s="95">
        <v>342155</v>
      </c>
      <c r="CT31" s="207">
        <v>24553.559999999998</v>
      </c>
      <c r="CU31" s="207">
        <v>186100.18000000002</v>
      </c>
      <c r="CV31" s="207">
        <v>173113.47999999984</v>
      </c>
      <c r="CW31" s="95">
        <v>52134.719999999987</v>
      </c>
      <c r="CX31" s="223">
        <v>168492.01730408825</v>
      </c>
      <c r="CY31" s="95">
        <v>147437.1999999999</v>
      </c>
      <c r="CZ31" s="117">
        <v>129926.65000000001</v>
      </c>
      <c r="DA31" s="117">
        <v>148199.08571255524</v>
      </c>
      <c r="DB31" s="117">
        <v>91461.281423951703</v>
      </c>
      <c r="DC31" s="117">
        <v>17925.43</v>
      </c>
      <c r="DD31" s="304">
        <v>38167.769999999997</v>
      </c>
      <c r="DE31" s="117">
        <v>175527.24431624572</v>
      </c>
    </row>
    <row r="32" spans="1:109" s="37" customFormat="1" ht="13.8" x14ac:dyDescent="0.3">
      <c r="A32" s="326" t="s">
        <v>260</v>
      </c>
      <c r="B32" s="189">
        <v>3677498.1338</v>
      </c>
      <c r="C32" s="117">
        <v>4834167.3780000005</v>
      </c>
      <c r="D32" s="117">
        <v>4662526.1625999976</v>
      </c>
      <c r="E32" s="117">
        <v>5074878.9692000002</v>
      </c>
      <c r="F32" s="117">
        <f t="shared" si="0"/>
        <v>4988911.7359999986</v>
      </c>
      <c r="G32" s="117">
        <f t="shared" si="5"/>
        <v>4420177.0859999992</v>
      </c>
      <c r="H32" s="117">
        <f t="shared" si="6"/>
        <v>3623613.6353000007</v>
      </c>
      <c r="I32" s="117">
        <f t="shared" si="1"/>
        <v>5538815.2699999986</v>
      </c>
      <c r="J32" s="95">
        <f t="shared" si="2"/>
        <v>6167937.9400000023</v>
      </c>
      <c r="K32" s="95">
        <f t="shared" si="7"/>
        <v>5426457.1039999966</v>
      </c>
      <c r="L32" s="95">
        <f t="shared" si="8"/>
        <v>8609263.4399999995</v>
      </c>
      <c r="M32" s="95">
        <f t="shared" si="9"/>
        <v>11535873.765940726</v>
      </c>
      <c r="N32" s="122">
        <v>459006.65599999973</v>
      </c>
      <c r="O32" s="122">
        <v>286942.91000000021</v>
      </c>
      <c r="P32" s="117">
        <v>371518</v>
      </c>
      <c r="Q32" s="122">
        <v>120339.84000000008</v>
      </c>
      <c r="R32" s="117">
        <v>593295.62999999966</v>
      </c>
      <c r="S32" s="117">
        <v>673183.29999999888</v>
      </c>
      <c r="T32" s="117">
        <v>217985.59000000003</v>
      </c>
      <c r="U32" s="117">
        <v>609010.68000000005</v>
      </c>
      <c r="V32" s="122">
        <v>565041.86</v>
      </c>
      <c r="W32" s="122">
        <v>309378.75999999995</v>
      </c>
      <c r="X32" s="117">
        <v>395527.31000000017</v>
      </c>
      <c r="Y32" s="113">
        <v>387681.2</v>
      </c>
      <c r="Z32" s="117">
        <v>332199.06</v>
      </c>
      <c r="AA32" s="117">
        <v>120114.44999999998</v>
      </c>
      <c r="AB32" s="117">
        <v>151528.61000000016</v>
      </c>
      <c r="AC32" s="117">
        <v>346929.05000000005</v>
      </c>
      <c r="AD32" s="117">
        <v>241311.45000000004</v>
      </c>
      <c r="AE32" s="117">
        <v>285740.11999999994</v>
      </c>
      <c r="AF32" s="117">
        <v>444426.41000000003</v>
      </c>
      <c r="AG32" s="117">
        <v>562336.99</v>
      </c>
      <c r="AH32" s="117">
        <v>456326.00499999977</v>
      </c>
      <c r="AI32" s="117">
        <v>609813.29300000006</v>
      </c>
      <c r="AJ32" s="117">
        <v>329530.38799999998</v>
      </c>
      <c r="AK32" s="117">
        <v>539921.26</v>
      </c>
      <c r="AL32" s="117">
        <v>235130.69239999997</v>
      </c>
      <c r="AM32" s="117">
        <v>212805.21000000002</v>
      </c>
      <c r="AN32" s="117">
        <v>340805.22000000003</v>
      </c>
      <c r="AO32" s="117">
        <v>489954.82</v>
      </c>
      <c r="AP32" s="117">
        <v>324194.37000000011</v>
      </c>
      <c r="AQ32" s="117">
        <v>81858.62000000001</v>
      </c>
      <c r="AR32" s="117">
        <v>190845.18290000001</v>
      </c>
      <c r="AS32" s="117">
        <v>473212.07</v>
      </c>
      <c r="AT32" s="117">
        <v>431815.64999999997</v>
      </c>
      <c r="AU32" s="117">
        <v>365170.30000000016</v>
      </c>
      <c r="AV32" s="117">
        <v>108417.29000000002</v>
      </c>
      <c r="AW32" s="117">
        <v>369404.21000000025</v>
      </c>
      <c r="AX32" s="117">
        <v>363639.10999999969</v>
      </c>
      <c r="AY32" s="117">
        <v>563606.37000000023</v>
      </c>
      <c r="AZ32" s="117">
        <v>379506.65</v>
      </c>
      <c r="BA32" s="117">
        <v>507678.18999999965</v>
      </c>
      <c r="BB32" s="117">
        <v>499321.49000000022</v>
      </c>
      <c r="BC32" s="117">
        <v>519386.02000000008</v>
      </c>
      <c r="BD32" s="117">
        <v>350075.26000000007</v>
      </c>
      <c r="BE32" s="117">
        <v>560753.13999999966</v>
      </c>
      <c r="BF32" s="117">
        <v>551527.17999999993</v>
      </c>
      <c r="BG32" s="117">
        <v>576787.51000000013</v>
      </c>
      <c r="BH32" s="117">
        <v>98054.019999999975</v>
      </c>
      <c r="BI32" s="117">
        <v>568480.33000000019</v>
      </c>
      <c r="BJ32" s="95">
        <v>486469</v>
      </c>
      <c r="BK32" s="95">
        <v>557545.64899999998</v>
      </c>
      <c r="BL32" s="95">
        <v>338168.94</v>
      </c>
      <c r="BM32" s="95">
        <v>256170.74999999991</v>
      </c>
      <c r="BN32" s="95">
        <v>646647</v>
      </c>
      <c r="BO32" s="95">
        <v>855123.52999999991</v>
      </c>
      <c r="BP32" s="348">
        <v>341202.60300000076</v>
      </c>
      <c r="BQ32" s="348">
        <v>677725.36000000103</v>
      </c>
      <c r="BR32" s="348">
        <v>438340.50999999989</v>
      </c>
      <c r="BS32" s="348">
        <v>341282.09799999982</v>
      </c>
      <c r="BT32" s="348">
        <v>417972.94000000047</v>
      </c>
      <c r="BU32" s="348">
        <v>811289.56000000041</v>
      </c>
      <c r="BV32" s="95">
        <v>344859.40999999939</v>
      </c>
      <c r="BW32" s="95">
        <v>712780.49999999965</v>
      </c>
      <c r="BX32" s="95">
        <v>716858.64999999944</v>
      </c>
      <c r="BY32" s="95">
        <v>1209987.9899999998</v>
      </c>
      <c r="BZ32" s="95">
        <v>715377.07999999984</v>
      </c>
      <c r="CA32" s="95">
        <v>728825.90899999987</v>
      </c>
      <c r="CB32" s="95">
        <v>190781.772</v>
      </c>
      <c r="CC32" s="95">
        <v>215503</v>
      </c>
      <c r="CD32" s="95">
        <v>19317.66</v>
      </c>
      <c r="CE32" s="95">
        <v>151714.89000000001</v>
      </c>
      <c r="CF32" s="95">
        <v>37658.35</v>
      </c>
      <c r="CG32" s="95">
        <v>382791.89299999969</v>
      </c>
      <c r="CH32" s="95">
        <v>676805.8</v>
      </c>
      <c r="CI32" s="95">
        <v>99212.559999999939</v>
      </c>
      <c r="CJ32" s="95">
        <v>1141852.6799999997</v>
      </c>
      <c r="CK32" s="95">
        <v>568550</v>
      </c>
      <c r="CL32" s="95">
        <v>706726</v>
      </c>
      <c r="CM32" s="95">
        <v>962315</v>
      </c>
      <c r="CN32" s="95">
        <v>813325</v>
      </c>
      <c r="CO32" s="95">
        <v>541337</v>
      </c>
      <c r="CP32" s="95">
        <v>580279.40000000049</v>
      </c>
      <c r="CQ32" s="95">
        <v>330976</v>
      </c>
      <c r="CR32" s="95">
        <v>1189656</v>
      </c>
      <c r="CS32" s="95">
        <v>998228</v>
      </c>
      <c r="CT32" s="207">
        <v>169348.80000000005</v>
      </c>
      <c r="CU32" s="207">
        <v>266231.71999999991</v>
      </c>
      <c r="CV32" s="207">
        <v>265212.07</v>
      </c>
      <c r="CW32" s="95">
        <v>1823742.8099999994</v>
      </c>
      <c r="CX32" s="223">
        <v>389893.0586459192</v>
      </c>
      <c r="CY32" s="95">
        <v>363866.73999999993</v>
      </c>
      <c r="CZ32" s="117">
        <v>1903892.3399999999</v>
      </c>
      <c r="DA32" s="117">
        <v>1297595.5444351374</v>
      </c>
      <c r="DB32" s="117">
        <v>1533138.8743007625</v>
      </c>
      <c r="DC32" s="117">
        <v>1910067.0863252236</v>
      </c>
      <c r="DD32" s="304">
        <v>908385.46000000008</v>
      </c>
      <c r="DE32" s="117">
        <v>704499.26223368139</v>
      </c>
    </row>
    <row r="33" spans="1:109" s="37" customFormat="1" ht="13.8" x14ac:dyDescent="0.3">
      <c r="A33" s="326" t="s">
        <v>261</v>
      </c>
      <c r="B33" s="189">
        <v>90547.738199999978</v>
      </c>
      <c r="C33" s="117">
        <v>689994.2699999999</v>
      </c>
      <c r="D33" s="117">
        <v>356653.30000000005</v>
      </c>
      <c r="E33" s="117">
        <v>470838.68000000011</v>
      </c>
      <c r="F33" s="117">
        <f t="shared" si="0"/>
        <v>928533.05999999982</v>
      </c>
      <c r="G33" s="117">
        <f t="shared" si="5"/>
        <v>1112271.6800000002</v>
      </c>
      <c r="H33" s="117">
        <f t="shared" si="6"/>
        <v>2177500.6800000002</v>
      </c>
      <c r="I33" s="117">
        <f t="shared" si="1"/>
        <v>627832.84</v>
      </c>
      <c r="J33" s="95">
        <f t="shared" si="2"/>
        <v>982580.74989999994</v>
      </c>
      <c r="K33" s="95">
        <f t="shared" si="7"/>
        <v>1143752.8800000001</v>
      </c>
      <c r="L33" s="95">
        <f t="shared" si="8"/>
        <v>1554715.4599999997</v>
      </c>
      <c r="M33" s="95">
        <f t="shared" si="9"/>
        <v>1542206.2155260008</v>
      </c>
      <c r="N33" s="122">
        <v>83857.880000000019</v>
      </c>
      <c r="O33" s="122">
        <v>5692.1200000000008</v>
      </c>
      <c r="P33" s="117">
        <v>32232</v>
      </c>
      <c r="Q33" s="122">
        <v>89119.939999999988</v>
      </c>
      <c r="R33" s="117">
        <v>110056.66</v>
      </c>
      <c r="S33" s="117">
        <v>102563.73999999999</v>
      </c>
      <c r="T33" s="117">
        <v>96186.209999999992</v>
      </c>
      <c r="U33" s="117">
        <v>159725.78</v>
      </c>
      <c r="V33" s="122">
        <v>129807.1</v>
      </c>
      <c r="W33" s="122">
        <v>16294.330000000004</v>
      </c>
      <c r="X33" s="117">
        <v>24304.09</v>
      </c>
      <c r="Y33" s="113">
        <v>78693.210000000006</v>
      </c>
      <c r="Z33" s="117">
        <v>45540.67</v>
      </c>
      <c r="AA33" s="117">
        <v>57.12</v>
      </c>
      <c r="AB33" s="117">
        <v>164271.56000000003</v>
      </c>
      <c r="AC33" s="117">
        <v>21085.620000000003</v>
      </c>
      <c r="AD33" s="117">
        <v>12818.09</v>
      </c>
      <c r="AE33" s="117">
        <v>90210.60000000002</v>
      </c>
      <c r="AF33" s="117">
        <v>138380.53999999998</v>
      </c>
      <c r="AG33" s="117">
        <v>128403.29999999999</v>
      </c>
      <c r="AH33" s="117">
        <v>156513.99000000002</v>
      </c>
      <c r="AI33" s="117">
        <v>44347.4</v>
      </c>
      <c r="AJ33" s="117">
        <v>129591.98000000003</v>
      </c>
      <c r="AK33" s="117">
        <v>181050.81000000011</v>
      </c>
      <c r="AL33" s="117">
        <v>90801.36</v>
      </c>
      <c r="AM33" s="117">
        <v>23070.899999999994</v>
      </c>
      <c r="AN33" s="117">
        <v>107076.15999999999</v>
      </c>
      <c r="AO33" s="117">
        <v>105403.9</v>
      </c>
      <c r="AP33" s="117">
        <v>31866.990000000013</v>
      </c>
      <c r="AQ33" s="117">
        <v>14246.27</v>
      </c>
      <c r="AR33" s="117">
        <v>103072.90000000001</v>
      </c>
      <c r="AS33" s="117">
        <v>1510605.02</v>
      </c>
      <c r="AT33" s="117">
        <v>48067.76999999999</v>
      </c>
      <c r="AU33" s="117">
        <v>8470.16</v>
      </c>
      <c r="AV33" s="117">
        <v>14402.119999999999</v>
      </c>
      <c r="AW33" s="117">
        <v>120417.13000000005</v>
      </c>
      <c r="AX33" s="117">
        <v>88186.079999999973</v>
      </c>
      <c r="AY33" s="117">
        <v>77186.960000000006</v>
      </c>
      <c r="AZ33" s="117">
        <v>42812.960000000006</v>
      </c>
      <c r="BA33" s="117">
        <v>0</v>
      </c>
      <c r="BB33" s="117">
        <v>46136.03</v>
      </c>
      <c r="BC33" s="117">
        <v>123473.32999999997</v>
      </c>
      <c r="BD33" s="117">
        <v>13388.16</v>
      </c>
      <c r="BE33" s="117">
        <v>59253.650000000016</v>
      </c>
      <c r="BF33" s="117">
        <v>78236.34</v>
      </c>
      <c r="BG33" s="117">
        <v>7781.22</v>
      </c>
      <c r="BH33" s="117">
        <v>29104.939999999984</v>
      </c>
      <c r="BI33" s="117">
        <v>62273.169999999991</v>
      </c>
      <c r="BJ33" s="95">
        <v>105347</v>
      </c>
      <c r="BK33" s="95">
        <v>16201.8699</v>
      </c>
      <c r="BL33" s="95">
        <v>106862.91</v>
      </c>
      <c r="BM33" s="95">
        <v>4560.1000000000022</v>
      </c>
      <c r="BN33" s="95">
        <v>27253</v>
      </c>
      <c r="BO33" s="95">
        <v>27021.74</v>
      </c>
      <c r="BP33" s="348">
        <v>145381.64999999997</v>
      </c>
      <c r="BQ33" s="348">
        <v>102296.84000000003</v>
      </c>
      <c r="BR33" s="348">
        <v>69934.149999999936</v>
      </c>
      <c r="BS33" s="348">
        <v>116357.95999999998</v>
      </c>
      <c r="BT33" s="348">
        <v>126596.55000000006</v>
      </c>
      <c r="BU33" s="348">
        <v>134766.98000000001</v>
      </c>
      <c r="BV33" s="95">
        <v>267421.58000000019</v>
      </c>
      <c r="BW33" s="95">
        <v>117721.70000000003</v>
      </c>
      <c r="BX33" s="95">
        <v>112829.52999999998</v>
      </c>
      <c r="BY33" s="95">
        <v>99355.999999999985</v>
      </c>
      <c r="BZ33" s="95">
        <v>71115.739999999976</v>
      </c>
      <c r="CA33" s="95">
        <v>64507.349999999991</v>
      </c>
      <c r="CB33" s="95">
        <v>94548.01999999996</v>
      </c>
      <c r="CC33" s="95">
        <v>57061</v>
      </c>
      <c r="CD33" s="95">
        <v>2028.12</v>
      </c>
      <c r="CE33" s="95">
        <v>150885.75999999995</v>
      </c>
      <c r="CF33" s="95">
        <v>20903.730000000007</v>
      </c>
      <c r="CG33" s="95">
        <v>85374.35</v>
      </c>
      <c r="CH33" s="95">
        <v>60274.09</v>
      </c>
      <c r="CI33" s="95">
        <v>151908.93999999994</v>
      </c>
      <c r="CJ33" s="95">
        <v>150022.93999999986</v>
      </c>
      <c r="CK33" s="95">
        <v>72337</v>
      </c>
      <c r="CL33" s="95">
        <v>3077</v>
      </c>
      <c r="CM33" s="95">
        <v>176757</v>
      </c>
      <c r="CN33" s="95">
        <v>105584</v>
      </c>
      <c r="CO33" s="95">
        <v>75133</v>
      </c>
      <c r="CP33" s="95">
        <v>180363.49000000005</v>
      </c>
      <c r="CQ33" s="95">
        <v>78727</v>
      </c>
      <c r="CR33" s="95">
        <v>96927</v>
      </c>
      <c r="CS33" s="95">
        <v>403604</v>
      </c>
      <c r="CT33" s="207">
        <v>206207.35000000003</v>
      </c>
      <c r="CU33" s="207">
        <v>167302.06000000006</v>
      </c>
      <c r="CV33" s="207">
        <v>170088.52999999991</v>
      </c>
      <c r="CW33" s="95">
        <v>22570.280000000006</v>
      </c>
      <c r="CX33" s="223">
        <v>152861.7378870036</v>
      </c>
      <c r="CY33" s="95">
        <v>138343.09</v>
      </c>
      <c r="CZ33" s="117">
        <v>144277.44999999998</v>
      </c>
      <c r="DA33" s="117">
        <v>93005.750009089825</v>
      </c>
      <c r="DB33" s="117">
        <v>137736.8948734412</v>
      </c>
      <c r="DC33" s="117">
        <v>39428.68</v>
      </c>
      <c r="DD33" s="304">
        <v>194840.71999999997</v>
      </c>
      <c r="DE33" s="117">
        <v>75543.672756466345</v>
      </c>
    </row>
    <row r="34" spans="1:109" s="37" customFormat="1" ht="27.6" x14ac:dyDescent="0.3">
      <c r="A34" s="326" t="s">
        <v>262</v>
      </c>
      <c r="B34" s="189">
        <v>1748131.0356999999</v>
      </c>
      <c r="C34" s="117">
        <v>2041151.3574999999</v>
      </c>
      <c r="D34" s="117">
        <v>2270037.9886999996</v>
      </c>
      <c r="E34" s="117">
        <v>2276671.6036</v>
      </c>
      <c r="F34" s="117">
        <f t="shared" si="0"/>
        <v>2081278.54</v>
      </c>
      <c r="G34" s="117">
        <f t="shared" si="5"/>
        <v>2255388.71</v>
      </c>
      <c r="H34" s="117">
        <f t="shared" si="6"/>
        <v>2418677.841299999</v>
      </c>
      <c r="I34" s="117">
        <f t="shared" si="1"/>
        <v>2402679.85</v>
      </c>
      <c r="J34" s="95">
        <f t="shared" si="2"/>
        <v>3933942.8203999996</v>
      </c>
      <c r="K34" s="95">
        <f t="shared" si="7"/>
        <v>4397986.3559999997</v>
      </c>
      <c r="L34" s="95">
        <f t="shared" si="8"/>
        <v>5025137.0410000002</v>
      </c>
      <c r="M34" s="95">
        <f t="shared" si="9"/>
        <v>5000880.0737421904</v>
      </c>
      <c r="N34" s="122">
        <v>122915.54999999997</v>
      </c>
      <c r="O34" s="122">
        <v>240307.50999999986</v>
      </c>
      <c r="P34" s="117">
        <v>81487</v>
      </c>
      <c r="Q34" s="122">
        <v>150482.85000000024</v>
      </c>
      <c r="R34" s="117">
        <v>80986.599999999875</v>
      </c>
      <c r="S34" s="117">
        <v>105533.09000000007</v>
      </c>
      <c r="T34" s="117">
        <v>197127.28999999998</v>
      </c>
      <c r="U34" s="117">
        <v>126523.84</v>
      </c>
      <c r="V34" s="122">
        <v>371951.88</v>
      </c>
      <c r="W34" s="122">
        <v>95124.65</v>
      </c>
      <c r="X34" s="117">
        <v>154953.25000000003</v>
      </c>
      <c r="Y34" s="113">
        <v>353885.03000000014</v>
      </c>
      <c r="Z34" s="117">
        <v>48831.79</v>
      </c>
      <c r="AA34" s="117">
        <v>86524.299999999974</v>
      </c>
      <c r="AB34" s="117">
        <v>223453.86000000004</v>
      </c>
      <c r="AC34" s="117">
        <v>129387.56000000001</v>
      </c>
      <c r="AD34" s="117">
        <v>154509.31000000003</v>
      </c>
      <c r="AE34" s="117">
        <v>105139.48999999998</v>
      </c>
      <c r="AF34" s="117">
        <v>298759.54000000004</v>
      </c>
      <c r="AG34" s="117">
        <v>391228.18000000028</v>
      </c>
      <c r="AH34" s="117">
        <v>162888.40000000002</v>
      </c>
      <c r="AI34" s="117">
        <v>95206.140000000029</v>
      </c>
      <c r="AJ34" s="117">
        <v>245409.84999999992</v>
      </c>
      <c r="AK34" s="117">
        <v>314050.2899999998</v>
      </c>
      <c r="AL34" s="117">
        <v>90849.155299999999</v>
      </c>
      <c r="AM34" s="117">
        <v>138193.89999999997</v>
      </c>
      <c r="AN34" s="117">
        <v>64634.250000000007</v>
      </c>
      <c r="AO34" s="117">
        <v>150508.53999999998</v>
      </c>
      <c r="AP34" s="117">
        <v>224623.22</v>
      </c>
      <c r="AQ34" s="117">
        <v>179567.40999999997</v>
      </c>
      <c r="AR34" s="117">
        <v>19854.796000000002</v>
      </c>
      <c r="AS34" s="117">
        <v>676704.82999999914</v>
      </c>
      <c r="AT34" s="117">
        <v>167538.75</v>
      </c>
      <c r="AU34" s="117">
        <v>306365.70000000013</v>
      </c>
      <c r="AV34" s="117">
        <v>213189.46000000002</v>
      </c>
      <c r="AW34" s="117">
        <v>186647.82999999996</v>
      </c>
      <c r="AX34" s="117">
        <v>69602.76999999999</v>
      </c>
      <c r="AY34" s="117">
        <v>116114.60000000002</v>
      </c>
      <c r="AZ34" s="117">
        <v>61746.229999999996</v>
      </c>
      <c r="BA34" s="117">
        <v>136294.48000000001</v>
      </c>
      <c r="BB34" s="117">
        <v>346240.36000000022</v>
      </c>
      <c r="BC34" s="117">
        <v>200167.46000000005</v>
      </c>
      <c r="BD34" s="117">
        <v>376157.94000000006</v>
      </c>
      <c r="BE34" s="117">
        <v>321772.60999999993</v>
      </c>
      <c r="BF34" s="117">
        <v>169533.68</v>
      </c>
      <c r="BG34" s="117">
        <v>220529.34999999998</v>
      </c>
      <c r="BH34" s="117">
        <v>138817.66999999998</v>
      </c>
      <c r="BI34" s="117">
        <v>245702.69999999998</v>
      </c>
      <c r="BJ34" s="95">
        <v>376092</v>
      </c>
      <c r="BK34" s="95">
        <v>155970.33840000001</v>
      </c>
      <c r="BL34" s="95">
        <v>147738.89000000001</v>
      </c>
      <c r="BM34" s="95">
        <v>130905.48999999999</v>
      </c>
      <c r="BN34" s="95">
        <v>243665</v>
      </c>
      <c r="BO34" s="95">
        <v>289754.12999999983</v>
      </c>
      <c r="BP34" s="348">
        <v>333481.77999999997</v>
      </c>
      <c r="BQ34" s="348">
        <v>221887.97999999981</v>
      </c>
      <c r="BR34" s="348">
        <v>458052.68999999983</v>
      </c>
      <c r="BS34" s="348">
        <v>428875.64999999991</v>
      </c>
      <c r="BT34" s="348">
        <v>562646.07199999981</v>
      </c>
      <c r="BU34" s="348">
        <v>584872.80000000016</v>
      </c>
      <c r="BV34" s="95">
        <v>492131.62999999966</v>
      </c>
      <c r="BW34" s="95">
        <v>333979.12</v>
      </c>
      <c r="BX34" s="95">
        <v>455230.05000000016</v>
      </c>
      <c r="BY34" s="95">
        <v>117905.57000000009</v>
      </c>
      <c r="BZ34" s="95">
        <v>432749.16999999981</v>
      </c>
      <c r="CA34" s="95">
        <v>425734.22999999975</v>
      </c>
      <c r="CB34" s="95">
        <v>267469.64999999997</v>
      </c>
      <c r="CC34" s="95">
        <v>112660</v>
      </c>
      <c r="CD34" s="95">
        <v>355389.27</v>
      </c>
      <c r="CE34" s="95">
        <v>445111.04600000003</v>
      </c>
      <c r="CF34" s="95">
        <v>554547.78999999992</v>
      </c>
      <c r="CG34" s="95">
        <v>405078.82999999996</v>
      </c>
      <c r="CH34" s="95">
        <v>419959.49100000015</v>
      </c>
      <c r="CI34" s="95">
        <v>255648.50000000006</v>
      </c>
      <c r="CJ34" s="95">
        <v>524456.97</v>
      </c>
      <c r="CK34" s="95">
        <v>419966</v>
      </c>
      <c r="CL34" s="95">
        <v>350749</v>
      </c>
      <c r="CM34" s="95">
        <v>595797</v>
      </c>
      <c r="CN34" s="95">
        <v>508794</v>
      </c>
      <c r="CO34" s="95">
        <v>444667</v>
      </c>
      <c r="CP34" s="95">
        <v>324462.08000000002</v>
      </c>
      <c r="CQ34" s="95">
        <v>394916</v>
      </c>
      <c r="CR34" s="95">
        <v>385039</v>
      </c>
      <c r="CS34" s="95">
        <v>400682</v>
      </c>
      <c r="CT34" s="207">
        <v>358752.51</v>
      </c>
      <c r="CU34" s="207">
        <v>190871.59000000003</v>
      </c>
      <c r="CV34" s="207">
        <v>249940.08000000007</v>
      </c>
      <c r="CW34" s="95">
        <v>327746.34999999998</v>
      </c>
      <c r="CX34" s="223">
        <v>490118.80834461458</v>
      </c>
      <c r="CY34" s="95">
        <v>328707.64999999997</v>
      </c>
      <c r="CZ34" s="117">
        <v>522059.04</v>
      </c>
      <c r="DA34" s="117">
        <v>633854.97540272377</v>
      </c>
      <c r="DB34" s="117">
        <v>555615.3457466996</v>
      </c>
      <c r="DC34" s="117">
        <v>402350.86290897243</v>
      </c>
      <c r="DD34" s="304">
        <v>568311.92000000016</v>
      </c>
      <c r="DE34" s="117">
        <v>372550.94133917976</v>
      </c>
    </row>
    <row r="35" spans="1:109" s="37" customFormat="1" ht="13.8" x14ac:dyDescent="0.3">
      <c r="A35" s="326" t="s">
        <v>263</v>
      </c>
      <c r="B35" s="117">
        <v>3886355.1910000006</v>
      </c>
      <c r="C35" s="117">
        <v>4722187.5423000008</v>
      </c>
      <c r="D35" s="117">
        <v>4291834.4782999996</v>
      </c>
      <c r="E35" s="117">
        <v>6838196.458899999</v>
      </c>
      <c r="F35" s="117">
        <f t="shared" si="0"/>
        <v>8311719.8410000019</v>
      </c>
      <c r="G35" s="117">
        <f t="shared" si="5"/>
        <v>8200515.5108000031</v>
      </c>
      <c r="H35" s="117">
        <f t="shared" si="6"/>
        <v>6540357.0854999991</v>
      </c>
      <c r="I35" s="117">
        <f t="shared" si="1"/>
        <v>9148018.1400000025</v>
      </c>
      <c r="J35" s="95">
        <f t="shared" si="2"/>
        <v>9420204.3273999989</v>
      </c>
      <c r="K35" s="95">
        <f t="shared" si="7"/>
        <v>9222252.0629999992</v>
      </c>
      <c r="L35" s="95">
        <f t="shared" si="8"/>
        <v>8890484.4299999997</v>
      </c>
      <c r="M35" s="95">
        <f t="shared" si="9"/>
        <v>11439870.175676716</v>
      </c>
      <c r="N35" s="122">
        <v>633432.2300000001</v>
      </c>
      <c r="O35" s="122">
        <v>31654.429999999989</v>
      </c>
      <c r="P35" s="117">
        <v>454273</v>
      </c>
      <c r="Q35" s="122">
        <v>298684.3400000002</v>
      </c>
      <c r="R35" s="117">
        <v>656244.43000000052</v>
      </c>
      <c r="S35" s="117">
        <v>739264.22</v>
      </c>
      <c r="T35" s="117">
        <v>385665.44099999999</v>
      </c>
      <c r="U35" s="117">
        <v>549552.54</v>
      </c>
      <c r="V35" s="122">
        <v>2189312.38</v>
      </c>
      <c r="W35" s="122">
        <v>772192.84999999986</v>
      </c>
      <c r="X35" s="117">
        <v>729492.93000000028</v>
      </c>
      <c r="Y35" s="113">
        <v>871951.04999999981</v>
      </c>
      <c r="Z35" s="117">
        <v>151275.57</v>
      </c>
      <c r="AA35" s="117">
        <v>426000.10000000003</v>
      </c>
      <c r="AB35" s="117">
        <v>420300.34</v>
      </c>
      <c r="AC35" s="117">
        <v>385924.55999999994</v>
      </c>
      <c r="AD35" s="117">
        <v>1027832.8240000001</v>
      </c>
      <c r="AE35" s="117">
        <v>324432.13</v>
      </c>
      <c r="AF35" s="117">
        <v>755027.68</v>
      </c>
      <c r="AG35" s="117">
        <v>1005463.28</v>
      </c>
      <c r="AH35" s="117">
        <v>541556.18679999979</v>
      </c>
      <c r="AI35" s="117">
        <v>693466.2200000002</v>
      </c>
      <c r="AJ35" s="117">
        <v>842164.85000000033</v>
      </c>
      <c r="AK35" s="117">
        <v>1627071.7700000014</v>
      </c>
      <c r="AL35" s="117">
        <v>336144.5688999999</v>
      </c>
      <c r="AM35" s="117">
        <v>425021.48</v>
      </c>
      <c r="AN35" s="117">
        <v>555404.12900000007</v>
      </c>
      <c r="AO35" s="117">
        <v>120232.15999999996</v>
      </c>
      <c r="AP35" s="117">
        <v>1062831.8599999994</v>
      </c>
      <c r="AQ35" s="117">
        <v>948614.54000000039</v>
      </c>
      <c r="AR35" s="117">
        <v>403531.66759999999</v>
      </c>
      <c r="AS35" s="117">
        <v>447426.42999999988</v>
      </c>
      <c r="AT35" s="117">
        <v>644294.07000000007</v>
      </c>
      <c r="AU35" s="117">
        <v>952309.54</v>
      </c>
      <c r="AV35" s="117">
        <v>111104.68000000001</v>
      </c>
      <c r="AW35" s="117">
        <v>533441.96</v>
      </c>
      <c r="AX35" s="117">
        <v>772492.04999999993</v>
      </c>
      <c r="AY35" s="117">
        <v>708593.2200000002</v>
      </c>
      <c r="AZ35" s="117">
        <v>717850.86999999988</v>
      </c>
      <c r="BA35" s="117">
        <v>599639.39000000013</v>
      </c>
      <c r="BB35" s="117">
        <v>674885.85000000044</v>
      </c>
      <c r="BC35" s="117">
        <v>850032.0700000003</v>
      </c>
      <c r="BD35" s="117">
        <v>811279.3600000001</v>
      </c>
      <c r="BE35" s="117">
        <v>945447.09000000008</v>
      </c>
      <c r="BF35" s="117">
        <v>1149986.5200000007</v>
      </c>
      <c r="BG35" s="117">
        <v>180062.55000000002</v>
      </c>
      <c r="BH35" s="117">
        <v>855803.10000000009</v>
      </c>
      <c r="BI35" s="117">
        <v>881946.0700000003</v>
      </c>
      <c r="BJ35" s="95">
        <v>720976</v>
      </c>
      <c r="BK35" s="95">
        <v>367268.1874</v>
      </c>
      <c r="BL35" s="95">
        <v>611631.4</v>
      </c>
      <c r="BM35" s="95">
        <v>410882.24</v>
      </c>
      <c r="BN35" s="95">
        <v>782345</v>
      </c>
      <c r="BO35" s="95">
        <v>664294.07999999984</v>
      </c>
      <c r="BP35" s="348">
        <v>894273.46000000054</v>
      </c>
      <c r="BQ35" s="348">
        <v>859233.05</v>
      </c>
      <c r="BR35" s="348">
        <v>805706.37999999977</v>
      </c>
      <c r="BS35" s="348">
        <v>990839.28999999887</v>
      </c>
      <c r="BT35" s="348">
        <v>1006598.7499999998</v>
      </c>
      <c r="BU35" s="348">
        <v>1306156.4899999993</v>
      </c>
      <c r="BV35" s="95">
        <v>849083.51000000047</v>
      </c>
      <c r="BW35" s="95">
        <v>845205.42999999993</v>
      </c>
      <c r="BX35" s="95">
        <v>1123646.98</v>
      </c>
      <c r="BY35" s="95">
        <v>550754.31999999983</v>
      </c>
      <c r="BZ35" s="95">
        <v>960333.8199999996</v>
      </c>
      <c r="CA35" s="95">
        <v>1093476.3599999994</v>
      </c>
      <c r="CB35" s="95">
        <v>369317.79299999995</v>
      </c>
      <c r="CC35" s="95">
        <v>660688</v>
      </c>
      <c r="CD35" s="95">
        <v>249940.14999999997</v>
      </c>
      <c r="CE35" s="95">
        <v>610988.54</v>
      </c>
      <c r="CF35" s="95">
        <v>709108.67000000016</v>
      </c>
      <c r="CG35" s="95">
        <v>1199708.4899999998</v>
      </c>
      <c r="CH35" s="95">
        <v>715213.58999999985</v>
      </c>
      <c r="CI35" s="95">
        <v>640864.98</v>
      </c>
      <c r="CJ35" s="95">
        <v>854496.48999999964</v>
      </c>
      <c r="CK35" s="95">
        <v>677472</v>
      </c>
      <c r="CL35" s="95">
        <v>597159</v>
      </c>
      <c r="CM35" s="95">
        <v>871509</v>
      </c>
      <c r="CN35" s="95">
        <v>663228</v>
      </c>
      <c r="CO35" s="95">
        <v>169153</v>
      </c>
      <c r="CP35" s="95">
        <v>527457.37000000034</v>
      </c>
      <c r="CQ35" s="95">
        <v>623198</v>
      </c>
      <c r="CR35" s="95">
        <v>1599948</v>
      </c>
      <c r="CS35" s="95">
        <v>950785</v>
      </c>
      <c r="CT35" s="207">
        <v>458957.66999999987</v>
      </c>
      <c r="CU35" s="207">
        <v>289800.85999999993</v>
      </c>
      <c r="CV35" s="207">
        <v>552318.39999999979</v>
      </c>
      <c r="CW35" s="95">
        <v>865729.75999999989</v>
      </c>
      <c r="CX35" s="223">
        <v>1364303.8580812966</v>
      </c>
      <c r="CY35" s="95">
        <v>1045556.0899999997</v>
      </c>
      <c r="CZ35" s="117">
        <v>1255296.56</v>
      </c>
      <c r="DA35" s="117">
        <v>1001541.8229412272</v>
      </c>
      <c r="DB35" s="117">
        <v>1355739.6870166664</v>
      </c>
      <c r="DC35" s="117">
        <v>1456750.6568055083</v>
      </c>
      <c r="DD35" s="304">
        <v>1363391.6600000001</v>
      </c>
      <c r="DE35" s="117">
        <v>430483.15083201887</v>
      </c>
    </row>
    <row r="36" spans="1:109" s="37" customFormat="1" ht="13.8" x14ac:dyDescent="0.3">
      <c r="A36" s="326" t="s">
        <v>264</v>
      </c>
      <c r="B36" s="117">
        <v>928902.17759999982</v>
      </c>
      <c r="C36" s="117">
        <v>1055675.6158</v>
      </c>
      <c r="D36" s="117">
        <v>1014210.4933</v>
      </c>
      <c r="E36" s="117">
        <v>1109060.9198999999</v>
      </c>
      <c r="F36" s="117">
        <f t="shared" si="0"/>
        <v>1277429.7853999999</v>
      </c>
      <c r="G36" s="117">
        <f t="shared" si="5"/>
        <v>867889.23729999992</v>
      </c>
      <c r="H36" s="117">
        <f t="shared" si="6"/>
        <v>670255.4068</v>
      </c>
      <c r="I36" s="117">
        <f t="shared" si="1"/>
        <v>717275.77999999991</v>
      </c>
      <c r="J36" s="95">
        <f t="shared" si="2"/>
        <v>846983.83990000002</v>
      </c>
      <c r="K36" s="95">
        <f t="shared" si="7"/>
        <v>807568.97</v>
      </c>
      <c r="L36" s="95">
        <f t="shared" si="8"/>
        <v>1212763.3399999999</v>
      </c>
      <c r="M36" s="95">
        <f t="shared" si="9"/>
        <v>1753108.1054404378</v>
      </c>
      <c r="N36" s="122">
        <v>106422.74000000002</v>
      </c>
      <c r="O36" s="122">
        <v>27431.360000000008</v>
      </c>
      <c r="P36" s="117">
        <v>33780</v>
      </c>
      <c r="Q36" s="122">
        <v>81972.379999999976</v>
      </c>
      <c r="R36" s="117">
        <v>192620.27999999997</v>
      </c>
      <c r="S36" s="117">
        <v>38904.460000000006</v>
      </c>
      <c r="T36" s="117">
        <v>124960.79999999997</v>
      </c>
      <c r="U36" s="117">
        <v>97844.84</v>
      </c>
      <c r="V36" s="122">
        <v>263662.42</v>
      </c>
      <c r="W36" s="122">
        <v>40750.941700000003</v>
      </c>
      <c r="X36" s="117">
        <v>150520.48999999996</v>
      </c>
      <c r="Y36" s="113">
        <v>118559.07370000001</v>
      </c>
      <c r="Z36" s="117">
        <v>72812.12000000001</v>
      </c>
      <c r="AA36" s="117">
        <v>90794.019700000004</v>
      </c>
      <c r="AB36" s="117">
        <v>55918.785999999993</v>
      </c>
      <c r="AC36" s="117">
        <v>56688.09</v>
      </c>
      <c r="AD36" s="117">
        <v>51180.19000000001</v>
      </c>
      <c r="AE36" s="117">
        <v>80059.710000000006</v>
      </c>
      <c r="AF36" s="117">
        <v>52722.429999999986</v>
      </c>
      <c r="AG36" s="117">
        <v>25606.899999999994</v>
      </c>
      <c r="AH36" s="117">
        <v>110211.0116</v>
      </c>
      <c r="AI36" s="117">
        <v>55709.310000000012</v>
      </c>
      <c r="AJ36" s="117">
        <v>37860.239999999991</v>
      </c>
      <c r="AK36" s="117">
        <v>178326.43</v>
      </c>
      <c r="AL36" s="117">
        <v>82905.196800000005</v>
      </c>
      <c r="AM36" s="117">
        <v>18395.310000000001</v>
      </c>
      <c r="AN36" s="117">
        <v>22573.440000000002</v>
      </c>
      <c r="AO36" s="117">
        <v>7360.67</v>
      </c>
      <c r="AP36" s="117">
        <v>51615.360000000001</v>
      </c>
      <c r="AQ36" s="117">
        <v>25122.92</v>
      </c>
      <c r="AR36" s="117">
        <v>16294.189999999999</v>
      </c>
      <c r="AS36" s="117">
        <v>162682.41999999998</v>
      </c>
      <c r="AT36" s="117">
        <v>93379.450000000012</v>
      </c>
      <c r="AU36" s="117">
        <v>79909.449999999983</v>
      </c>
      <c r="AV36" s="117">
        <v>63725.8</v>
      </c>
      <c r="AW36" s="117">
        <v>46291.199999999997</v>
      </c>
      <c r="AX36" s="117">
        <v>62258.409999999996</v>
      </c>
      <c r="AY36" s="117">
        <v>99865.87000000001</v>
      </c>
      <c r="AZ36" s="117">
        <v>22760.829999999998</v>
      </c>
      <c r="BA36" s="117">
        <v>14380.169999999998</v>
      </c>
      <c r="BB36" s="117">
        <v>26213.579999999998</v>
      </c>
      <c r="BC36" s="117">
        <v>108528.86</v>
      </c>
      <c r="BD36" s="117">
        <v>45213.759999999995</v>
      </c>
      <c r="BE36" s="117">
        <v>12870.070000000002</v>
      </c>
      <c r="BF36" s="117">
        <v>95146.989999999991</v>
      </c>
      <c r="BG36" s="117">
        <v>100717.20999999999</v>
      </c>
      <c r="BH36" s="117">
        <v>38528.32</v>
      </c>
      <c r="BI36" s="117">
        <v>90791.71</v>
      </c>
      <c r="BJ36" s="95">
        <v>84747</v>
      </c>
      <c r="BK36" s="95">
        <v>8779.9298999999992</v>
      </c>
      <c r="BL36" s="95">
        <v>91370.07</v>
      </c>
      <c r="BM36" s="95">
        <v>22262.699999999997</v>
      </c>
      <c r="BN36" s="95">
        <v>112266</v>
      </c>
      <c r="BO36" s="95">
        <v>85466.810000000012</v>
      </c>
      <c r="BP36" s="348">
        <v>77385.64</v>
      </c>
      <c r="BQ36" s="348">
        <v>20532.87</v>
      </c>
      <c r="BR36" s="348">
        <v>59457.900000000009</v>
      </c>
      <c r="BS36" s="348">
        <v>75059.02</v>
      </c>
      <c r="BT36" s="348">
        <v>158355.25</v>
      </c>
      <c r="BU36" s="348">
        <v>51300.650000000009</v>
      </c>
      <c r="BV36" s="95">
        <v>126226.40000000001</v>
      </c>
      <c r="BW36" s="95">
        <v>27877.829999999998</v>
      </c>
      <c r="BX36" s="95">
        <v>62366.849999999991</v>
      </c>
      <c r="BY36" s="95">
        <v>71393.079999999987</v>
      </c>
      <c r="BZ36" s="95">
        <v>83488.439999999988</v>
      </c>
      <c r="CA36" s="95">
        <v>95045.459999999992</v>
      </c>
      <c r="CB36" s="95">
        <v>52054.959999999992</v>
      </c>
      <c r="CC36" s="95">
        <v>71778</v>
      </c>
      <c r="CD36" s="95">
        <v>27344.750000000004</v>
      </c>
      <c r="CE36" s="95">
        <v>19359.169999999998</v>
      </c>
      <c r="CF36" s="95">
        <v>5177.84</v>
      </c>
      <c r="CG36" s="95">
        <v>165456.19</v>
      </c>
      <c r="CH36" s="95">
        <v>81147.510000000009</v>
      </c>
      <c r="CI36" s="95">
        <v>118049.81000000001</v>
      </c>
      <c r="CJ36" s="95">
        <v>45137.04</v>
      </c>
      <c r="CK36" s="95">
        <v>108828</v>
      </c>
      <c r="CL36" s="95">
        <v>64970</v>
      </c>
      <c r="CM36" s="95">
        <v>95630</v>
      </c>
      <c r="CN36" s="95">
        <v>42167</v>
      </c>
      <c r="CO36" s="95">
        <v>168652</v>
      </c>
      <c r="CP36" s="95">
        <v>190365.97999999998</v>
      </c>
      <c r="CQ36" s="95">
        <v>76401</v>
      </c>
      <c r="CR36" s="95">
        <v>37986</v>
      </c>
      <c r="CS36" s="95">
        <v>183429</v>
      </c>
      <c r="CT36" s="207">
        <v>41779.260000000009</v>
      </c>
      <c r="CU36" s="207">
        <v>201753.41999999998</v>
      </c>
      <c r="CV36" s="207">
        <v>42856.79</v>
      </c>
      <c r="CW36" s="95">
        <v>154999.19</v>
      </c>
      <c r="CX36" s="223">
        <v>173559.47751099081</v>
      </c>
      <c r="CY36" s="95">
        <v>343546.83</v>
      </c>
      <c r="CZ36" s="117">
        <v>92193.989999999962</v>
      </c>
      <c r="DA36" s="117">
        <v>371277.07311097835</v>
      </c>
      <c r="DB36" s="117">
        <v>63011.393857510338</v>
      </c>
      <c r="DC36" s="117">
        <v>155290.19422847658</v>
      </c>
      <c r="DD36" s="304">
        <v>66105.819999999992</v>
      </c>
      <c r="DE36" s="117">
        <v>46734.666732481572</v>
      </c>
    </row>
    <row r="37" spans="1:109" s="37" customFormat="1" ht="13.8" x14ac:dyDescent="0.3">
      <c r="A37" s="326" t="s">
        <v>265</v>
      </c>
      <c r="B37" s="117">
        <v>1044263.1859000002</v>
      </c>
      <c r="C37" s="117">
        <v>933352.55760000017</v>
      </c>
      <c r="D37" s="117">
        <v>927905.74530000018</v>
      </c>
      <c r="E37" s="117">
        <v>1399545.1446000002</v>
      </c>
      <c r="F37" s="117">
        <f t="shared" si="0"/>
        <v>1170598.3899999999</v>
      </c>
      <c r="G37" s="117">
        <f t="shared" si="5"/>
        <v>1690518.2642999997</v>
      </c>
      <c r="H37" s="117">
        <f t="shared" si="6"/>
        <v>1663386.9179999996</v>
      </c>
      <c r="I37" s="117">
        <f t="shared" si="1"/>
        <v>2036987.865</v>
      </c>
      <c r="J37" s="95">
        <f t="shared" si="2"/>
        <v>1741262.6077000001</v>
      </c>
      <c r="K37" s="95">
        <f t="shared" si="7"/>
        <v>1921314.26</v>
      </c>
      <c r="L37" s="95">
        <f t="shared" si="8"/>
        <v>2317830.4099999997</v>
      </c>
      <c r="M37" s="95">
        <f t="shared" si="9"/>
        <v>2747160.639415659</v>
      </c>
      <c r="N37" s="122">
        <v>54509.04</v>
      </c>
      <c r="O37" s="122">
        <v>27332.680000000004</v>
      </c>
      <c r="P37" s="117">
        <v>61273</v>
      </c>
      <c r="Q37" s="122">
        <v>82411.059999999939</v>
      </c>
      <c r="R37" s="117">
        <v>163631.61999999994</v>
      </c>
      <c r="S37" s="117">
        <v>148970.68000000008</v>
      </c>
      <c r="T37" s="117">
        <v>100345.68</v>
      </c>
      <c r="U37" s="117">
        <v>6337.47</v>
      </c>
      <c r="V37" s="122">
        <v>107500.88</v>
      </c>
      <c r="W37" s="122">
        <v>81626.01999999999</v>
      </c>
      <c r="X37" s="117">
        <v>167294.14999999991</v>
      </c>
      <c r="Y37" s="113">
        <v>169366.11000000004</v>
      </c>
      <c r="Z37" s="117">
        <v>41805.839999999997</v>
      </c>
      <c r="AA37" s="117">
        <v>75131.62000000001</v>
      </c>
      <c r="AB37" s="117">
        <v>164435.65</v>
      </c>
      <c r="AC37" s="117">
        <v>56314.680000000008</v>
      </c>
      <c r="AD37" s="117">
        <v>159831.20000000001</v>
      </c>
      <c r="AE37" s="117">
        <v>151552.53000000009</v>
      </c>
      <c r="AF37" s="117">
        <v>96880.669999999984</v>
      </c>
      <c r="AG37" s="117">
        <v>156446.10999999999</v>
      </c>
      <c r="AH37" s="117">
        <v>164899.36430000002</v>
      </c>
      <c r="AI37" s="117">
        <v>123972.51000000001</v>
      </c>
      <c r="AJ37" s="117">
        <v>330026.66999999993</v>
      </c>
      <c r="AK37" s="117">
        <v>169221.41999999995</v>
      </c>
      <c r="AL37" s="117">
        <v>176302.38799999998</v>
      </c>
      <c r="AM37" s="117">
        <v>133442.70000000001</v>
      </c>
      <c r="AN37" s="117">
        <v>125891.94999999998</v>
      </c>
      <c r="AO37" s="117">
        <v>11538.37</v>
      </c>
      <c r="AP37" s="117">
        <v>132807.82999999996</v>
      </c>
      <c r="AQ37" s="117">
        <v>181436.02999999997</v>
      </c>
      <c r="AR37" s="117">
        <v>28239.819999999996</v>
      </c>
      <c r="AS37" s="117">
        <v>217987.26999999996</v>
      </c>
      <c r="AT37" s="117">
        <v>70429.760000000009</v>
      </c>
      <c r="AU37" s="117">
        <v>217615.5</v>
      </c>
      <c r="AV37" s="117">
        <v>106999.83999999997</v>
      </c>
      <c r="AW37" s="117">
        <v>260695.45999999993</v>
      </c>
      <c r="AX37" s="117">
        <v>135098.35999999999</v>
      </c>
      <c r="AY37" s="117">
        <v>110584.99</v>
      </c>
      <c r="AZ37" s="117">
        <v>63025.950000000012</v>
      </c>
      <c r="BA37" s="117">
        <v>144456.91000000003</v>
      </c>
      <c r="BB37" s="117">
        <v>301686.27999999997</v>
      </c>
      <c r="BC37" s="117">
        <v>148056.54600000003</v>
      </c>
      <c r="BD37" s="117">
        <v>232891.77000000002</v>
      </c>
      <c r="BE37" s="117">
        <v>124934.70999999996</v>
      </c>
      <c r="BF37" s="117">
        <v>181466.78999999995</v>
      </c>
      <c r="BG37" s="117">
        <v>319394.20000000007</v>
      </c>
      <c r="BH37" s="117">
        <v>13414.380000000001</v>
      </c>
      <c r="BI37" s="117">
        <v>261976.97899999996</v>
      </c>
      <c r="BJ37" s="95">
        <v>152422</v>
      </c>
      <c r="BK37" s="95">
        <v>21120.219700000001</v>
      </c>
      <c r="BL37" s="95">
        <v>54126.64</v>
      </c>
      <c r="BM37" s="95">
        <v>49268.100000000013</v>
      </c>
      <c r="BN37" s="95">
        <v>38551</v>
      </c>
      <c r="BO37" s="95">
        <v>170952.98000000004</v>
      </c>
      <c r="BP37" s="348">
        <v>148131.80000000008</v>
      </c>
      <c r="BQ37" s="348">
        <v>123623.19999999998</v>
      </c>
      <c r="BR37" s="348">
        <v>209234.10999999996</v>
      </c>
      <c r="BS37" s="348">
        <v>408679.00800000003</v>
      </c>
      <c r="BT37" s="348">
        <v>196670.9</v>
      </c>
      <c r="BU37" s="348">
        <v>168482.64999999991</v>
      </c>
      <c r="BV37" s="95">
        <v>398799.17000000004</v>
      </c>
      <c r="BW37" s="95">
        <v>169442.65</v>
      </c>
      <c r="BX37" s="95">
        <v>184298.06</v>
      </c>
      <c r="BY37" s="95">
        <v>148225.91999999998</v>
      </c>
      <c r="BZ37" s="95">
        <v>217694.53000000003</v>
      </c>
      <c r="CA37" s="95">
        <v>150187.71</v>
      </c>
      <c r="CB37" s="95">
        <v>211657.93999999997</v>
      </c>
      <c r="CC37" s="95">
        <v>111980</v>
      </c>
      <c r="CD37" s="95">
        <v>56769.71</v>
      </c>
      <c r="CE37" s="95">
        <v>74699.23000000001</v>
      </c>
      <c r="CF37" s="95">
        <v>49783.590000000011</v>
      </c>
      <c r="CG37" s="95">
        <v>147775.75000000003</v>
      </c>
      <c r="CH37" s="95">
        <v>272461</v>
      </c>
      <c r="CI37" s="95">
        <v>195306.89999999997</v>
      </c>
      <c r="CJ37" s="95">
        <v>376215.73999999982</v>
      </c>
      <c r="CK37" s="95">
        <v>209060</v>
      </c>
      <c r="CL37" s="95">
        <v>134636</v>
      </c>
      <c r="CM37" s="95">
        <v>178942</v>
      </c>
      <c r="CN37" s="95">
        <v>192457</v>
      </c>
      <c r="CO37" s="95">
        <v>48191</v>
      </c>
      <c r="CP37" s="95">
        <v>136247.77000000002</v>
      </c>
      <c r="CQ37" s="95">
        <v>139866</v>
      </c>
      <c r="CR37" s="95">
        <v>213816</v>
      </c>
      <c r="CS37" s="95">
        <v>220631</v>
      </c>
      <c r="CT37" s="207">
        <v>71871.76999999999</v>
      </c>
      <c r="CU37" s="207">
        <v>71880.12</v>
      </c>
      <c r="CV37" s="207">
        <v>53384.100000000006</v>
      </c>
      <c r="CW37" s="95">
        <v>868982.86999999976</v>
      </c>
      <c r="CX37" s="223">
        <v>49064.887477986013</v>
      </c>
      <c r="CY37" s="95">
        <v>406336.09</v>
      </c>
      <c r="CZ37" s="117">
        <v>187799.5</v>
      </c>
      <c r="DA37" s="117">
        <v>491648.90699291707</v>
      </c>
      <c r="DB37" s="117">
        <v>32296.443211066846</v>
      </c>
      <c r="DC37" s="117">
        <v>273885.29867181473</v>
      </c>
      <c r="DD37" s="304">
        <v>97553.25</v>
      </c>
      <c r="DE37" s="117">
        <v>142457.4030618743</v>
      </c>
    </row>
    <row r="38" spans="1:109" s="37" customFormat="1" ht="13.8" x14ac:dyDescent="0.3">
      <c r="A38" s="345" t="s">
        <v>266</v>
      </c>
      <c r="B38" s="346">
        <v>2115390.6320000002</v>
      </c>
      <c r="C38" s="117">
        <v>2221680.2591000004</v>
      </c>
      <c r="D38" s="117">
        <v>2184196.8426000006</v>
      </c>
      <c r="E38" s="117">
        <v>3390759.9800000009</v>
      </c>
      <c r="F38" s="117">
        <f t="shared" ref="F38:F69" si="15">SUM(N38:Y38)</f>
        <v>5469453.9272000045</v>
      </c>
      <c r="G38" s="117">
        <f t="shared" si="5"/>
        <v>3216625.3600000003</v>
      </c>
      <c r="H38" s="117">
        <f t="shared" si="6"/>
        <v>2877378.81</v>
      </c>
      <c r="I38" s="117">
        <f t="shared" ref="I38:I69" si="16">SUM(AX38:BI38)</f>
        <v>2808816.54</v>
      </c>
      <c r="J38" s="95">
        <f t="shared" si="2"/>
        <v>2894076.2199999997</v>
      </c>
      <c r="K38" s="95">
        <f t="shared" si="7"/>
        <v>3555437.8700000006</v>
      </c>
      <c r="L38" s="95">
        <f t="shared" si="8"/>
        <v>1805056.59</v>
      </c>
      <c r="M38" s="95">
        <f t="shared" si="9"/>
        <v>6342685.098861564</v>
      </c>
      <c r="N38" s="122">
        <v>310424.67</v>
      </c>
      <c r="O38" s="122">
        <v>464388.35000000009</v>
      </c>
      <c r="P38" s="117">
        <v>202025</v>
      </c>
      <c r="Q38" s="122">
        <v>412946.52999999974</v>
      </c>
      <c r="R38" s="117">
        <v>466923.93</v>
      </c>
      <c r="S38" s="117">
        <v>569837.80000000063</v>
      </c>
      <c r="T38" s="117">
        <v>414145.60000000009</v>
      </c>
      <c r="U38" s="117">
        <v>228302.52</v>
      </c>
      <c r="V38" s="122">
        <v>928662.71720000112</v>
      </c>
      <c r="W38" s="122">
        <v>105048.51999999999</v>
      </c>
      <c r="X38" s="117">
        <v>393313.35000000015</v>
      </c>
      <c r="Y38" s="113">
        <v>973434.94000000181</v>
      </c>
      <c r="Z38" s="117">
        <v>228733.48999999987</v>
      </c>
      <c r="AA38" s="117">
        <v>215950.01</v>
      </c>
      <c r="AB38" s="117">
        <v>295327.55000000022</v>
      </c>
      <c r="AC38" s="117">
        <v>201660.7</v>
      </c>
      <c r="AD38" s="117">
        <v>147121.01999999999</v>
      </c>
      <c r="AE38" s="117">
        <v>470200.69000000035</v>
      </c>
      <c r="AF38" s="117">
        <v>365488.82999999984</v>
      </c>
      <c r="AG38" s="117">
        <v>156836.09</v>
      </c>
      <c r="AH38" s="117">
        <v>136692.11000000007</v>
      </c>
      <c r="AI38" s="117">
        <v>173295.72000000006</v>
      </c>
      <c r="AJ38" s="117">
        <v>120590.29000000002</v>
      </c>
      <c r="AK38" s="117">
        <v>704728.85999999964</v>
      </c>
      <c r="AL38" s="117">
        <v>109370.50999999998</v>
      </c>
      <c r="AM38" s="117">
        <v>173411.6800000002</v>
      </c>
      <c r="AN38" s="117">
        <v>351965.08</v>
      </c>
      <c r="AO38" s="117">
        <v>245410.32999999996</v>
      </c>
      <c r="AP38" s="117">
        <v>356172.16</v>
      </c>
      <c r="AQ38" s="117">
        <v>318369.62000000017</v>
      </c>
      <c r="AR38" s="117">
        <v>191183.06000000011</v>
      </c>
      <c r="AS38" s="117">
        <v>268417.98</v>
      </c>
      <c r="AT38" s="117">
        <v>90561.419999999984</v>
      </c>
      <c r="AU38" s="117">
        <v>346997.52</v>
      </c>
      <c r="AV38" s="117">
        <v>194905.89999999994</v>
      </c>
      <c r="AW38" s="117">
        <v>230613.55000000002</v>
      </c>
      <c r="AX38" s="117">
        <v>251606.01000000007</v>
      </c>
      <c r="AY38" s="117">
        <v>95282.109999999957</v>
      </c>
      <c r="AZ38" s="117">
        <v>297418.58000000019</v>
      </c>
      <c r="BA38" s="117">
        <v>333095.76999999996</v>
      </c>
      <c r="BB38" s="117">
        <v>337266.20999999985</v>
      </c>
      <c r="BC38" s="117">
        <v>207040.48000000016</v>
      </c>
      <c r="BD38" s="117">
        <v>180560.08000000002</v>
      </c>
      <c r="BE38" s="117">
        <v>283947.90999999992</v>
      </c>
      <c r="BF38" s="117">
        <v>231331.59000000005</v>
      </c>
      <c r="BG38" s="117">
        <v>175430.71</v>
      </c>
      <c r="BH38" s="117">
        <v>144397.11000000002</v>
      </c>
      <c r="BI38" s="117">
        <v>271439.98000000004</v>
      </c>
      <c r="BJ38" s="95">
        <v>314383</v>
      </c>
      <c r="BK38" s="95">
        <v>120340.09</v>
      </c>
      <c r="BL38" s="95">
        <v>298609.96999999997</v>
      </c>
      <c r="BM38" s="95">
        <v>283124.23000000004</v>
      </c>
      <c r="BN38" s="95">
        <v>415654</v>
      </c>
      <c r="BO38" s="95">
        <v>212519.58999999997</v>
      </c>
      <c r="BP38" s="348">
        <v>174121.8</v>
      </c>
      <c r="BQ38" s="348">
        <v>82206.239999999976</v>
      </c>
      <c r="BR38" s="348">
        <v>283076.21000000002</v>
      </c>
      <c r="BS38" s="348">
        <v>289072.42</v>
      </c>
      <c r="BT38" s="348">
        <v>207044.53999999995</v>
      </c>
      <c r="BU38" s="348">
        <v>213924.12999999989</v>
      </c>
      <c r="BV38" s="95">
        <v>34429.979999999996</v>
      </c>
      <c r="BW38" s="95">
        <v>165103.62000000002</v>
      </c>
      <c r="BX38" s="95">
        <v>347181.35000000033</v>
      </c>
      <c r="BY38" s="95">
        <v>318802.62000000023</v>
      </c>
      <c r="BZ38" s="95">
        <v>433047.97999999981</v>
      </c>
      <c r="CA38" s="95">
        <v>519691.13000000035</v>
      </c>
      <c r="CB38" s="95">
        <v>256755.74000000002</v>
      </c>
      <c r="CC38" s="95">
        <v>259742</v>
      </c>
      <c r="CD38" s="95">
        <v>13237.18</v>
      </c>
      <c r="CE38" s="95">
        <v>270773.55999999994</v>
      </c>
      <c r="CF38" s="95">
        <v>445654.16999999981</v>
      </c>
      <c r="CG38" s="95">
        <v>491018.53999999975</v>
      </c>
      <c r="CH38" s="95">
        <v>155740.77000000002</v>
      </c>
      <c r="CI38" s="95">
        <v>233855.84</v>
      </c>
      <c r="CJ38" s="95">
        <v>79347.489999999976</v>
      </c>
      <c r="CK38" s="95">
        <v>346421</v>
      </c>
      <c r="CL38" s="95">
        <v>15373</v>
      </c>
      <c r="CM38" s="95">
        <v>334877</v>
      </c>
      <c r="CN38" s="95">
        <v>94525</v>
      </c>
      <c r="CO38" s="95">
        <v>13034</v>
      </c>
      <c r="CP38" s="95">
        <v>136019.48999999996</v>
      </c>
      <c r="CQ38" s="95">
        <v>206996</v>
      </c>
      <c r="CR38" s="95">
        <v>68025</v>
      </c>
      <c r="CS38" s="95">
        <v>120842</v>
      </c>
      <c r="CT38" s="207">
        <v>1080872.2900000003</v>
      </c>
      <c r="CU38" s="207">
        <v>1251.0600000000004</v>
      </c>
      <c r="CV38" s="207">
        <v>358464.50000000006</v>
      </c>
      <c r="CW38" s="95">
        <v>266412.90000000002</v>
      </c>
      <c r="CX38" s="223">
        <v>823382.35382839327</v>
      </c>
      <c r="CY38" s="95">
        <v>11599.060000000001</v>
      </c>
      <c r="CZ38" s="117">
        <v>205747.72</v>
      </c>
      <c r="DA38" s="117">
        <v>630121.88130972988</v>
      </c>
      <c r="DB38" s="117">
        <v>1056815.8407333135</v>
      </c>
      <c r="DC38" s="117">
        <v>546244.53</v>
      </c>
      <c r="DD38" s="304">
        <v>568978.92000000004</v>
      </c>
      <c r="DE38" s="117">
        <v>792794.0429901263</v>
      </c>
    </row>
    <row r="39" spans="1:109" s="37" customFormat="1" ht="13.8" x14ac:dyDescent="0.3">
      <c r="A39" s="345" t="s">
        <v>340</v>
      </c>
      <c r="B39" s="346">
        <v>594190.28209999995</v>
      </c>
      <c r="C39" s="117">
        <v>716372.38669999992</v>
      </c>
      <c r="D39" s="117">
        <v>729065.4234000002</v>
      </c>
      <c r="E39" s="117">
        <v>802374.02340000018</v>
      </c>
      <c r="F39" s="117">
        <f t="shared" si="15"/>
        <v>1366925.1499999997</v>
      </c>
      <c r="G39" s="117">
        <f t="shared" si="5"/>
        <v>861405.14999999991</v>
      </c>
      <c r="H39" s="117">
        <f t="shared" si="6"/>
        <v>1028709.8420000001</v>
      </c>
      <c r="I39" s="117">
        <f t="shared" si="16"/>
        <v>898143.93000000017</v>
      </c>
      <c r="J39" s="95">
        <f t="shared" si="2"/>
        <v>505034.76899999997</v>
      </c>
      <c r="K39" s="95">
        <f t="shared" si="7"/>
        <v>638572.40999999992</v>
      </c>
      <c r="L39" s="95">
        <f t="shared" si="8"/>
        <v>655362.46</v>
      </c>
      <c r="M39" s="95">
        <f t="shared" si="9"/>
        <v>896159.98622840142</v>
      </c>
      <c r="N39" s="122">
        <v>62007.299999999996</v>
      </c>
      <c r="O39" s="122">
        <v>49261.38</v>
      </c>
      <c r="P39" s="117">
        <v>57011</v>
      </c>
      <c r="Q39" s="122">
        <v>19938.259999999995</v>
      </c>
      <c r="R39" s="117">
        <v>190148.65999999989</v>
      </c>
      <c r="S39" s="117">
        <v>57826.579999999987</v>
      </c>
      <c r="T39" s="117">
        <v>0</v>
      </c>
      <c r="U39" s="117">
        <v>112130.08</v>
      </c>
      <c r="V39" s="122">
        <v>363990.22</v>
      </c>
      <c r="W39" s="122">
        <v>114193.49000000002</v>
      </c>
      <c r="X39" s="117">
        <v>99964.75</v>
      </c>
      <c r="Y39" s="113">
        <v>240453.43</v>
      </c>
      <c r="Z39" s="117">
        <v>22199.300000000003</v>
      </c>
      <c r="AA39" s="117">
        <v>165.63</v>
      </c>
      <c r="AB39" s="117">
        <v>95267.219999999987</v>
      </c>
      <c r="AC39" s="117">
        <v>16320.43</v>
      </c>
      <c r="AD39" s="117">
        <v>236728.55999999997</v>
      </c>
      <c r="AE39" s="117">
        <v>96170.410000000018</v>
      </c>
      <c r="AF39" s="117">
        <v>42149.69</v>
      </c>
      <c r="AG39" s="117">
        <v>85121.650000000023</v>
      </c>
      <c r="AH39" s="117">
        <v>20253.880000000005</v>
      </c>
      <c r="AI39" s="117">
        <v>44590.78</v>
      </c>
      <c r="AJ39" s="117">
        <v>94592.61999999985</v>
      </c>
      <c r="AK39" s="117">
        <v>107844.97999999995</v>
      </c>
      <c r="AL39" s="117">
        <v>107608.258</v>
      </c>
      <c r="AM39" s="117">
        <v>42815.67</v>
      </c>
      <c r="AN39" s="117">
        <v>49839.42</v>
      </c>
      <c r="AO39" s="117">
        <v>13181.199999999997</v>
      </c>
      <c r="AP39" s="117">
        <v>36718.610000000008</v>
      </c>
      <c r="AQ39" s="117">
        <v>83447.209999999977</v>
      </c>
      <c r="AR39" s="117">
        <v>7149.28</v>
      </c>
      <c r="AS39" s="117">
        <v>101114.4</v>
      </c>
      <c r="AT39" s="117">
        <v>186380.15400000001</v>
      </c>
      <c r="AU39" s="117">
        <v>110691.90999999999</v>
      </c>
      <c r="AV39" s="117">
        <v>219025.63000000003</v>
      </c>
      <c r="AW39" s="117">
        <v>70738.100000000006</v>
      </c>
      <c r="AX39" s="117">
        <v>20686.21</v>
      </c>
      <c r="AY39" s="117">
        <v>55094.8</v>
      </c>
      <c r="AZ39" s="117">
        <v>76639.919999999984</v>
      </c>
      <c r="BA39" s="117">
        <v>85265.080000000016</v>
      </c>
      <c r="BB39" s="117">
        <v>149053.02999999997</v>
      </c>
      <c r="BC39" s="117">
        <v>72792.610000000015</v>
      </c>
      <c r="BD39" s="117">
        <v>33422.459999999992</v>
      </c>
      <c r="BE39" s="117">
        <v>132986.15999999997</v>
      </c>
      <c r="BF39" s="117">
        <v>118797.17000000001</v>
      </c>
      <c r="BG39" s="117">
        <v>50157.049999999996</v>
      </c>
      <c r="BH39" s="117">
        <v>38931.530000000021</v>
      </c>
      <c r="BI39" s="117">
        <v>64317.910000000025</v>
      </c>
      <c r="BJ39" s="95">
        <v>22623</v>
      </c>
      <c r="BK39" s="95">
        <v>28027.868999999999</v>
      </c>
      <c r="BL39" s="95">
        <v>20278.509999999998</v>
      </c>
      <c r="BM39" s="95">
        <v>10800.37</v>
      </c>
      <c r="BN39" s="95">
        <v>50669</v>
      </c>
      <c r="BO39" s="95">
        <v>60924.359999999979</v>
      </c>
      <c r="BP39" s="348">
        <v>618.61</v>
      </c>
      <c r="BQ39" s="348">
        <v>100985.23</v>
      </c>
      <c r="BR39" s="348">
        <v>38771.910000000003</v>
      </c>
      <c r="BS39" s="348">
        <v>99634.309999999983</v>
      </c>
      <c r="BT39" s="348">
        <v>12372.859999999999</v>
      </c>
      <c r="BU39" s="348">
        <v>59328.74000000002</v>
      </c>
      <c r="BV39" s="95">
        <v>88579.030000000013</v>
      </c>
      <c r="BW39" s="95">
        <v>22081.040000000001</v>
      </c>
      <c r="BX39" s="95">
        <v>130720.46000000002</v>
      </c>
      <c r="BY39" s="95">
        <v>59467.94</v>
      </c>
      <c r="BZ39" s="95">
        <v>18004.540000000008</v>
      </c>
      <c r="CA39" s="95">
        <v>85993.68</v>
      </c>
      <c r="CB39" s="95">
        <v>25723.560000000005</v>
      </c>
      <c r="CC39" s="95">
        <v>25563</v>
      </c>
      <c r="CD39" s="95">
        <v>87599.83</v>
      </c>
      <c r="CE39" s="95">
        <v>13084.269999999997</v>
      </c>
      <c r="CF39" s="95">
        <v>22418.69</v>
      </c>
      <c r="CG39" s="95">
        <v>59336.369999999981</v>
      </c>
      <c r="CH39" s="95">
        <v>13263.029999999999</v>
      </c>
      <c r="CI39" s="95">
        <v>5920.91</v>
      </c>
      <c r="CJ39" s="95">
        <v>90252.56999999992</v>
      </c>
      <c r="CK39" s="95">
        <v>26505</v>
      </c>
      <c r="CL39" s="95">
        <v>103512</v>
      </c>
      <c r="CM39" s="95">
        <v>38435</v>
      </c>
      <c r="CN39" s="95">
        <v>47892</v>
      </c>
      <c r="CO39" s="95">
        <v>38483</v>
      </c>
      <c r="CP39" s="95">
        <v>28221.95</v>
      </c>
      <c r="CQ39" s="95">
        <v>83522</v>
      </c>
      <c r="CR39" s="95">
        <v>134480</v>
      </c>
      <c r="CS39" s="95">
        <v>44875</v>
      </c>
      <c r="CT39" s="207">
        <v>38298.28</v>
      </c>
      <c r="CU39" s="207">
        <v>20282.709999999988</v>
      </c>
      <c r="CV39" s="207">
        <v>33452.950000000004</v>
      </c>
      <c r="CW39" s="95">
        <v>71549.780000000013</v>
      </c>
      <c r="CX39" s="223">
        <v>23092.6295214231</v>
      </c>
      <c r="CY39" s="95">
        <v>149606.5</v>
      </c>
      <c r="CZ39" s="117">
        <v>269750.18</v>
      </c>
      <c r="DA39" s="117">
        <v>13294.773087200027</v>
      </c>
      <c r="DB39" s="117">
        <v>80001.923977888815</v>
      </c>
      <c r="DC39" s="349">
        <v>25912.308638709004</v>
      </c>
      <c r="DD39" s="304">
        <v>57891.619999999988</v>
      </c>
      <c r="DE39" s="117">
        <v>113026.33100318044</v>
      </c>
    </row>
    <row r="40" spans="1:109" s="37" customFormat="1" ht="27.6" x14ac:dyDescent="0.3">
      <c r="A40" s="326" t="s">
        <v>149</v>
      </c>
      <c r="B40" s="189">
        <f>SUM(B41:B42)</f>
        <v>5192461.0875000004</v>
      </c>
      <c r="C40" s="117">
        <v>5709478.9130000006</v>
      </c>
      <c r="D40" s="117">
        <v>5376626.8753000004</v>
      </c>
      <c r="E40" s="117">
        <v>7027537.951299997</v>
      </c>
      <c r="F40" s="117">
        <f t="shared" si="15"/>
        <v>6663899.7100000009</v>
      </c>
      <c r="G40" s="117">
        <f t="shared" si="5"/>
        <v>8779038.3063000031</v>
      </c>
      <c r="H40" s="117">
        <f t="shared" si="6"/>
        <v>7048164.6276000002</v>
      </c>
      <c r="I40" s="117">
        <f t="shared" si="16"/>
        <v>7739633.9500000011</v>
      </c>
      <c r="J40" s="95">
        <f t="shared" si="2"/>
        <v>7465173.3089000005</v>
      </c>
      <c r="K40" s="95">
        <f t="shared" si="7"/>
        <v>8180164.4100000011</v>
      </c>
      <c r="L40" s="95">
        <f t="shared" si="8"/>
        <v>10560676.59</v>
      </c>
      <c r="M40" s="95">
        <f t="shared" si="9"/>
        <v>15624883.324798862</v>
      </c>
      <c r="N40" s="114">
        <v>720472.37999999989</v>
      </c>
      <c r="O40" s="114">
        <f>SUM(O41:O42)</f>
        <v>263370.85000000003</v>
      </c>
      <c r="P40" s="117">
        <v>562538</v>
      </c>
      <c r="Q40" s="122">
        <f>SUM(Q41:Q42)</f>
        <v>480823.21999999962</v>
      </c>
      <c r="R40" s="117">
        <v>633922.86000000057</v>
      </c>
      <c r="S40" s="117">
        <f>SUM(S41:S42)</f>
        <v>711483.27</v>
      </c>
      <c r="T40" s="117">
        <v>630686.20000000007</v>
      </c>
      <c r="U40" s="117">
        <f>SUM(U41:U42)</f>
        <v>852922.28</v>
      </c>
      <c r="V40" s="117">
        <f>SUM(V41:V42)</f>
        <v>311342.68</v>
      </c>
      <c r="W40" s="117">
        <f>SUM(W41:W42)</f>
        <v>62926.2</v>
      </c>
      <c r="X40" s="117">
        <f>SUM(X41:X42)</f>
        <v>499324.8600000001</v>
      </c>
      <c r="Y40" s="117">
        <f>SUM(Y41:Y42)</f>
        <v>934086.91000000038</v>
      </c>
      <c r="Z40" s="117">
        <v>428495.9800000001</v>
      </c>
      <c r="AA40" s="117">
        <v>1181902.6199999999</v>
      </c>
      <c r="AB40" s="117">
        <v>770908.9700000002</v>
      </c>
      <c r="AC40" s="117">
        <v>539134.57000000007</v>
      </c>
      <c r="AD40" s="117">
        <v>715120.16999999981</v>
      </c>
      <c r="AE40" s="117">
        <v>552185.58330000006</v>
      </c>
      <c r="AF40" s="117">
        <v>645154.80000000028</v>
      </c>
      <c r="AG40" s="117">
        <v>1843392.5800000008</v>
      </c>
      <c r="AH40" s="117">
        <v>436720.83</v>
      </c>
      <c r="AI40" s="117">
        <v>272565.46999999991</v>
      </c>
      <c r="AJ40" s="117">
        <v>463278.34999999986</v>
      </c>
      <c r="AK40" s="117">
        <v>930178.38300000038</v>
      </c>
      <c r="AL40" s="117">
        <v>769206.84790000017</v>
      </c>
      <c r="AM40" s="117">
        <v>552935.72999999986</v>
      </c>
      <c r="AN40" s="117">
        <v>1007929.1300000002</v>
      </c>
      <c r="AO40" s="117">
        <v>253039.92000000004</v>
      </c>
      <c r="AP40" s="117">
        <v>980246.47</v>
      </c>
      <c r="AQ40" s="117">
        <v>503907.24999999988</v>
      </c>
      <c r="AR40" s="117">
        <v>373719.0996999999</v>
      </c>
      <c r="AS40" s="117">
        <v>861219.13000000012</v>
      </c>
      <c r="AT40" s="117">
        <v>284658.95</v>
      </c>
      <c r="AU40" s="117">
        <v>844189.34999999986</v>
      </c>
      <c r="AV40" s="117">
        <v>132017.05000000005</v>
      </c>
      <c r="AW40" s="117">
        <v>485095.70000000007</v>
      </c>
      <c r="AX40" s="117">
        <v>913156.97000000009</v>
      </c>
      <c r="AY40" s="117">
        <v>537603.69999999995</v>
      </c>
      <c r="AZ40" s="117">
        <v>248204.73</v>
      </c>
      <c r="BA40" s="117">
        <v>517560.85999999987</v>
      </c>
      <c r="BB40" s="117">
        <v>663591.91</v>
      </c>
      <c r="BC40" s="117">
        <v>385655.83999999968</v>
      </c>
      <c r="BD40" s="117">
        <v>1092784.7899999998</v>
      </c>
      <c r="BE40" s="117">
        <v>543194.43999999994</v>
      </c>
      <c r="BF40" s="117">
        <v>727493.69000000018</v>
      </c>
      <c r="BG40" s="117">
        <v>671028.52999999991</v>
      </c>
      <c r="BH40" s="117">
        <v>740723.7200000002</v>
      </c>
      <c r="BI40" s="117">
        <v>698634.77</v>
      </c>
      <c r="BJ40" s="95">
        <f>SUM(BJ41:BJ42)</f>
        <v>640735</v>
      </c>
      <c r="BK40" s="95">
        <f t="shared" ref="BK40:DE40" si="17">SUM(BK41:BK42)</f>
        <v>717085.46889999998</v>
      </c>
      <c r="BL40" s="95">
        <f t="shared" si="17"/>
        <v>370396.73</v>
      </c>
      <c r="BM40" s="95">
        <f t="shared" si="17"/>
        <v>84518.720000000001</v>
      </c>
      <c r="BN40" s="95">
        <f t="shared" si="17"/>
        <v>788779</v>
      </c>
      <c r="BO40" s="95">
        <f t="shared" si="17"/>
        <v>327491.10999999993</v>
      </c>
      <c r="BP40" s="95">
        <f t="shared" si="17"/>
        <v>727972.08000000019</v>
      </c>
      <c r="BQ40" s="95">
        <f t="shared" si="17"/>
        <v>228608.40000000002</v>
      </c>
      <c r="BR40" s="95">
        <f t="shared" si="17"/>
        <v>717670.15</v>
      </c>
      <c r="BS40" s="95">
        <f t="shared" si="17"/>
        <v>494724.86000000004</v>
      </c>
      <c r="BT40" s="95">
        <f t="shared" si="17"/>
        <v>1044767.6499999999</v>
      </c>
      <c r="BU40" s="95">
        <f t="shared" si="17"/>
        <v>1322424.1400000008</v>
      </c>
      <c r="BV40" s="95">
        <f t="shared" si="17"/>
        <v>1501595.9899999998</v>
      </c>
      <c r="BW40" s="95">
        <f t="shared" si="17"/>
        <v>679024.29000000015</v>
      </c>
      <c r="BX40" s="95">
        <f t="shared" si="17"/>
        <v>689405.19999999984</v>
      </c>
      <c r="BY40" s="95">
        <f t="shared" si="17"/>
        <v>561474.65000000026</v>
      </c>
      <c r="BZ40" s="95">
        <f t="shared" si="17"/>
        <v>880855.86999999988</v>
      </c>
      <c r="CA40" s="95">
        <f t="shared" si="17"/>
        <v>1389185.2600000007</v>
      </c>
      <c r="CB40" s="95">
        <f t="shared" si="17"/>
        <v>322888.77</v>
      </c>
      <c r="CC40" s="95">
        <f t="shared" si="17"/>
        <v>485182</v>
      </c>
      <c r="CD40" s="95">
        <f t="shared" si="17"/>
        <v>247309.51000000004</v>
      </c>
      <c r="CE40" s="95">
        <f t="shared" si="17"/>
        <v>319138.65000000008</v>
      </c>
      <c r="CF40" s="95">
        <f t="shared" si="17"/>
        <v>540714.25000000023</v>
      </c>
      <c r="CG40" s="95">
        <f t="shared" si="17"/>
        <v>563389.96999999986</v>
      </c>
      <c r="CH40" s="95">
        <f t="shared" si="17"/>
        <v>324274.68</v>
      </c>
      <c r="CI40" s="95">
        <f t="shared" si="17"/>
        <v>594645.11</v>
      </c>
      <c r="CJ40" s="95">
        <f t="shared" si="17"/>
        <v>603177.97</v>
      </c>
      <c r="CK40" s="95">
        <f t="shared" si="17"/>
        <v>1117051</v>
      </c>
      <c r="CL40" s="95">
        <f t="shared" si="17"/>
        <v>593276</v>
      </c>
      <c r="CM40" s="95">
        <f t="shared" si="17"/>
        <v>993545</v>
      </c>
      <c r="CN40" s="95">
        <f t="shared" si="17"/>
        <v>1375522</v>
      </c>
      <c r="CO40" s="95">
        <f t="shared" si="17"/>
        <v>959968</v>
      </c>
      <c r="CP40" s="95">
        <f t="shared" si="17"/>
        <v>394508.82999999973</v>
      </c>
      <c r="CQ40" s="95">
        <f t="shared" si="17"/>
        <v>1291370</v>
      </c>
      <c r="CR40" s="95">
        <f t="shared" si="17"/>
        <v>1407877</v>
      </c>
      <c r="CS40" s="95">
        <f t="shared" si="17"/>
        <v>905461</v>
      </c>
      <c r="CT40" s="207">
        <f t="shared" si="17"/>
        <v>1829362.6199999999</v>
      </c>
      <c r="CU40" s="207">
        <f t="shared" si="17"/>
        <v>735022.2999999997</v>
      </c>
      <c r="CV40" s="207">
        <f t="shared" si="17"/>
        <v>582012.02000000025</v>
      </c>
      <c r="CW40" s="95">
        <f t="shared" si="17"/>
        <v>3549953.7999999966</v>
      </c>
      <c r="CX40" s="223">
        <f t="shared" si="17"/>
        <v>1395863.849324211</v>
      </c>
      <c r="CY40" s="95">
        <f t="shared" si="17"/>
        <v>936909.10999999987</v>
      </c>
      <c r="CZ40" s="117">
        <f t="shared" si="17"/>
        <v>661533.70000000007</v>
      </c>
      <c r="DA40" s="117">
        <f t="shared" si="17"/>
        <v>1481971.7542326907</v>
      </c>
      <c r="DB40" s="117">
        <f t="shared" si="17"/>
        <v>878550.40710711246</v>
      </c>
      <c r="DC40" s="117">
        <f t="shared" si="17"/>
        <v>831415.60500086134</v>
      </c>
      <c r="DD40" s="117">
        <f t="shared" si="17"/>
        <v>1980460.3</v>
      </c>
      <c r="DE40" s="117">
        <f t="shared" si="17"/>
        <v>761827.85913398908</v>
      </c>
    </row>
    <row r="41" spans="1:109" s="99" customFormat="1" ht="13.8" x14ac:dyDescent="0.3">
      <c r="A41" s="99" t="s">
        <v>267</v>
      </c>
      <c r="B41" s="102">
        <v>292513.65960000001</v>
      </c>
      <c r="C41" s="73">
        <v>291138.5724</v>
      </c>
      <c r="D41" s="73">
        <v>329191.97369999997</v>
      </c>
      <c r="E41" s="73">
        <v>476425.95130000002</v>
      </c>
      <c r="F41" s="73">
        <f t="shared" si="15"/>
        <v>475518.10999999993</v>
      </c>
      <c r="G41" s="73">
        <f t="shared" si="5"/>
        <v>491163.35299999994</v>
      </c>
      <c r="H41" s="73">
        <f t="shared" si="6"/>
        <v>532895.35000000009</v>
      </c>
      <c r="I41" s="73">
        <f t="shared" si="16"/>
        <v>448024.38</v>
      </c>
      <c r="J41" s="98">
        <f t="shared" si="2"/>
        <v>414114.47980000003</v>
      </c>
      <c r="K41" s="98">
        <f t="shared" si="7"/>
        <v>314608.49</v>
      </c>
      <c r="L41" s="98">
        <f t="shared" si="8"/>
        <v>1124391.6000000001</v>
      </c>
      <c r="M41" s="98">
        <f t="shared" si="9"/>
        <v>352233.43706938397</v>
      </c>
      <c r="N41" s="103">
        <v>17265.559999999998</v>
      </c>
      <c r="O41" s="103">
        <v>36332.840000000004</v>
      </c>
      <c r="P41" s="102">
        <v>67142</v>
      </c>
      <c r="Q41" s="97">
        <v>32088.16</v>
      </c>
      <c r="R41" s="102">
        <v>54035.429999999978</v>
      </c>
      <c r="S41" s="73">
        <v>68492.740000000005</v>
      </c>
      <c r="T41" s="102">
        <v>39087.479999999996</v>
      </c>
      <c r="U41" s="102">
        <v>28222.06</v>
      </c>
      <c r="V41" s="103">
        <v>21523.65</v>
      </c>
      <c r="W41" s="103">
        <v>31463.1</v>
      </c>
      <c r="X41" s="102">
        <v>29736.160000000003</v>
      </c>
      <c r="Y41" s="91">
        <v>50128.929999999993</v>
      </c>
      <c r="Z41" s="102">
        <v>37231.65</v>
      </c>
      <c r="AA41" s="102">
        <v>25626.82</v>
      </c>
      <c r="AB41" s="102">
        <v>59372.310000000012</v>
      </c>
      <c r="AC41" s="102">
        <v>16278.64</v>
      </c>
      <c r="AD41" s="102">
        <v>46768.08</v>
      </c>
      <c r="AE41" s="102">
        <v>43288.080000000009</v>
      </c>
      <c r="AF41" s="102">
        <v>75779.91</v>
      </c>
      <c r="AG41" s="102">
        <v>38335.850000000006</v>
      </c>
      <c r="AH41" s="102">
        <v>27596.629999999997</v>
      </c>
      <c r="AI41" s="102">
        <v>32832.480000000003</v>
      </c>
      <c r="AJ41" s="102">
        <v>13073.16</v>
      </c>
      <c r="AK41" s="102">
        <v>74979.743000000002</v>
      </c>
      <c r="AL41" s="102">
        <v>21578.04</v>
      </c>
      <c r="AM41" s="102">
        <v>35463.46</v>
      </c>
      <c r="AN41" s="102">
        <v>93229.47</v>
      </c>
      <c r="AO41" s="102">
        <v>24766.92</v>
      </c>
      <c r="AP41" s="102">
        <v>87628.03</v>
      </c>
      <c r="AQ41" s="102">
        <v>50393.68</v>
      </c>
      <c r="AR41" s="102">
        <v>30374.66</v>
      </c>
      <c r="AS41" s="102">
        <v>33198.070000000007</v>
      </c>
      <c r="AT41" s="102">
        <v>27267.430000000004</v>
      </c>
      <c r="AU41" s="102">
        <v>56619.759999999995</v>
      </c>
      <c r="AV41" s="102">
        <v>14087.08</v>
      </c>
      <c r="AW41" s="102">
        <v>58288.750000000007</v>
      </c>
      <c r="AX41" s="102">
        <v>38734.419999999991</v>
      </c>
      <c r="AY41" s="102">
        <v>27174.079999999994</v>
      </c>
      <c r="AZ41" s="102">
        <v>17467.650000000001</v>
      </c>
      <c r="BA41" s="102">
        <v>30935.79</v>
      </c>
      <c r="BB41" s="102">
        <v>46024.060000000012</v>
      </c>
      <c r="BC41" s="102">
        <v>27702.909999999996</v>
      </c>
      <c r="BD41" s="102">
        <v>52832.36</v>
      </c>
      <c r="BE41" s="102">
        <v>50516.35</v>
      </c>
      <c r="BF41" s="102">
        <v>6970.31</v>
      </c>
      <c r="BG41" s="102">
        <v>41892.700000000004</v>
      </c>
      <c r="BH41" s="102">
        <v>41503.43</v>
      </c>
      <c r="BI41" s="102">
        <v>66270.320000000007</v>
      </c>
      <c r="BJ41" s="104">
        <v>43304</v>
      </c>
      <c r="BK41" s="104">
        <v>38457.389799999997</v>
      </c>
      <c r="BL41" s="104">
        <v>32302.75</v>
      </c>
      <c r="BM41" s="104">
        <v>38670.559999999998</v>
      </c>
      <c r="BN41" s="104">
        <v>45481</v>
      </c>
      <c r="BO41" s="104">
        <v>34474.79</v>
      </c>
      <c r="BP41" s="3">
        <v>46725.74</v>
      </c>
      <c r="BQ41" s="3">
        <v>31199.9</v>
      </c>
      <c r="BR41" s="3">
        <v>15581.669999999998</v>
      </c>
      <c r="BS41" s="3">
        <v>44714.229999999996</v>
      </c>
      <c r="BT41" s="3">
        <v>13903.869999999999</v>
      </c>
      <c r="BU41" s="3">
        <v>29298.579999999998</v>
      </c>
      <c r="BV41" s="104">
        <v>15094.38</v>
      </c>
      <c r="BW41" s="104">
        <v>9755.76</v>
      </c>
      <c r="BX41" s="104">
        <v>31001.370000000003</v>
      </c>
      <c r="BY41" s="104">
        <v>7924.1900000000014</v>
      </c>
      <c r="BZ41" s="104">
        <v>24501.38</v>
      </c>
      <c r="CA41" s="104">
        <v>75626.219999999987</v>
      </c>
      <c r="CB41" s="104">
        <v>37929.779999999992</v>
      </c>
      <c r="CC41" s="104">
        <v>27256</v>
      </c>
      <c r="CD41" s="104">
        <v>5826.44</v>
      </c>
      <c r="CE41" s="104">
        <v>21409.509999999995</v>
      </c>
      <c r="CF41" s="104">
        <v>31605.58</v>
      </c>
      <c r="CG41" s="104">
        <v>26677.879999999997</v>
      </c>
      <c r="CH41" s="104">
        <v>28109.059999999998</v>
      </c>
      <c r="CI41" s="104">
        <v>278905.68</v>
      </c>
      <c r="CJ41" s="104">
        <v>181162.29000000004</v>
      </c>
      <c r="CK41" s="104">
        <v>206117</v>
      </c>
      <c r="CL41" s="104">
        <v>10952</v>
      </c>
      <c r="CM41" s="104">
        <v>165313</v>
      </c>
      <c r="CN41" s="104">
        <v>13691</v>
      </c>
      <c r="CO41" s="104">
        <v>46692</v>
      </c>
      <c r="CP41" s="104">
        <v>33542.570000000007</v>
      </c>
      <c r="CQ41" s="104">
        <v>35731</v>
      </c>
      <c r="CR41" s="104">
        <v>62043</v>
      </c>
      <c r="CS41" s="104">
        <v>62133</v>
      </c>
      <c r="CT41" s="242">
        <v>13173.07</v>
      </c>
      <c r="CU41" s="242">
        <v>31659.450000000004</v>
      </c>
      <c r="CV41" s="242">
        <v>11038.88</v>
      </c>
      <c r="CW41" s="104">
        <v>39424.310000000005</v>
      </c>
      <c r="CX41" s="280">
        <v>28079.254891250155</v>
      </c>
      <c r="CY41" s="104">
        <v>42431.37</v>
      </c>
      <c r="CZ41" s="102">
        <v>8448</v>
      </c>
      <c r="DA41" s="102">
        <v>36131.545746136006</v>
      </c>
      <c r="DB41" s="102">
        <v>18498.526731829079</v>
      </c>
      <c r="DC41" s="102">
        <v>28052.32</v>
      </c>
      <c r="DD41" s="303">
        <v>72055.69</v>
      </c>
      <c r="DE41" s="102">
        <v>23241.019700168668</v>
      </c>
    </row>
    <row r="42" spans="1:109" s="34" customFormat="1" ht="27.6" x14ac:dyDescent="0.3">
      <c r="A42" s="99" t="s">
        <v>268</v>
      </c>
      <c r="B42" s="102">
        <v>4899947.4279000005</v>
      </c>
      <c r="C42" s="73">
        <v>5418340.3405999998</v>
      </c>
      <c r="D42" s="73">
        <v>5047434.9016000004</v>
      </c>
      <c r="E42" s="73">
        <v>6551111.9999999972</v>
      </c>
      <c r="F42" s="73">
        <f t="shared" si="15"/>
        <v>6188381.6000000015</v>
      </c>
      <c r="G42" s="73">
        <f t="shared" si="5"/>
        <v>7525914.0133000016</v>
      </c>
      <c r="H42" s="73">
        <f t="shared" si="6"/>
        <v>6515269.2775999997</v>
      </c>
      <c r="I42" s="73">
        <f t="shared" si="16"/>
        <v>7291609.5699999994</v>
      </c>
      <c r="J42" s="98">
        <f t="shared" si="2"/>
        <v>7051058.8291000007</v>
      </c>
      <c r="K42" s="98">
        <f t="shared" si="7"/>
        <v>7865555.9200000009</v>
      </c>
      <c r="L42" s="98">
        <f t="shared" si="8"/>
        <v>9436284.9900000002</v>
      </c>
      <c r="M42" s="98">
        <f t="shared" si="9"/>
        <v>15272649.887729475</v>
      </c>
      <c r="N42" s="97">
        <v>703206.81999999983</v>
      </c>
      <c r="O42" s="97">
        <v>227038.01</v>
      </c>
      <c r="P42" s="73">
        <v>495396</v>
      </c>
      <c r="Q42" s="97">
        <v>448735.05999999965</v>
      </c>
      <c r="R42" s="73">
        <v>579887.43000000063</v>
      </c>
      <c r="S42" s="102">
        <v>642990.53</v>
      </c>
      <c r="T42" s="73">
        <v>591598.72000000009</v>
      </c>
      <c r="U42" s="73">
        <v>824700.22</v>
      </c>
      <c r="V42" s="97">
        <v>289819.02999999997</v>
      </c>
      <c r="W42" s="97">
        <v>31463.1</v>
      </c>
      <c r="X42" s="73">
        <v>469588.70000000007</v>
      </c>
      <c r="Y42" s="91">
        <v>883957.98000000045</v>
      </c>
      <c r="Z42" s="73">
        <v>391264.33000000007</v>
      </c>
      <c r="AA42" s="73">
        <v>1156275.7999999998</v>
      </c>
      <c r="AB42" s="73">
        <v>711536.66000000015</v>
      </c>
      <c r="AC42" s="73">
        <v>522855.93000000005</v>
      </c>
      <c r="AD42" s="73">
        <v>668352.08999999985</v>
      </c>
      <c r="AE42" s="73">
        <v>508897.5033000001</v>
      </c>
      <c r="AF42" s="73">
        <v>569374.89000000025</v>
      </c>
      <c r="AG42" s="73">
        <v>1043095.7900000009</v>
      </c>
      <c r="AH42" s="73">
        <v>409124.2</v>
      </c>
      <c r="AI42" s="73">
        <v>239732.98999999993</v>
      </c>
      <c r="AJ42" s="73">
        <v>450205.18999999989</v>
      </c>
      <c r="AK42" s="73">
        <v>855198.64000000036</v>
      </c>
      <c r="AL42" s="73">
        <v>747628.80790000013</v>
      </c>
      <c r="AM42" s="73">
        <v>517472.26999999984</v>
      </c>
      <c r="AN42" s="73">
        <v>914699.66000000027</v>
      </c>
      <c r="AO42" s="73">
        <v>228273.00000000003</v>
      </c>
      <c r="AP42" s="73">
        <v>892618.44</v>
      </c>
      <c r="AQ42" s="73">
        <v>453513.56999999989</v>
      </c>
      <c r="AR42" s="73">
        <v>343344.43969999993</v>
      </c>
      <c r="AS42" s="73">
        <v>828021.06</v>
      </c>
      <c r="AT42" s="73">
        <v>257391.52000000002</v>
      </c>
      <c r="AU42" s="73">
        <v>787569.58999999985</v>
      </c>
      <c r="AV42" s="73">
        <v>117929.97000000004</v>
      </c>
      <c r="AW42" s="73">
        <v>426806.95000000007</v>
      </c>
      <c r="AX42" s="73">
        <v>874422.55</v>
      </c>
      <c r="AY42" s="73">
        <v>510429.62</v>
      </c>
      <c r="AZ42" s="73">
        <v>230737.08000000002</v>
      </c>
      <c r="BA42" s="73">
        <v>486625.06999999989</v>
      </c>
      <c r="BB42" s="73">
        <v>617567.85</v>
      </c>
      <c r="BC42" s="73">
        <v>357952.9299999997</v>
      </c>
      <c r="BD42" s="73">
        <v>1039952.4299999997</v>
      </c>
      <c r="BE42" s="73">
        <v>492678.08999999997</v>
      </c>
      <c r="BF42" s="73">
        <v>720523.38000000012</v>
      </c>
      <c r="BG42" s="73">
        <v>629135.82999999996</v>
      </c>
      <c r="BH42" s="73">
        <v>699220.29000000015</v>
      </c>
      <c r="BI42" s="73">
        <v>632364.44999999995</v>
      </c>
      <c r="BJ42" s="98">
        <v>597431</v>
      </c>
      <c r="BK42" s="98">
        <v>678628.07909999997</v>
      </c>
      <c r="BL42" s="98">
        <v>338093.98</v>
      </c>
      <c r="BM42" s="98">
        <v>45848.160000000003</v>
      </c>
      <c r="BN42" s="98">
        <v>743298</v>
      </c>
      <c r="BO42" s="98">
        <v>293016.31999999995</v>
      </c>
      <c r="BP42" s="3">
        <v>681246.3400000002</v>
      </c>
      <c r="BQ42" s="3">
        <v>197408.50000000003</v>
      </c>
      <c r="BR42" s="3">
        <v>702088.48</v>
      </c>
      <c r="BS42" s="3">
        <v>450010.63000000006</v>
      </c>
      <c r="BT42" s="3">
        <v>1030863.7799999999</v>
      </c>
      <c r="BU42" s="3">
        <v>1293125.5600000008</v>
      </c>
      <c r="BV42" s="98">
        <v>1486501.6099999999</v>
      </c>
      <c r="BW42" s="98">
        <v>669268.53000000014</v>
      </c>
      <c r="BX42" s="98">
        <v>658403.82999999984</v>
      </c>
      <c r="BY42" s="98">
        <v>553550.46000000031</v>
      </c>
      <c r="BZ42" s="98">
        <v>856354.48999999987</v>
      </c>
      <c r="CA42" s="98">
        <v>1313559.0400000007</v>
      </c>
      <c r="CB42" s="98">
        <v>284958.99000000005</v>
      </c>
      <c r="CC42" s="98">
        <v>457926</v>
      </c>
      <c r="CD42" s="98">
        <v>241483.07000000004</v>
      </c>
      <c r="CE42" s="98">
        <v>297729.14000000007</v>
      </c>
      <c r="CF42" s="98">
        <v>509108.67000000022</v>
      </c>
      <c r="CG42" s="98">
        <v>536712.08999999985</v>
      </c>
      <c r="CH42" s="98">
        <v>296165.62</v>
      </c>
      <c r="CI42" s="98">
        <v>315739.43</v>
      </c>
      <c r="CJ42" s="98">
        <v>422015.68</v>
      </c>
      <c r="CK42" s="98">
        <v>910934</v>
      </c>
      <c r="CL42" s="98">
        <v>582324</v>
      </c>
      <c r="CM42" s="98">
        <v>828232</v>
      </c>
      <c r="CN42" s="98">
        <v>1361831</v>
      </c>
      <c r="CO42" s="98">
        <v>913276</v>
      </c>
      <c r="CP42" s="98">
        <v>360966.25999999972</v>
      </c>
      <c r="CQ42" s="98">
        <v>1255639</v>
      </c>
      <c r="CR42" s="98">
        <v>1345834</v>
      </c>
      <c r="CS42" s="98">
        <v>843328</v>
      </c>
      <c r="CT42" s="241">
        <v>1816189.5499999998</v>
      </c>
      <c r="CU42" s="241">
        <v>703362.84999999974</v>
      </c>
      <c r="CV42" s="241">
        <v>570973.14000000025</v>
      </c>
      <c r="CW42" s="98">
        <v>3510529.4899999965</v>
      </c>
      <c r="CX42" s="131">
        <v>1367784.594432961</v>
      </c>
      <c r="CY42" s="98">
        <v>894477.73999999987</v>
      </c>
      <c r="CZ42" s="73">
        <v>653085.70000000007</v>
      </c>
      <c r="DA42" s="73">
        <v>1445840.2084865547</v>
      </c>
      <c r="DB42" s="73">
        <v>860051.88037528342</v>
      </c>
      <c r="DC42" s="73">
        <v>803363.28500086139</v>
      </c>
      <c r="DD42" s="77">
        <v>1908404.61</v>
      </c>
      <c r="DE42" s="73">
        <v>738586.83943382045</v>
      </c>
    </row>
    <row r="43" spans="1:109" s="37" customFormat="1" ht="13.8" x14ac:dyDescent="0.3">
      <c r="A43" s="326" t="s">
        <v>269</v>
      </c>
      <c r="B43" s="189">
        <v>2381169.3484999998</v>
      </c>
      <c r="C43" s="117">
        <v>2395371.8670999999</v>
      </c>
      <c r="D43" s="117">
        <v>2276003.3615999999</v>
      </c>
      <c r="E43" s="117">
        <v>3412567.4839999997</v>
      </c>
      <c r="F43" s="117">
        <f t="shared" si="15"/>
        <v>3266266.1357000005</v>
      </c>
      <c r="G43" s="117">
        <f t="shared" si="5"/>
        <v>5978867.5588000007</v>
      </c>
      <c r="H43" s="117">
        <f t="shared" si="6"/>
        <v>3980470.3788000001</v>
      </c>
      <c r="I43" s="117">
        <f t="shared" si="16"/>
        <v>2750769.67</v>
      </c>
      <c r="J43" s="95">
        <f t="shared" si="2"/>
        <v>2986787.3199</v>
      </c>
      <c r="K43" s="95">
        <f t="shared" si="7"/>
        <v>4013709.0799999996</v>
      </c>
      <c r="L43" s="95">
        <f t="shared" si="8"/>
        <v>4561509.7</v>
      </c>
      <c r="M43" s="95">
        <f t="shared" si="9"/>
        <v>4697222.5226237914</v>
      </c>
      <c r="N43" s="122">
        <v>314691.11000000004</v>
      </c>
      <c r="O43" s="122">
        <v>50975.86</v>
      </c>
      <c r="P43" s="117">
        <v>113665</v>
      </c>
      <c r="Q43" s="122">
        <v>81211.920000000013</v>
      </c>
      <c r="R43" s="117">
        <v>380168.44000000006</v>
      </c>
      <c r="S43" s="117">
        <v>231124.68999999997</v>
      </c>
      <c r="T43" s="117">
        <v>70167.28</v>
      </c>
      <c r="U43" s="117">
        <v>228898.35</v>
      </c>
      <c r="V43" s="122">
        <v>503743.15879999998</v>
      </c>
      <c r="W43" s="122">
        <v>430234.0799999999</v>
      </c>
      <c r="X43" s="117">
        <v>295908.40149999998</v>
      </c>
      <c r="Y43" s="113">
        <v>565477.84539999999</v>
      </c>
      <c r="Z43" s="117">
        <v>460361.00989999989</v>
      </c>
      <c r="AA43" s="117">
        <v>623003.40000000014</v>
      </c>
      <c r="AB43" s="117">
        <v>635764.51</v>
      </c>
      <c r="AC43" s="117">
        <v>281194.57999999996</v>
      </c>
      <c r="AD43" s="117">
        <v>565064.37999999989</v>
      </c>
      <c r="AE43" s="117">
        <v>590048.25289999996</v>
      </c>
      <c r="AF43" s="117">
        <v>357209.26069999998</v>
      </c>
      <c r="AG43" s="117">
        <v>449322.37</v>
      </c>
      <c r="AH43" s="117">
        <v>498562.0400000001</v>
      </c>
      <c r="AI43" s="117">
        <v>326018.14</v>
      </c>
      <c r="AJ43" s="117">
        <v>425353.77999999991</v>
      </c>
      <c r="AK43" s="117">
        <v>766965.83530000015</v>
      </c>
      <c r="AL43" s="117">
        <v>169901.73289999992</v>
      </c>
      <c r="AM43" s="117">
        <v>78564.814800000007</v>
      </c>
      <c r="AN43" s="117">
        <v>446867.37999999995</v>
      </c>
      <c r="AO43" s="117">
        <v>536871.66239999991</v>
      </c>
      <c r="AP43" s="117">
        <v>466828.8714</v>
      </c>
      <c r="AQ43" s="117">
        <v>738947.24529999995</v>
      </c>
      <c r="AR43" s="117">
        <v>328722.18200000009</v>
      </c>
      <c r="AS43" s="117">
        <v>260016.06</v>
      </c>
      <c r="AT43" s="117">
        <v>266686.62</v>
      </c>
      <c r="AU43" s="117">
        <v>413066.08</v>
      </c>
      <c r="AV43" s="117">
        <v>4929.57</v>
      </c>
      <c r="AW43" s="117">
        <v>269068.16000000003</v>
      </c>
      <c r="AX43" s="117">
        <v>0</v>
      </c>
      <c r="AY43" s="117">
        <v>37286.81</v>
      </c>
      <c r="AZ43" s="117">
        <v>95525.959999999992</v>
      </c>
      <c r="BA43" s="117">
        <v>47015.500000000007</v>
      </c>
      <c r="BB43" s="117">
        <v>403380.32</v>
      </c>
      <c r="BC43" s="117">
        <v>54706.33</v>
      </c>
      <c r="BD43" s="117">
        <v>586707.9800000001</v>
      </c>
      <c r="BE43" s="117">
        <v>387279.06</v>
      </c>
      <c r="BF43" s="117">
        <v>170933.99</v>
      </c>
      <c r="BG43" s="117">
        <v>228595.13999999998</v>
      </c>
      <c r="BH43" s="117">
        <v>430790.75</v>
      </c>
      <c r="BI43" s="117">
        <v>308547.8299999999</v>
      </c>
      <c r="BJ43" s="95">
        <v>585260</v>
      </c>
      <c r="BK43" s="95">
        <v>263792.91989999998</v>
      </c>
      <c r="BL43" s="95">
        <v>153915.29</v>
      </c>
      <c r="BM43" s="95">
        <v>38999.96</v>
      </c>
      <c r="BN43" s="95">
        <v>111545</v>
      </c>
      <c r="BO43" s="95">
        <v>119590.73999999999</v>
      </c>
      <c r="BP43" s="348">
        <v>130968.67000000003</v>
      </c>
      <c r="BQ43" s="348">
        <v>319244.07999999996</v>
      </c>
      <c r="BR43" s="348">
        <v>206785.28</v>
      </c>
      <c r="BS43" s="348">
        <v>350680.44</v>
      </c>
      <c r="BT43" s="348">
        <v>366687.62000000005</v>
      </c>
      <c r="BU43" s="348">
        <v>339317.32</v>
      </c>
      <c r="BV43" s="95">
        <v>412256.41999999993</v>
      </c>
      <c r="BW43" s="95">
        <v>316038.58999999997</v>
      </c>
      <c r="BX43" s="95">
        <v>464974.97</v>
      </c>
      <c r="BY43" s="95">
        <v>328609.67000000004</v>
      </c>
      <c r="BZ43" s="95">
        <v>770754.96999999986</v>
      </c>
      <c r="CA43" s="95">
        <v>138420.80000000002</v>
      </c>
      <c r="CB43" s="95">
        <v>113260.26000000001</v>
      </c>
      <c r="CC43" s="95">
        <v>228084</v>
      </c>
      <c r="CD43" s="95">
        <v>340259.70999999996</v>
      </c>
      <c r="CE43" s="95">
        <v>383974.33999999991</v>
      </c>
      <c r="CF43" s="95">
        <v>419886.61000000004</v>
      </c>
      <c r="CG43" s="95">
        <v>97188.74</v>
      </c>
      <c r="CH43" s="95">
        <v>120064.03000000001</v>
      </c>
      <c r="CI43" s="95">
        <v>382017.05000000005</v>
      </c>
      <c r="CJ43" s="95">
        <v>251912.21</v>
      </c>
      <c r="CK43" s="95">
        <v>441737</v>
      </c>
      <c r="CL43" s="95">
        <v>138877</v>
      </c>
      <c r="CM43" s="95">
        <v>554072</v>
      </c>
      <c r="CN43" s="95">
        <v>396817</v>
      </c>
      <c r="CO43" s="95">
        <v>774976</v>
      </c>
      <c r="CP43" s="95">
        <v>17055.41</v>
      </c>
      <c r="CQ43" s="95">
        <v>620171</v>
      </c>
      <c r="CR43" s="95">
        <v>299574</v>
      </c>
      <c r="CS43" s="95">
        <v>564237</v>
      </c>
      <c r="CT43" s="207">
        <v>108479.80000000002</v>
      </c>
      <c r="CU43" s="207">
        <v>504223.53</v>
      </c>
      <c r="CV43" s="207">
        <v>400274.97</v>
      </c>
      <c r="CW43" s="95">
        <v>739796.02</v>
      </c>
      <c r="CX43" s="223">
        <v>1147510.5117283419</v>
      </c>
      <c r="CY43" s="95">
        <v>63645.08</v>
      </c>
      <c r="CZ43" s="117">
        <v>259587.88000000003</v>
      </c>
      <c r="DA43" s="117">
        <v>352600.53269972256</v>
      </c>
      <c r="DB43" s="117">
        <v>166210.37697507878</v>
      </c>
      <c r="DC43" s="117">
        <v>56796.3</v>
      </c>
      <c r="DD43" s="304">
        <v>484067.33999999997</v>
      </c>
      <c r="DE43" s="117">
        <v>414030.1812206477</v>
      </c>
    </row>
    <row r="44" spans="1:109" s="37" customFormat="1" ht="13.8" x14ac:dyDescent="0.3">
      <c r="A44" s="326" t="s">
        <v>270</v>
      </c>
      <c r="B44" s="189">
        <v>1469038.2809000001</v>
      </c>
      <c r="C44" s="117">
        <v>1779915.2799999998</v>
      </c>
      <c r="D44" s="117">
        <v>2041224.7749999999</v>
      </c>
      <c r="E44" s="117">
        <v>2486332.6835000003</v>
      </c>
      <c r="F44" s="117">
        <f t="shared" si="15"/>
        <v>3184487.1999999997</v>
      </c>
      <c r="G44" s="117">
        <f t="shared" si="5"/>
        <v>2564705.0499999998</v>
      </c>
      <c r="H44" s="117">
        <f t="shared" si="6"/>
        <v>2858518.7999999993</v>
      </c>
      <c r="I44" s="117">
        <f t="shared" si="16"/>
        <v>3787835.03</v>
      </c>
      <c r="J44" s="95">
        <f t="shared" si="2"/>
        <v>4470121.7598000001</v>
      </c>
      <c r="K44" s="95">
        <f t="shared" si="7"/>
        <v>5379782.5199999996</v>
      </c>
      <c r="L44" s="95">
        <f t="shared" si="8"/>
        <v>5322444.18</v>
      </c>
      <c r="M44" s="95">
        <f t="shared" si="9"/>
        <v>5692945.5047721257</v>
      </c>
      <c r="N44" s="122">
        <v>205976.03000000003</v>
      </c>
      <c r="O44" s="122">
        <v>402422.79999999987</v>
      </c>
      <c r="P44" s="117">
        <v>296959</v>
      </c>
      <c r="Q44" s="122">
        <v>129187.09999999999</v>
      </c>
      <c r="R44" s="117">
        <v>165261.57000000004</v>
      </c>
      <c r="S44" s="134">
        <v>423322.3000000001</v>
      </c>
      <c r="T44" s="117">
        <v>131683.65000000002</v>
      </c>
      <c r="U44" s="117">
        <v>312159.06</v>
      </c>
      <c r="V44" s="122">
        <v>34879.789999999994</v>
      </c>
      <c r="W44" s="122">
        <v>286768.61</v>
      </c>
      <c r="X44" s="117">
        <v>400463.93</v>
      </c>
      <c r="Y44" s="113">
        <v>395403.36</v>
      </c>
      <c r="Z44" s="117">
        <v>274751.76</v>
      </c>
      <c r="AA44" s="117">
        <v>118906.21999999999</v>
      </c>
      <c r="AB44" s="117">
        <v>407164.99000000005</v>
      </c>
      <c r="AC44" s="117">
        <v>264195.36000000004</v>
      </c>
      <c r="AD44" s="117">
        <v>258522.89999999997</v>
      </c>
      <c r="AE44" s="117">
        <v>234499.97000000003</v>
      </c>
      <c r="AF44" s="117">
        <v>251092.14</v>
      </c>
      <c r="AG44" s="117">
        <v>312638.57</v>
      </c>
      <c r="AH44" s="117">
        <v>146101.39000000001</v>
      </c>
      <c r="AI44" s="117">
        <v>44738.720000000001</v>
      </c>
      <c r="AJ44" s="117">
        <v>207877.00999999998</v>
      </c>
      <c r="AK44" s="117">
        <v>44216.02</v>
      </c>
      <c r="AL44" s="117">
        <v>283661.42</v>
      </c>
      <c r="AM44" s="117">
        <v>113364.44</v>
      </c>
      <c r="AN44" s="117">
        <v>312606.08999999997</v>
      </c>
      <c r="AO44" s="117">
        <v>128463.70999999999</v>
      </c>
      <c r="AP44" s="117">
        <v>240854.5</v>
      </c>
      <c r="AQ44" s="117">
        <v>268568.5</v>
      </c>
      <c r="AR44" s="117">
        <v>73163.86</v>
      </c>
      <c r="AS44" s="117">
        <v>381133.86</v>
      </c>
      <c r="AT44" s="117">
        <v>255824.31000000003</v>
      </c>
      <c r="AU44" s="117">
        <v>387248.28</v>
      </c>
      <c r="AV44" s="117">
        <v>113624.03</v>
      </c>
      <c r="AW44" s="117">
        <v>300005.8</v>
      </c>
      <c r="AX44" s="117">
        <v>373365.09</v>
      </c>
      <c r="AY44" s="117">
        <v>381167.99999999994</v>
      </c>
      <c r="AZ44" s="117">
        <v>314525.05000000005</v>
      </c>
      <c r="BA44" s="117">
        <v>374945.75</v>
      </c>
      <c r="BB44" s="117">
        <v>361870.75999999995</v>
      </c>
      <c r="BC44" s="117">
        <v>224720.99</v>
      </c>
      <c r="BD44" s="117">
        <v>241964.12</v>
      </c>
      <c r="BE44" s="117">
        <v>384169.58999999997</v>
      </c>
      <c r="BF44" s="117">
        <v>266460.06999999995</v>
      </c>
      <c r="BG44" s="117">
        <v>350712.13000000006</v>
      </c>
      <c r="BH44" s="117">
        <v>200521.88</v>
      </c>
      <c r="BI44" s="117">
        <v>313411.60000000003</v>
      </c>
      <c r="BJ44" s="95">
        <v>329146</v>
      </c>
      <c r="BK44" s="95">
        <v>333089.16979999997</v>
      </c>
      <c r="BL44" s="95">
        <v>315322.67</v>
      </c>
      <c r="BM44" s="95">
        <v>95638.939999999988</v>
      </c>
      <c r="BN44" s="95">
        <v>298117</v>
      </c>
      <c r="BO44" s="95">
        <v>286339.52</v>
      </c>
      <c r="BP44" s="348">
        <v>335580.04000000004</v>
      </c>
      <c r="BQ44" s="348">
        <v>376806.67</v>
      </c>
      <c r="BR44" s="348">
        <v>506250.09000000008</v>
      </c>
      <c r="BS44" s="348">
        <v>566847.04999999993</v>
      </c>
      <c r="BT44" s="348">
        <v>501263.52</v>
      </c>
      <c r="BU44" s="348">
        <v>525721.09000000008</v>
      </c>
      <c r="BV44" s="95">
        <v>360588.38999999996</v>
      </c>
      <c r="BW44" s="95">
        <v>295210.83</v>
      </c>
      <c r="BX44" s="95">
        <v>739714.57000000007</v>
      </c>
      <c r="BY44" s="95">
        <v>468712.06999999995</v>
      </c>
      <c r="BZ44" s="95">
        <v>462263.52999999997</v>
      </c>
      <c r="CA44" s="95">
        <v>567277.46</v>
      </c>
      <c r="CB44" s="95">
        <v>493314.89999999997</v>
      </c>
      <c r="CC44" s="95">
        <v>327537</v>
      </c>
      <c r="CD44" s="95">
        <v>86076.57</v>
      </c>
      <c r="CE44" s="95">
        <v>427764.24</v>
      </c>
      <c r="CF44" s="95">
        <v>542833.93999999994</v>
      </c>
      <c r="CG44" s="95">
        <v>608489.0199999999</v>
      </c>
      <c r="CH44" s="95">
        <v>370806.74999999994</v>
      </c>
      <c r="CI44" s="95">
        <v>54200.34</v>
      </c>
      <c r="CJ44" s="95">
        <v>579491.80000000005</v>
      </c>
      <c r="CK44" s="95">
        <v>526733</v>
      </c>
      <c r="CL44" s="95">
        <v>321093</v>
      </c>
      <c r="CM44" s="95">
        <v>1062071</v>
      </c>
      <c r="CN44" s="95">
        <v>557464</v>
      </c>
      <c r="CO44" s="95">
        <v>318636</v>
      </c>
      <c r="CP44" s="95">
        <v>342167.29</v>
      </c>
      <c r="CQ44" s="95">
        <v>450502</v>
      </c>
      <c r="CR44" s="95">
        <v>375750</v>
      </c>
      <c r="CS44" s="95">
        <v>363529</v>
      </c>
      <c r="CT44" s="207">
        <v>435940.72000000003</v>
      </c>
      <c r="CU44" s="207">
        <v>345227.08</v>
      </c>
      <c r="CV44" s="207">
        <v>735988.41999999993</v>
      </c>
      <c r="CW44" s="95">
        <v>400302.71</v>
      </c>
      <c r="CX44" s="95">
        <v>658174.52426048357</v>
      </c>
      <c r="CY44" s="95">
        <v>477933.08999999997</v>
      </c>
      <c r="CZ44" s="117">
        <v>252739.18</v>
      </c>
      <c r="DA44" s="117">
        <v>284275.40595703304</v>
      </c>
      <c r="DB44" s="117">
        <v>440274.59103510564</v>
      </c>
      <c r="DC44" s="117">
        <v>671383.6461992641</v>
      </c>
      <c r="DD44" s="304">
        <v>597579.84000000008</v>
      </c>
      <c r="DE44" s="117">
        <v>393126.29732023983</v>
      </c>
    </row>
    <row r="45" spans="1:109" s="37" customFormat="1" ht="13.8" x14ac:dyDescent="0.3">
      <c r="A45" s="345" t="s">
        <v>150</v>
      </c>
      <c r="B45" s="346">
        <f>SUM(B46:B48)</f>
        <v>2594700.2891999995</v>
      </c>
      <c r="C45" s="117">
        <v>1895757.2021000001</v>
      </c>
      <c r="D45" s="117">
        <v>2795550.2360999994</v>
      </c>
      <c r="E45" s="117">
        <v>3833965.6986999991</v>
      </c>
      <c r="F45" s="117">
        <f t="shared" si="15"/>
        <v>3288074.5703999996</v>
      </c>
      <c r="G45" s="117">
        <f t="shared" si="5"/>
        <v>3553493.4640000002</v>
      </c>
      <c r="H45" s="117">
        <f t="shared" si="6"/>
        <v>3180763.6900000004</v>
      </c>
      <c r="I45" s="117">
        <f t="shared" si="16"/>
        <v>1934502.1000000003</v>
      </c>
      <c r="J45" s="95">
        <f t="shared" si="2"/>
        <v>1680840.7599000002</v>
      </c>
      <c r="K45" s="95">
        <f t="shared" si="7"/>
        <v>1432399.65</v>
      </c>
      <c r="L45" s="95">
        <f t="shared" si="8"/>
        <v>1693771.91</v>
      </c>
      <c r="M45" s="95">
        <f t="shared" si="9"/>
        <v>377506.08678894717</v>
      </c>
      <c r="N45" s="114">
        <v>242041</v>
      </c>
      <c r="O45" s="114">
        <f>SUM(O46:O48)</f>
        <v>243675.65</v>
      </c>
      <c r="P45" s="117">
        <v>267632</v>
      </c>
      <c r="Q45" s="122">
        <v>462141</v>
      </c>
      <c r="R45" s="117">
        <v>422190.25000000006</v>
      </c>
      <c r="S45" s="117">
        <f>SUM(S46:S48)</f>
        <v>356571.97</v>
      </c>
      <c r="T45" s="117">
        <v>83528.66</v>
      </c>
      <c r="U45" s="117">
        <f>SUM(U46:U48)</f>
        <v>35746.699999999997</v>
      </c>
      <c r="V45" s="117">
        <f>SUM(V46:V48)</f>
        <v>228945.8</v>
      </c>
      <c r="W45" s="117">
        <f>SUM(W46:W48)</f>
        <v>241257.60000000001</v>
      </c>
      <c r="X45" s="117">
        <f>SUM(X46:X48)</f>
        <v>305281.86000000004</v>
      </c>
      <c r="Y45" s="117">
        <f>SUM(Y46:Y48)</f>
        <v>399062.08039999992</v>
      </c>
      <c r="Z45" s="117">
        <v>262984.5062</v>
      </c>
      <c r="AA45" s="117">
        <v>376690.51</v>
      </c>
      <c r="AB45" s="117">
        <v>159640</v>
      </c>
      <c r="AC45" s="117">
        <v>304076.42</v>
      </c>
      <c r="AD45" s="117">
        <v>307181.18</v>
      </c>
      <c r="AE45" s="117">
        <v>306889.12</v>
      </c>
      <c r="AF45" s="117">
        <v>234089.88999999998</v>
      </c>
      <c r="AG45" s="117">
        <v>199889.5</v>
      </c>
      <c r="AH45" s="117">
        <v>56830.720000000001</v>
      </c>
      <c r="AI45" s="117">
        <v>345746.62349999999</v>
      </c>
      <c r="AJ45" s="117">
        <v>450782.80460000003</v>
      </c>
      <c r="AK45" s="117">
        <v>548692.18969999999</v>
      </c>
      <c r="AL45" s="117">
        <v>422010</v>
      </c>
      <c r="AM45" s="117">
        <v>0</v>
      </c>
      <c r="AN45" s="117">
        <v>61782.83</v>
      </c>
      <c r="AO45" s="117">
        <v>467424.38</v>
      </c>
      <c r="AP45" s="117">
        <v>218081.6</v>
      </c>
      <c r="AQ45" s="117">
        <v>1014444.0300000001</v>
      </c>
      <c r="AR45" s="117">
        <v>216324.49</v>
      </c>
      <c r="AS45" s="117">
        <v>154138.63</v>
      </c>
      <c r="AT45" s="117">
        <v>331720.24</v>
      </c>
      <c r="AU45" s="117">
        <v>70752.25</v>
      </c>
      <c r="AV45" s="117">
        <v>0</v>
      </c>
      <c r="AW45" s="117">
        <v>224085.24000000005</v>
      </c>
      <c r="AX45" s="117">
        <v>50573.36</v>
      </c>
      <c r="AY45" s="117">
        <v>0</v>
      </c>
      <c r="AZ45" s="117">
        <v>0</v>
      </c>
      <c r="BA45" s="117">
        <v>35595.089999999997</v>
      </c>
      <c r="BB45" s="117">
        <v>565853.57000000007</v>
      </c>
      <c r="BC45" s="117">
        <v>1104.31</v>
      </c>
      <c r="BD45" s="117">
        <v>253639.52</v>
      </c>
      <c r="BE45" s="117">
        <v>148762.6</v>
      </c>
      <c r="BF45" s="117">
        <v>346.85</v>
      </c>
      <c r="BG45" s="117">
        <v>144334.50999999998</v>
      </c>
      <c r="BH45" s="117">
        <v>211563.5</v>
      </c>
      <c r="BI45" s="117">
        <v>522728.79000000004</v>
      </c>
      <c r="BJ45" s="95">
        <f>SUM(BJ46:BJ48)</f>
        <v>125067</v>
      </c>
      <c r="BK45" s="95">
        <f t="shared" ref="BK45:DE45" si="18">SUM(BK46:BK48)</f>
        <v>62657.039899999996</v>
      </c>
      <c r="BL45" s="95">
        <f t="shared" si="18"/>
        <v>56638.34</v>
      </c>
      <c r="BM45" s="95">
        <f t="shared" si="18"/>
        <v>668330</v>
      </c>
      <c r="BN45" s="95">
        <f t="shared" si="18"/>
        <v>210579</v>
      </c>
      <c r="BO45" s="95">
        <f t="shared" si="18"/>
        <v>446332.16000000003</v>
      </c>
      <c r="BP45" s="95">
        <f t="shared" si="18"/>
        <v>0</v>
      </c>
      <c r="BQ45" s="95">
        <f t="shared" si="18"/>
        <v>19817.77</v>
      </c>
      <c r="BR45" s="95">
        <f t="shared" si="18"/>
        <v>0</v>
      </c>
      <c r="BS45" s="95">
        <f t="shared" si="18"/>
        <v>91419.45</v>
      </c>
      <c r="BT45" s="95">
        <f t="shared" si="18"/>
        <v>0</v>
      </c>
      <c r="BU45" s="95">
        <f t="shared" si="18"/>
        <v>0</v>
      </c>
      <c r="BV45" s="95">
        <f t="shared" si="18"/>
        <v>343941.39</v>
      </c>
      <c r="BW45" s="95">
        <f t="shared" si="18"/>
        <v>0</v>
      </c>
      <c r="BX45" s="95">
        <f t="shared" si="18"/>
        <v>0</v>
      </c>
      <c r="BY45" s="95">
        <f t="shared" si="18"/>
        <v>0</v>
      </c>
      <c r="BZ45" s="95">
        <f t="shared" si="18"/>
        <v>320760</v>
      </c>
      <c r="CA45" s="95">
        <f t="shared" si="18"/>
        <v>0</v>
      </c>
      <c r="CB45" s="95">
        <f t="shared" si="18"/>
        <v>271450.05</v>
      </c>
      <c r="CC45" s="95">
        <f t="shared" si="18"/>
        <v>0</v>
      </c>
      <c r="CD45" s="95">
        <f t="shared" si="18"/>
        <v>43867.94</v>
      </c>
      <c r="CE45" s="95">
        <f t="shared" si="18"/>
        <v>87070.27</v>
      </c>
      <c r="CF45" s="95">
        <f t="shared" si="18"/>
        <v>365310</v>
      </c>
      <c r="CG45" s="95">
        <f t="shared" si="18"/>
        <v>0</v>
      </c>
      <c r="CH45" s="95">
        <f t="shared" si="18"/>
        <v>0</v>
      </c>
      <c r="CI45" s="95">
        <f t="shared" si="18"/>
        <v>66389.01999999999</v>
      </c>
      <c r="CJ45" s="95">
        <f t="shared" si="18"/>
        <v>512344</v>
      </c>
      <c r="CK45" s="95">
        <f t="shared" si="18"/>
        <v>0</v>
      </c>
      <c r="CL45" s="95">
        <f t="shared" si="18"/>
        <v>0</v>
      </c>
      <c r="CM45" s="95">
        <f t="shared" si="18"/>
        <v>0</v>
      </c>
      <c r="CN45" s="95">
        <f t="shared" si="18"/>
        <v>664017</v>
      </c>
      <c r="CO45" s="95">
        <f t="shared" si="18"/>
        <v>0</v>
      </c>
      <c r="CP45" s="95">
        <f t="shared" si="18"/>
        <v>3016.8900000000003</v>
      </c>
      <c r="CQ45" s="95">
        <f t="shared" si="18"/>
        <v>45717</v>
      </c>
      <c r="CR45" s="95">
        <f t="shared" si="18"/>
        <v>305</v>
      </c>
      <c r="CS45" s="95">
        <f t="shared" si="18"/>
        <v>401983</v>
      </c>
      <c r="CT45" s="207">
        <f t="shared" si="18"/>
        <v>45304.07</v>
      </c>
      <c r="CU45" s="207">
        <f t="shared" si="18"/>
        <v>0</v>
      </c>
      <c r="CV45" s="207">
        <f t="shared" si="18"/>
        <v>0</v>
      </c>
      <c r="CW45" s="95">
        <f t="shared" si="18"/>
        <v>311671.22000000003</v>
      </c>
      <c r="CX45" s="95">
        <f t="shared" si="18"/>
        <v>0</v>
      </c>
      <c r="CY45" s="95">
        <f t="shared" si="18"/>
        <v>0</v>
      </c>
      <c r="CZ45" s="117">
        <f t="shared" si="18"/>
        <v>0</v>
      </c>
      <c r="DA45" s="117">
        <f t="shared" si="18"/>
        <v>0</v>
      </c>
      <c r="DB45" s="117">
        <f t="shared" si="18"/>
        <v>20530.796788947118</v>
      </c>
      <c r="DC45" s="117">
        <f t="shared" si="18"/>
        <v>0</v>
      </c>
      <c r="DD45" s="117">
        <f t="shared" si="18"/>
        <v>0</v>
      </c>
      <c r="DE45" s="117">
        <f t="shared" si="18"/>
        <v>0</v>
      </c>
    </row>
    <row r="46" spans="1:109" s="34" customFormat="1" ht="13.8" x14ac:dyDescent="0.3">
      <c r="A46" s="347" t="s">
        <v>271</v>
      </c>
      <c r="B46" s="128">
        <v>133973.30000000002</v>
      </c>
      <c r="C46" s="73">
        <v>133798.13</v>
      </c>
      <c r="D46" s="73">
        <v>77050.960000000006</v>
      </c>
      <c r="E46" s="73">
        <v>543477.88</v>
      </c>
      <c r="F46" s="73">
        <f t="shared" si="15"/>
        <v>257484.41999999998</v>
      </c>
      <c r="G46" s="73">
        <f t="shared" si="5"/>
        <v>357352.62</v>
      </c>
      <c r="H46" s="73">
        <f t="shared" si="6"/>
        <v>127899.89</v>
      </c>
      <c r="I46" s="73">
        <f t="shared" si="16"/>
        <v>77913.62</v>
      </c>
      <c r="J46" s="98">
        <f t="shared" si="2"/>
        <v>179403.22</v>
      </c>
      <c r="K46" s="98">
        <f t="shared" si="7"/>
        <v>87070.27</v>
      </c>
      <c r="L46" s="98">
        <f t="shared" si="8"/>
        <v>128258.9</v>
      </c>
      <c r="M46" s="98">
        <f t="shared" si="9"/>
        <v>0</v>
      </c>
      <c r="N46" s="97">
        <v>0</v>
      </c>
      <c r="O46" s="97">
        <v>0</v>
      </c>
      <c r="P46" s="73">
        <v>91490</v>
      </c>
      <c r="Q46" s="97">
        <v>0</v>
      </c>
      <c r="R46" s="73">
        <v>0</v>
      </c>
      <c r="S46" s="73">
        <v>0</v>
      </c>
      <c r="T46" s="73">
        <v>83528.66</v>
      </c>
      <c r="U46" s="73">
        <v>0</v>
      </c>
      <c r="V46" s="97">
        <v>0</v>
      </c>
      <c r="W46" s="97">
        <v>0</v>
      </c>
      <c r="X46" s="73">
        <v>82465.759999999995</v>
      </c>
      <c r="Y46" s="91">
        <v>0</v>
      </c>
      <c r="Z46" s="73">
        <v>0</v>
      </c>
      <c r="AA46" s="73">
        <v>192576.43</v>
      </c>
      <c r="AB46" s="73">
        <v>0</v>
      </c>
      <c r="AC46" s="73">
        <v>0</v>
      </c>
      <c r="AD46" s="73">
        <v>0</v>
      </c>
      <c r="AE46" s="73">
        <v>84350.83</v>
      </c>
      <c r="AF46" s="73">
        <v>0</v>
      </c>
      <c r="AG46" s="73">
        <v>0</v>
      </c>
      <c r="AH46" s="73">
        <v>0</v>
      </c>
      <c r="AI46" s="73">
        <v>80425.36</v>
      </c>
      <c r="AJ46" s="73">
        <v>0</v>
      </c>
      <c r="AK46" s="73">
        <v>0</v>
      </c>
      <c r="AL46" s="73">
        <v>0</v>
      </c>
      <c r="AM46" s="73">
        <v>0</v>
      </c>
      <c r="AN46" s="73">
        <v>0</v>
      </c>
      <c r="AO46" s="73">
        <v>0</v>
      </c>
      <c r="AP46" s="73">
        <v>0</v>
      </c>
      <c r="AQ46" s="73">
        <v>38958.44</v>
      </c>
      <c r="AR46" s="73">
        <v>0</v>
      </c>
      <c r="AS46" s="73">
        <v>84956.81</v>
      </c>
      <c r="AT46" s="73">
        <v>0</v>
      </c>
      <c r="AU46" s="73">
        <v>0</v>
      </c>
      <c r="AV46" s="73">
        <v>0</v>
      </c>
      <c r="AW46" s="73">
        <v>3984.6400000000003</v>
      </c>
      <c r="AX46" s="73">
        <v>43958.52</v>
      </c>
      <c r="AY46" s="73">
        <v>0</v>
      </c>
      <c r="AZ46" s="73">
        <v>0</v>
      </c>
      <c r="BA46" s="73">
        <v>33608.25</v>
      </c>
      <c r="BB46" s="73">
        <v>0</v>
      </c>
      <c r="BC46" s="73">
        <v>0</v>
      </c>
      <c r="BD46" s="73">
        <v>0</v>
      </c>
      <c r="BE46" s="73">
        <v>0</v>
      </c>
      <c r="BF46" s="73">
        <v>346.85</v>
      </c>
      <c r="BG46" s="73">
        <v>0</v>
      </c>
      <c r="BH46" s="73">
        <v>0</v>
      </c>
      <c r="BI46" s="73">
        <v>0</v>
      </c>
      <c r="BJ46" s="98">
        <v>68166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3">
        <v>0</v>
      </c>
      <c r="BQ46" s="3">
        <v>19817.77</v>
      </c>
      <c r="BR46" s="3">
        <v>0</v>
      </c>
      <c r="BS46" s="3">
        <v>91419.45</v>
      </c>
      <c r="BT46" s="3">
        <v>0</v>
      </c>
      <c r="BU46" s="3">
        <v>0</v>
      </c>
      <c r="BV46" s="98">
        <v>0</v>
      </c>
      <c r="BW46" s="98">
        <v>0</v>
      </c>
      <c r="BX46" s="98">
        <v>0</v>
      </c>
      <c r="BY46" s="98">
        <v>0</v>
      </c>
      <c r="BZ46" s="98">
        <v>0</v>
      </c>
      <c r="CA46" s="98">
        <v>0</v>
      </c>
      <c r="CB46" s="98">
        <v>0</v>
      </c>
      <c r="CC46" s="98">
        <v>0</v>
      </c>
      <c r="CD46" s="98">
        <v>0</v>
      </c>
      <c r="CE46" s="98">
        <v>87070.27</v>
      </c>
      <c r="CF46" s="98">
        <v>0</v>
      </c>
      <c r="CG46" s="98">
        <v>0</v>
      </c>
      <c r="CH46" s="98">
        <v>0</v>
      </c>
      <c r="CI46" s="98">
        <v>58.9</v>
      </c>
      <c r="CJ46" s="98">
        <v>0</v>
      </c>
      <c r="CK46" s="98">
        <v>0</v>
      </c>
      <c r="CL46" s="98">
        <v>0</v>
      </c>
      <c r="CM46" s="98">
        <v>0</v>
      </c>
      <c r="CN46" s="98">
        <v>0</v>
      </c>
      <c r="CO46" s="98">
        <v>0</v>
      </c>
      <c r="CP46" s="98">
        <v>68</v>
      </c>
      <c r="CQ46" s="98">
        <v>0</v>
      </c>
      <c r="CR46" s="98">
        <v>0</v>
      </c>
      <c r="CS46" s="98">
        <v>128132</v>
      </c>
      <c r="CT46" s="241">
        <v>0</v>
      </c>
      <c r="CU46" s="241">
        <v>0</v>
      </c>
      <c r="CV46" s="241">
        <v>0</v>
      </c>
      <c r="CW46" s="98">
        <v>0</v>
      </c>
      <c r="CX46" s="98">
        <v>0</v>
      </c>
      <c r="CY46" s="98">
        <v>0</v>
      </c>
      <c r="CZ46" s="73">
        <v>0</v>
      </c>
      <c r="DA46" s="73">
        <v>0</v>
      </c>
      <c r="DB46" s="73">
        <v>0</v>
      </c>
      <c r="DC46" s="73">
        <v>0</v>
      </c>
      <c r="DD46" s="306">
        <v>0</v>
      </c>
      <c r="DE46" s="73">
        <v>0</v>
      </c>
    </row>
    <row r="47" spans="1:109" s="34" customFormat="1" ht="13.8" x14ac:dyDescent="0.3">
      <c r="A47" s="347" t="s">
        <v>272</v>
      </c>
      <c r="B47" s="128">
        <v>2431691.9491999997</v>
      </c>
      <c r="C47" s="73">
        <v>1720442.8821000003</v>
      </c>
      <c r="D47" s="73">
        <v>2587235.7844999996</v>
      </c>
      <c r="E47" s="73">
        <v>3251513.2086999994</v>
      </c>
      <c r="F47" s="73">
        <f t="shared" si="15"/>
        <v>3019536.1503999997</v>
      </c>
      <c r="G47" s="73">
        <f t="shared" si="5"/>
        <v>3188033.9739999995</v>
      </c>
      <c r="H47" s="73">
        <f t="shared" si="6"/>
        <v>2681840.25</v>
      </c>
      <c r="I47" s="73">
        <f t="shared" si="16"/>
        <v>1854815.8800000001</v>
      </c>
      <c r="J47" s="98">
        <f t="shared" si="2"/>
        <v>1306348.6299000001</v>
      </c>
      <c r="K47" s="98">
        <f t="shared" si="7"/>
        <v>1345229.33</v>
      </c>
      <c r="L47" s="98">
        <f t="shared" si="8"/>
        <v>1452703.01</v>
      </c>
      <c r="M47" s="98">
        <f t="shared" si="9"/>
        <v>252848.78678894718</v>
      </c>
      <c r="N47" s="97">
        <v>242041</v>
      </c>
      <c r="O47" s="97">
        <v>243675.65</v>
      </c>
      <c r="P47" s="73">
        <v>165088</v>
      </c>
      <c r="Q47" s="97">
        <v>462141</v>
      </c>
      <c r="R47" s="73">
        <v>422190.25000000006</v>
      </c>
      <c r="S47" s="73">
        <v>356571.97</v>
      </c>
      <c r="T47" s="73">
        <v>0</v>
      </c>
      <c r="U47" s="73">
        <v>35746.699999999997</v>
      </c>
      <c r="V47" s="97">
        <v>228945.8</v>
      </c>
      <c r="W47" s="97">
        <v>241257.60000000001</v>
      </c>
      <c r="X47" s="73">
        <v>222816.10000000003</v>
      </c>
      <c r="Y47" s="91">
        <v>399062.08039999992</v>
      </c>
      <c r="Z47" s="73">
        <v>262984.5062</v>
      </c>
      <c r="AA47" s="73">
        <v>184114.08</v>
      </c>
      <c r="AB47" s="73">
        <v>159640</v>
      </c>
      <c r="AC47" s="73">
        <v>304076.42</v>
      </c>
      <c r="AD47" s="73">
        <v>307181.18</v>
      </c>
      <c r="AE47" s="73">
        <v>214431.42</v>
      </c>
      <c r="AF47" s="73">
        <v>234089.88999999998</v>
      </c>
      <c r="AG47" s="73">
        <v>199889.5</v>
      </c>
      <c r="AH47" s="73">
        <v>56830.720000000001</v>
      </c>
      <c r="AI47" s="73">
        <v>265321.2635</v>
      </c>
      <c r="AJ47" s="73">
        <v>450782.80460000003</v>
      </c>
      <c r="AK47" s="73">
        <v>548692.18969999999</v>
      </c>
      <c r="AL47" s="73">
        <v>422010</v>
      </c>
      <c r="AM47" s="73">
        <v>0</v>
      </c>
      <c r="AN47" s="73">
        <v>61782.83</v>
      </c>
      <c r="AO47" s="73">
        <v>467424.38</v>
      </c>
      <c r="AP47" s="73">
        <v>162000</v>
      </c>
      <c r="AQ47" s="73">
        <v>757403.99000000011</v>
      </c>
      <c r="AR47" s="73">
        <v>215874.5</v>
      </c>
      <c r="AS47" s="73">
        <v>69181.820000000007</v>
      </c>
      <c r="AT47" s="73">
        <v>318363.74</v>
      </c>
      <c r="AU47" s="73">
        <v>70752.25</v>
      </c>
      <c r="AV47" s="73">
        <v>0</v>
      </c>
      <c r="AW47" s="73">
        <v>137046.74000000002</v>
      </c>
      <c r="AX47" s="73">
        <v>6614.84</v>
      </c>
      <c r="AY47" s="73">
        <v>0</v>
      </c>
      <c r="AZ47" s="73">
        <v>0</v>
      </c>
      <c r="BA47" s="73">
        <v>1986.8400000000001</v>
      </c>
      <c r="BB47" s="73">
        <v>565853.57000000007</v>
      </c>
      <c r="BC47" s="73">
        <v>1104.31</v>
      </c>
      <c r="BD47" s="73">
        <v>253639.52</v>
      </c>
      <c r="BE47" s="73">
        <v>146990</v>
      </c>
      <c r="BF47" s="73">
        <v>0</v>
      </c>
      <c r="BG47" s="73">
        <v>144334.50999999998</v>
      </c>
      <c r="BH47" s="73">
        <v>211563.5</v>
      </c>
      <c r="BI47" s="73">
        <v>522728.79000000004</v>
      </c>
      <c r="BJ47" s="98">
        <v>46519</v>
      </c>
      <c r="BK47" s="98">
        <v>60831.509899999997</v>
      </c>
      <c r="BL47" s="98">
        <v>55415.96</v>
      </c>
      <c r="BM47" s="98">
        <v>668330</v>
      </c>
      <c r="BN47" s="98">
        <v>28920</v>
      </c>
      <c r="BO47" s="98">
        <v>446332.16000000003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98">
        <v>343941.39</v>
      </c>
      <c r="BW47" s="98">
        <v>0</v>
      </c>
      <c r="BX47" s="98">
        <v>0</v>
      </c>
      <c r="BY47" s="98">
        <v>0</v>
      </c>
      <c r="BZ47" s="98">
        <v>320760</v>
      </c>
      <c r="CA47" s="98">
        <v>0</v>
      </c>
      <c r="CB47" s="98">
        <v>271350</v>
      </c>
      <c r="CC47" s="98">
        <v>0</v>
      </c>
      <c r="CD47" s="98">
        <v>43867.94</v>
      </c>
      <c r="CE47" s="98">
        <v>0</v>
      </c>
      <c r="CF47" s="98">
        <v>365310</v>
      </c>
      <c r="CG47" s="98">
        <v>0</v>
      </c>
      <c r="CH47" s="98">
        <v>0</v>
      </c>
      <c r="CI47" s="98">
        <v>66330.12</v>
      </c>
      <c r="CJ47" s="98">
        <v>512344</v>
      </c>
      <c r="CK47" s="98">
        <v>0</v>
      </c>
      <c r="CL47" s="98">
        <v>0</v>
      </c>
      <c r="CM47" s="98">
        <v>0</v>
      </c>
      <c r="CN47" s="98">
        <v>551512</v>
      </c>
      <c r="CO47" s="98">
        <v>0</v>
      </c>
      <c r="CP47" s="98">
        <v>2948.8900000000003</v>
      </c>
      <c r="CQ47" s="98">
        <v>45717</v>
      </c>
      <c r="CR47" s="98">
        <v>0</v>
      </c>
      <c r="CS47" s="98">
        <v>273851</v>
      </c>
      <c r="CT47" s="241">
        <v>45304.07</v>
      </c>
      <c r="CU47" s="241">
        <v>0</v>
      </c>
      <c r="CV47" s="241">
        <v>0</v>
      </c>
      <c r="CW47" s="98">
        <v>187013.92000000004</v>
      </c>
      <c r="CX47" s="98">
        <v>0</v>
      </c>
      <c r="CY47" s="98">
        <v>0</v>
      </c>
      <c r="CZ47" s="73">
        <v>0</v>
      </c>
      <c r="DA47" s="73">
        <v>0</v>
      </c>
      <c r="DB47" s="73">
        <v>20530.796788947118</v>
      </c>
      <c r="DC47" s="73">
        <v>0</v>
      </c>
      <c r="DD47" s="306">
        <v>0</v>
      </c>
      <c r="DE47" s="73">
        <v>0</v>
      </c>
    </row>
    <row r="48" spans="1:109" s="34" customFormat="1" x14ac:dyDescent="0.3">
      <c r="A48" s="347" t="s">
        <v>273</v>
      </c>
      <c r="B48" s="128">
        <v>29035.040000000001</v>
      </c>
      <c r="C48" s="73">
        <v>41516.19</v>
      </c>
      <c r="D48" s="73">
        <v>131263.49159999995</v>
      </c>
      <c r="E48" s="73">
        <v>38974.61</v>
      </c>
      <c r="F48" s="73">
        <f t="shared" si="15"/>
        <v>11055</v>
      </c>
      <c r="G48" s="73">
        <f t="shared" si="5"/>
        <v>8106.87</v>
      </c>
      <c r="H48" s="73">
        <f t="shared" si="6"/>
        <v>371023.55</v>
      </c>
      <c r="I48" s="73">
        <f t="shared" si="16"/>
        <v>1772.6</v>
      </c>
      <c r="J48" s="98">
        <f t="shared" si="2"/>
        <v>195088.91</v>
      </c>
      <c r="K48" s="98">
        <f t="shared" si="7"/>
        <v>100.05</v>
      </c>
      <c r="L48" s="98">
        <f t="shared" si="8"/>
        <v>112810</v>
      </c>
      <c r="M48" s="98">
        <f t="shared" si="9"/>
        <v>124657.3</v>
      </c>
      <c r="N48" s="97">
        <v>0</v>
      </c>
      <c r="O48" s="97">
        <v>0</v>
      </c>
      <c r="P48" s="73">
        <v>11055</v>
      </c>
      <c r="Q48" s="97">
        <v>0</v>
      </c>
      <c r="R48" s="73">
        <v>0</v>
      </c>
      <c r="S48" s="73">
        <v>0</v>
      </c>
      <c r="T48" s="73">
        <v>0</v>
      </c>
      <c r="U48" s="73">
        <v>0</v>
      </c>
      <c r="V48" s="97">
        <v>0</v>
      </c>
      <c r="W48" s="97">
        <v>0</v>
      </c>
      <c r="X48" s="73">
        <v>0</v>
      </c>
      <c r="Y48" s="91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8106.87</v>
      </c>
      <c r="AF48" s="73">
        <v>0</v>
      </c>
      <c r="AG48" s="73">
        <v>0</v>
      </c>
      <c r="AH48" s="73">
        <v>0</v>
      </c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73">
        <v>0</v>
      </c>
      <c r="AO48" s="73">
        <v>0</v>
      </c>
      <c r="AP48" s="73">
        <v>56081.599999999999</v>
      </c>
      <c r="AQ48" s="73">
        <v>218081.6</v>
      </c>
      <c r="AR48" s="73">
        <v>449.98999999999995</v>
      </c>
      <c r="AS48" s="73">
        <v>0</v>
      </c>
      <c r="AT48" s="73">
        <v>13356.500000000002</v>
      </c>
      <c r="AU48" s="73">
        <v>0</v>
      </c>
      <c r="AV48" s="73">
        <v>0</v>
      </c>
      <c r="AW48" s="73">
        <v>83053.86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1772.6</v>
      </c>
      <c r="BF48" s="73">
        <v>0</v>
      </c>
      <c r="BG48" s="73">
        <v>0</v>
      </c>
      <c r="BH48" s="73">
        <v>0</v>
      </c>
      <c r="BI48" s="73">
        <v>0</v>
      </c>
      <c r="BJ48" s="98">
        <v>10382</v>
      </c>
      <c r="BK48" s="98">
        <v>1825.53</v>
      </c>
      <c r="BL48" s="98">
        <v>1222.3800000000001</v>
      </c>
      <c r="BM48" s="98">
        <v>0</v>
      </c>
      <c r="BN48" s="98">
        <v>181659</v>
      </c>
      <c r="BO48" s="98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98">
        <v>0</v>
      </c>
      <c r="BW48" s="98">
        <v>0</v>
      </c>
      <c r="BX48" s="98">
        <v>0</v>
      </c>
      <c r="BY48" s="98">
        <v>0</v>
      </c>
      <c r="BZ48" s="98">
        <v>0</v>
      </c>
      <c r="CA48" s="98">
        <v>0</v>
      </c>
      <c r="CB48" s="98">
        <v>100.05</v>
      </c>
      <c r="CC48" s="98">
        <v>0</v>
      </c>
      <c r="CD48" s="98">
        <v>0</v>
      </c>
      <c r="CE48" s="98">
        <v>0</v>
      </c>
      <c r="CF48" s="98">
        <v>0</v>
      </c>
      <c r="CG48" s="98">
        <v>0</v>
      </c>
      <c r="CH48" s="98">
        <v>0</v>
      </c>
      <c r="CI48" s="98">
        <v>0</v>
      </c>
      <c r="CJ48" s="98">
        <v>0</v>
      </c>
      <c r="CK48" s="98">
        <v>0</v>
      </c>
      <c r="CL48" s="98">
        <v>0</v>
      </c>
      <c r="CM48" s="98">
        <v>0</v>
      </c>
      <c r="CN48" s="98">
        <v>112505</v>
      </c>
      <c r="CO48" s="98">
        <v>0</v>
      </c>
      <c r="CP48" s="361">
        <v>0</v>
      </c>
      <c r="CQ48" s="98">
        <v>0</v>
      </c>
      <c r="CR48" s="98">
        <v>305</v>
      </c>
      <c r="CS48" s="98">
        <v>0</v>
      </c>
      <c r="CT48" s="241">
        <v>0</v>
      </c>
      <c r="CU48" s="241">
        <v>0</v>
      </c>
      <c r="CV48" s="241">
        <v>0</v>
      </c>
      <c r="CW48" s="98">
        <v>124657.3</v>
      </c>
      <c r="CX48" s="98">
        <v>0</v>
      </c>
      <c r="CY48" s="98">
        <v>0</v>
      </c>
      <c r="CZ48" s="73">
        <v>0</v>
      </c>
      <c r="DA48" s="73">
        <v>0</v>
      </c>
      <c r="DB48" s="73">
        <v>0</v>
      </c>
      <c r="DC48" s="73">
        <v>0</v>
      </c>
      <c r="DD48" s="306">
        <v>0</v>
      </c>
      <c r="DE48" s="73">
        <v>0</v>
      </c>
    </row>
    <row r="49" spans="1:109" s="37" customFormat="1" ht="13.8" x14ac:dyDescent="0.3">
      <c r="A49" s="326" t="s">
        <v>151</v>
      </c>
      <c r="B49" s="189">
        <f>SUM(B50:B51)</f>
        <v>3330389.06</v>
      </c>
      <c r="C49" s="117">
        <v>3508417.34</v>
      </c>
      <c r="D49" s="117">
        <v>3394133.94</v>
      </c>
      <c r="E49" s="117">
        <v>5370268.7749999985</v>
      </c>
      <c r="F49" s="117">
        <f t="shared" si="15"/>
        <v>7817595.7400000002</v>
      </c>
      <c r="G49" s="117">
        <f t="shared" si="5"/>
        <v>8592029.209999999</v>
      </c>
      <c r="H49" s="117">
        <f t="shared" si="6"/>
        <v>7776382.1156000001</v>
      </c>
      <c r="I49" s="117">
        <f t="shared" si="16"/>
        <v>6165838.3999999994</v>
      </c>
      <c r="J49" s="95">
        <f t="shared" si="2"/>
        <v>6904956.2899999991</v>
      </c>
      <c r="K49" s="95">
        <f t="shared" si="7"/>
        <v>5981735.9899999984</v>
      </c>
      <c r="L49" s="95">
        <f t="shared" si="8"/>
        <v>8329956.4000000004</v>
      </c>
      <c r="M49" s="95">
        <f t="shared" si="9"/>
        <v>4610153.3643601192</v>
      </c>
      <c r="N49" s="122">
        <v>506462.94</v>
      </c>
      <c r="O49" s="122">
        <f>SUM(O50:O51)</f>
        <v>599621.63</v>
      </c>
      <c r="P49" s="117">
        <v>496705</v>
      </c>
      <c r="Q49" s="122">
        <f>SUM(Q50:Q51)</f>
        <v>406762.68999999994</v>
      </c>
      <c r="R49" s="117">
        <v>749491.82</v>
      </c>
      <c r="S49" s="117">
        <f>SUM(S50:S51)</f>
        <v>533723.26000000013</v>
      </c>
      <c r="T49" s="117">
        <v>617857.83000000007</v>
      </c>
      <c r="U49" s="117">
        <f>SUM(U50:U51)</f>
        <v>549130.98</v>
      </c>
      <c r="V49" s="117">
        <f>SUM(V50:V51)</f>
        <v>623212.25</v>
      </c>
      <c r="W49" s="117">
        <f>SUM(W50:W51)</f>
        <v>565296.15999999992</v>
      </c>
      <c r="X49" s="117">
        <f>SUM(X50:X51)</f>
        <v>1177240.47</v>
      </c>
      <c r="Y49" s="117">
        <f>SUM(Y50:Y51)</f>
        <v>992090.71</v>
      </c>
      <c r="Z49" s="117">
        <v>407080.96999999991</v>
      </c>
      <c r="AA49" s="117">
        <v>340271.4</v>
      </c>
      <c r="AB49" s="117">
        <v>620518.03</v>
      </c>
      <c r="AC49" s="117">
        <v>382393.68000000005</v>
      </c>
      <c r="AD49" s="117">
        <v>922677.92999999993</v>
      </c>
      <c r="AE49" s="117">
        <v>495042.38</v>
      </c>
      <c r="AF49" s="117">
        <v>1488496.28</v>
      </c>
      <c r="AG49" s="117">
        <v>836552.28999999992</v>
      </c>
      <c r="AH49" s="117">
        <v>745304.84999999986</v>
      </c>
      <c r="AI49" s="117">
        <v>969704.7699999999</v>
      </c>
      <c r="AJ49" s="117">
        <v>966853.29</v>
      </c>
      <c r="AK49" s="117">
        <v>417133.33999999997</v>
      </c>
      <c r="AL49" s="117">
        <v>2078588.6556000002</v>
      </c>
      <c r="AM49" s="117">
        <v>146716.91999999998</v>
      </c>
      <c r="AN49" s="117">
        <v>373087.21999999991</v>
      </c>
      <c r="AO49" s="117">
        <v>145108.91</v>
      </c>
      <c r="AP49" s="117">
        <v>750548.75000000012</v>
      </c>
      <c r="AQ49" s="117">
        <v>726739.54</v>
      </c>
      <c r="AR49" s="117">
        <v>404899.5</v>
      </c>
      <c r="AS49" s="117">
        <v>797662.33000000019</v>
      </c>
      <c r="AT49" s="117">
        <v>873889.32000000007</v>
      </c>
      <c r="AU49" s="117">
        <v>503570.62999999989</v>
      </c>
      <c r="AV49" s="117">
        <v>317846.04000000004</v>
      </c>
      <c r="AW49" s="117">
        <v>657724.30000000005</v>
      </c>
      <c r="AX49" s="117">
        <v>373969.91000000003</v>
      </c>
      <c r="AY49" s="117">
        <v>738028.95</v>
      </c>
      <c r="AZ49" s="117">
        <v>326198.56</v>
      </c>
      <c r="BA49" s="117">
        <v>483183.85000000003</v>
      </c>
      <c r="BB49" s="117">
        <v>630651</v>
      </c>
      <c r="BC49" s="117">
        <v>586415.66999999993</v>
      </c>
      <c r="BD49" s="117">
        <v>679467.17999999993</v>
      </c>
      <c r="BE49" s="117">
        <v>855822.63</v>
      </c>
      <c r="BF49" s="117">
        <v>244510.01</v>
      </c>
      <c r="BG49" s="117">
        <v>660362.23999999999</v>
      </c>
      <c r="BH49" s="117">
        <v>279768.93</v>
      </c>
      <c r="BI49" s="117">
        <v>307459.46999999997</v>
      </c>
      <c r="BJ49" s="95">
        <f>SUM(BJ50:BJ51)</f>
        <v>325092.84999999998</v>
      </c>
      <c r="BK49" s="95">
        <f t="shared" ref="BK49:DE49" si="19">SUM(BK50:BK51)</f>
        <v>945455.22000000032</v>
      </c>
      <c r="BL49" s="95">
        <f t="shared" si="19"/>
        <v>273996.77</v>
      </c>
      <c r="BM49" s="95">
        <f t="shared" si="19"/>
        <v>141597.32999999999</v>
      </c>
      <c r="BN49" s="95">
        <f t="shared" si="19"/>
        <v>191947</v>
      </c>
      <c r="BO49" s="95">
        <f t="shared" si="19"/>
        <v>269643.61</v>
      </c>
      <c r="BP49" s="95">
        <f t="shared" si="19"/>
        <v>727391.09</v>
      </c>
      <c r="BQ49" s="95">
        <f t="shared" si="19"/>
        <v>665075.31999999995</v>
      </c>
      <c r="BR49" s="95">
        <f t="shared" si="19"/>
        <v>773781.35999999987</v>
      </c>
      <c r="BS49" s="95">
        <f t="shared" si="19"/>
        <v>914742.66999999993</v>
      </c>
      <c r="BT49" s="95">
        <f t="shared" si="19"/>
        <v>712046.1</v>
      </c>
      <c r="BU49" s="95">
        <f t="shared" si="19"/>
        <v>964186.97000000009</v>
      </c>
      <c r="BV49" s="95">
        <f t="shared" si="19"/>
        <v>535875.09000000008</v>
      </c>
      <c r="BW49" s="95">
        <f t="shared" si="19"/>
        <v>454567.05000000005</v>
      </c>
      <c r="BX49" s="95">
        <f t="shared" si="19"/>
        <v>629981.86</v>
      </c>
      <c r="BY49" s="95">
        <f t="shared" si="19"/>
        <v>760152.05</v>
      </c>
      <c r="BZ49" s="95">
        <f t="shared" si="19"/>
        <v>371909.76</v>
      </c>
      <c r="CA49" s="95">
        <f t="shared" si="19"/>
        <v>374756.64999999991</v>
      </c>
      <c r="CB49" s="95">
        <f t="shared" si="19"/>
        <v>326483.70999999996</v>
      </c>
      <c r="CC49" s="95">
        <f t="shared" si="19"/>
        <v>381475</v>
      </c>
      <c r="CD49" s="95">
        <f t="shared" si="19"/>
        <v>275508.18</v>
      </c>
      <c r="CE49" s="95">
        <f t="shared" si="19"/>
        <v>422595.17000000004</v>
      </c>
      <c r="CF49" s="95">
        <f t="shared" si="19"/>
        <v>566934.60999999987</v>
      </c>
      <c r="CG49" s="95">
        <f t="shared" si="19"/>
        <v>881496.85999999987</v>
      </c>
      <c r="CH49" s="95">
        <f t="shared" si="19"/>
        <v>130164.61</v>
      </c>
      <c r="CI49" s="95">
        <f t="shared" si="19"/>
        <v>942411.95000000007</v>
      </c>
      <c r="CJ49" s="95">
        <f t="shared" si="19"/>
        <v>992815.52</v>
      </c>
      <c r="CK49" s="95">
        <f t="shared" si="19"/>
        <v>983242</v>
      </c>
      <c r="CL49" s="95">
        <f t="shared" si="19"/>
        <v>956922</v>
      </c>
      <c r="CM49" s="95">
        <f t="shared" si="19"/>
        <v>490767</v>
      </c>
      <c r="CN49" s="95">
        <f t="shared" si="19"/>
        <v>1304635</v>
      </c>
      <c r="CO49" s="95">
        <f t="shared" si="19"/>
        <v>346547</v>
      </c>
      <c r="CP49" s="95">
        <f t="shared" si="19"/>
        <v>360427.32000000007</v>
      </c>
      <c r="CQ49" s="95">
        <f t="shared" si="19"/>
        <v>260790</v>
      </c>
      <c r="CR49" s="95">
        <f t="shared" si="19"/>
        <v>1319149</v>
      </c>
      <c r="CS49" s="95">
        <f t="shared" si="19"/>
        <v>242085</v>
      </c>
      <c r="CT49" s="207">
        <f t="shared" si="19"/>
        <v>216662.63</v>
      </c>
      <c r="CU49" s="207">
        <f t="shared" si="19"/>
        <v>409837.97</v>
      </c>
      <c r="CV49" s="207">
        <f t="shared" si="19"/>
        <v>134492.54</v>
      </c>
      <c r="CW49" s="95">
        <f t="shared" si="19"/>
        <v>57605.7</v>
      </c>
      <c r="CX49" s="95">
        <f t="shared" si="19"/>
        <v>618200.66182588879</v>
      </c>
      <c r="CY49" s="95">
        <f t="shared" si="19"/>
        <v>124363.25</v>
      </c>
      <c r="CZ49" s="117">
        <f t="shared" si="19"/>
        <v>434470.79000000004</v>
      </c>
      <c r="DA49" s="117">
        <f t="shared" si="19"/>
        <v>715902.96783355705</v>
      </c>
      <c r="DB49" s="117">
        <f t="shared" si="19"/>
        <v>401299.36011869623</v>
      </c>
      <c r="DC49" s="117">
        <f t="shared" si="19"/>
        <v>640015.20295622468</v>
      </c>
      <c r="DD49" s="117">
        <f t="shared" si="19"/>
        <v>70744.850000000006</v>
      </c>
      <c r="DE49" s="117">
        <f t="shared" si="19"/>
        <v>786557.44162575237</v>
      </c>
    </row>
    <row r="50" spans="1:109" s="34" customFormat="1" ht="13.8" x14ac:dyDescent="0.3">
      <c r="A50" s="99" t="s">
        <v>274</v>
      </c>
      <c r="B50" s="102">
        <v>2303380</v>
      </c>
      <c r="C50" s="73">
        <v>1688185.8499999999</v>
      </c>
      <c r="D50" s="73">
        <v>460154.77</v>
      </c>
      <c r="E50" s="73">
        <v>632613.625</v>
      </c>
      <c r="F50" s="73">
        <f t="shared" si="15"/>
        <v>1834932.6200000003</v>
      </c>
      <c r="G50" s="73">
        <f t="shared" si="5"/>
        <v>2880872.88</v>
      </c>
      <c r="H50" s="73">
        <f t="shared" si="6"/>
        <v>1276376.8156000001</v>
      </c>
      <c r="I50" s="73">
        <f t="shared" si="16"/>
        <v>1760577.4500000002</v>
      </c>
      <c r="J50" s="98">
        <f t="shared" si="2"/>
        <v>2772980.06</v>
      </c>
      <c r="K50" s="98">
        <f t="shared" si="7"/>
        <v>1765667.45</v>
      </c>
      <c r="L50" s="98">
        <f t="shared" si="8"/>
        <v>1348055.04</v>
      </c>
      <c r="M50" s="98">
        <f t="shared" si="9"/>
        <v>2007259.1849929434</v>
      </c>
      <c r="N50" s="97">
        <v>197266.97000000003</v>
      </c>
      <c r="O50" s="97">
        <v>162487.69</v>
      </c>
      <c r="P50" s="73">
        <v>208710</v>
      </c>
      <c r="Q50" s="97">
        <v>73666.47</v>
      </c>
      <c r="R50" s="73">
        <v>212407.64</v>
      </c>
      <c r="S50" s="73">
        <v>279457.93000000005</v>
      </c>
      <c r="T50" s="73">
        <v>348723.42</v>
      </c>
      <c r="U50" s="73">
        <v>41132.81</v>
      </c>
      <c r="V50" s="101">
        <v>83681.969999999987</v>
      </c>
      <c r="W50" s="97">
        <v>3045.12</v>
      </c>
      <c r="X50" s="73">
        <v>160111.09000000003</v>
      </c>
      <c r="Y50" s="91">
        <v>64241.51</v>
      </c>
      <c r="Z50" s="73">
        <v>362070.09999999992</v>
      </c>
      <c r="AA50" s="73">
        <v>43289.760000000002</v>
      </c>
      <c r="AB50" s="73">
        <v>159639.03999999998</v>
      </c>
      <c r="AC50" s="73">
        <v>106993.41</v>
      </c>
      <c r="AD50" s="73">
        <v>117358.01000000001</v>
      </c>
      <c r="AE50" s="73">
        <v>136213.01999999999</v>
      </c>
      <c r="AF50" s="73">
        <v>50768.73</v>
      </c>
      <c r="AG50" s="73">
        <v>676065.96</v>
      </c>
      <c r="AH50" s="73">
        <v>696766.59999999986</v>
      </c>
      <c r="AI50" s="73">
        <v>198202.48</v>
      </c>
      <c r="AJ50" s="73">
        <v>140058.95000000001</v>
      </c>
      <c r="AK50" s="73">
        <v>193446.82</v>
      </c>
      <c r="AL50" s="73">
        <v>339054.10560000001</v>
      </c>
      <c r="AM50" s="73">
        <v>0</v>
      </c>
      <c r="AN50" s="73">
        <v>281992.6399999999</v>
      </c>
      <c r="AO50" s="73">
        <v>0</v>
      </c>
      <c r="AP50" s="73">
        <v>19806.43</v>
      </c>
      <c r="AQ50" s="73">
        <v>107015.55</v>
      </c>
      <c r="AR50" s="73">
        <v>2281.79</v>
      </c>
      <c r="AS50" s="73">
        <v>105223.85</v>
      </c>
      <c r="AT50" s="73">
        <v>97421.5</v>
      </c>
      <c r="AU50" s="73">
        <v>94489.03</v>
      </c>
      <c r="AV50" s="73">
        <v>187705.51</v>
      </c>
      <c r="AW50" s="73">
        <v>41386.410000000003</v>
      </c>
      <c r="AX50" s="73">
        <v>118751.90000000001</v>
      </c>
      <c r="AY50" s="73">
        <v>43691.179999999993</v>
      </c>
      <c r="AZ50" s="73">
        <v>68358.16</v>
      </c>
      <c r="BA50" s="73">
        <v>378048.55000000005</v>
      </c>
      <c r="BB50" s="73">
        <v>18714.46</v>
      </c>
      <c r="BC50" s="73">
        <v>41609.25</v>
      </c>
      <c r="BD50" s="73">
        <v>83944.41</v>
      </c>
      <c r="BE50" s="73">
        <v>87421.4</v>
      </c>
      <c r="BF50" s="73">
        <v>183216.59000000003</v>
      </c>
      <c r="BG50" s="73">
        <v>503475.76999999996</v>
      </c>
      <c r="BH50" s="73">
        <v>42884.97</v>
      </c>
      <c r="BI50" s="73">
        <v>190460.81</v>
      </c>
      <c r="BJ50" s="98">
        <v>248297.85</v>
      </c>
      <c r="BK50" s="98">
        <v>751977.31000000029</v>
      </c>
      <c r="BL50" s="98">
        <v>112298.58</v>
      </c>
      <c r="BM50" s="98">
        <v>11404.930000000002</v>
      </c>
      <c r="BN50" s="98">
        <v>53270</v>
      </c>
      <c r="BO50" s="98">
        <v>56035.14</v>
      </c>
      <c r="BP50" s="3">
        <v>337981.89999999997</v>
      </c>
      <c r="BQ50" s="3">
        <v>312132.73</v>
      </c>
      <c r="BR50" s="3">
        <v>142666.10999999999</v>
      </c>
      <c r="BS50" s="3">
        <v>364298.42</v>
      </c>
      <c r="BT50" s="3">
        <v>187481.74</v>
      </c>
      <c r="BU50" s="3">
        <v>195135.34999999998</v>
      </c>
      <c r="BV50" s="98">
        <v>266185.82</v>
      </c>
      <c r="BW50" s="98">
        <v>148358.19999999998</v>
      </c>
      <c r="BX50" s="98">
        <v>179730.77000000002</v>
      </c>
      <c r="BY50" s="98">
        <v>365428.09</v>
      </c>
      <c r="BZ50" s="98">
        <v>182227.76</v>
      </c>
      <c r="CA50" s="98">
        <v>92886.93</v>
      </c>
      <c r="CB50" s="98">
        <v>88998</v>
      </c>
      <c r="CC50" s="98">
        <v>0</v>
      </c>
      <c r="CD50" s="98">
        <v>94935.48</v>
      </c>
      <c r="CE50" s="98">
        <v>195393.87</v>
      </c>
      <c r="CF50" s="98">
        <v>4328.08</v>
      </c>
      <c r="CG50" s="98">
        <v>147194.44999999998</v>
      </c>
      <c r="CH50" s="98">
        <v>30381.140000000003</v>
      </c>
      <c r="CI50" s="98">
        <v>334311.36</v>
      </c>
      <c r="CJ50" s="98">
        <v>265625.18</v>
      </c>
      <c r="CK50" s="98">
        <v>0</v>
      </c>
      <c r="CL50" s="98">
        <v>1863</v>
      </c>
      <c r="CM50" s="98">
        <v>16702</v>
      </c>
      <c r="CN50" s="98">
        <v>97273</v>
      </c>
      <c r="CO50" s="98">
        <v>1053</v>
      </c>
      <c r="CP50" s="98">
        <v>1292.3600000000001</v>
      </c>
      <c r="CQ50" s="98">
        <v>30080</v>
      </c>
      <c r="CR50" s="98">
        <v>521288</v>
      </c>
      <c r="CS50" s="98">
        <v>48186</v>
      </c>
      <c r="CT50" s="241">
        <v>149583.81</v>
      </c>
      <c r="CU50" s="241">
        <v>128810.26000000001</v>
      </c>
      <c r="CV50" s="241">
        <v>134492.54</v>
      </c>
      <c r="CW50" s="98">
        <v>41168.449999999997</v>
      </c>
      <c r="CX50" s="131">
        <v>436978.3099301958</v>
      </c>
      <c r="CY50" s="98">
        <v>121093.28</v>
      </c>
      <c r="CZ50" s="73">
        <v>116752.46</v>
      </c>
      <c r="DA50" s="73">
        <v>320288.83087465528</v>
      </c>
      <c r="DB50" s="73">
        <v>231042.520247737</v>
      </c>
      <c r="DC50" s="362">
        <v>276066.6629562247</v>
      </c>
      <c r="DD50" s="77">
        <v>47097.84</v>
      </c>
      <c r="DE50" s="73">
        <v>3884.2209841304302</v>
      </c>
    </row>
    <row r="51" spans="1:109" s="34" customFormat="1" ht="13.8" x14ac:dyDescent="0.3">
      <c r="A51" s="99" t="s">
        <v>275</v>
      </c>
      <c r="B51" s="102">
        <v>1027009.06</v>
      </c>
      <c r="C51" s="73">
        <v>1820231.4900000002</v>
      </c>
      <c r="D51" s="73">
        <v>2933979.1700000004</v>
      </c>
      <c r="E51" s="73">
        <v>4737655.1500000004</v>
      </c>
      <c r="F51" s="73">
        <f t="shared" si="15"/>
        <v>5982663.1200000001</v>
      </c>
      <c r="G51" s="73">
        <f t="shared" si="5"/>
        <v>5711156.3299999991</v>
      </c>
      <c r="H51" s="73">
        <f t="shared" si="6"/>
        <v>6500005.3000000007</v>
      </c>
      <c r="I51" s="73">
        <f t="shared" si="16"/>
        <v>4405260.95</v>
      </c>
      <c r="J51" s="98">
        <f t="shared" si="2"/>
        <v>4131976.23</v>
      </c>
      <c r="K51" s="98">
        <f t="shared" si="7"/>
        <v>4216068.54</v>
      </c>
      <c r="L51" s="98">
        <f t="shared" si="8"/>
        <v>6981901.3600000003</v>
      </c>
      <c r="M51" s="98">
        <f t="shared" si="9"/>
        <v>2602894.1793671758</v>
      </c>
      <c r="N51" s="97">
        <v>309195.96999999997</v>
      </c>
      <c r="O51" s="97">
        <v>437133.94</v>
      </c>
      <c r="P51" s="73">
        <v>287995</v>
      </c>
      <c r="Q51" s="97">
        <v>333096.21999999997</v>
      </c>
      <c r="R51" s="73">
        <v>537084.17999999993</v>
      </c>
      <c r="S51" s="73">
        <v>254265.33000000005</v>
      </c>
      <c r="T51" s="73">
        <v>269134.41000000003</v>
      </c>
      <c r="U51" s="73">
        <v>507998.17</v>
      </c>
      <c r="V51" s="97">
        <v>539530.28</v>
      </c>
      <c r="W51" s="97">
        <v>562251.03999999992</v>
      </c>
      <c r="X51" s="73">
        <v>1017129.3799999999</v>
      </c>
      <c r="Y51" s="91">
        <v>927849.2</v>
      </c>
      <c r="Z51" s="73">
        <v>45010.869999999995</v>
      </c>
      <c r="AA51" s="73">
        <v>296981.64</v>
      </c>
      <c r="AB51" s="73">
        <v>460878.99000000005</v>
      </c>
      <c r="AC51" s="73">
        <v>275400.27</v>
      </c>
      <c r="AD51" s="73">
        <v>805319.91999999993</v>
      </c>
      <c r="AE51" s="73">
        <v>358829.36</v>
      </c>
      <c r="AF51" s="73">
        <v>1437727.55</v>
      </c>
      <c r="AG51" s="73">
        <v>160486.32999999999</v>
      </c>
      <c r="AH51" s="73">
        <v>48538.25</v>
      </c>
      <c r="AI51" s="73">
        <v>771502.28999999992</v>
      </c>
      <c r="AJ51" s="73">
        <v>826794.34000000008</v>
      </c>
      <c r="AK51" s="73">
        <v>223686.51999999996</v>
      </c>
      <c r="AL51" s="73">
        <v>1739534.55</v>
      </c>
      <c r="AM51" s="73">
        <v>146716.91999999998</v>
      </c>
      <c r="AN51" s="73">
        <v>91094.58</v>
      </c>
      <c r="AO51" s="73">
        <v>145108.91</v>
      </c>
      <c r="AP51" s="73">
        <v>730742.32000000007</v>
      </c>
      <c r="AQ51" s="73">
        <v>619723.99</v>
      </c>
      <c r="AR51" s="73">
        <v>402617.71</v>
      </c>
      <c r="AS51" s="73">
        <v>692438.48000000021</v>
      </c>
      <c r="AT51" s="73">
        <v>776467.82000000007</v>
      </c>
      <c r="AU51" s="73">
        <v>409081.59999999992</v>
      </c>
      <c r="AV51" s="73">
        <v>130140.53</v>
      </c>
      <c r="AW51" s="73">
        <v>616337.89</v>
      </c>
      <c r="AX51" s="73">
        <v>255218.01</v>
      </c>
      <c r="AY51" s="73">
        <v>694337.7699999999</v>
      </c>
      <c r="AZ51" s="73">
        <v>257840.4</v>
      </c>
      <c r="BA51" s="73">
        <v>105135.29999999999</v>
      </c>
      <c r="BB51" s="73">
        <v>611936.54</v>
      </c>
      <c r="BC51" s="73">
        <v>544806.41999999993</v>
      </c>
      <c r="BD51" s="73">
        <v>595522.7699999999</v>
      </c>
      <c r="BE51" s="73">
        <v>768401.23</v>
      </c>
      <c r="BF51" s="73">
        <v>61293.42</v>
      </c>
      <c r="BG51" s="73">
        <v>156886.47</v>
      </c>
      <c r="BH51" s="73">
        <v>236883.96</v>
      </c>
      <c r="BI51" s="73">
        <v>116998.66</v>
      </c>
      <c r="BJ51" s="98">
        <v>76795</v>
      </c>
      <c r="BK51" s="98">
        <v>193477.91</v>
      </c>
      <c r="BL51" s="98">
        <v>161698.19</v>
      </c>
      <c r="BM51" s="98">
        <v>130192.4</v>
      </c>
      <c r="BN51" s="98">
        <v>138677</v>
      </c>
      <c r="BO51" s="98">
        <v>213608.47</v>
      </c>
      <c r="BP51" s="3">
        <v>389409.19</v>
      </c>
      <c r="BQ51" s="3">
        <v>352942.58999999997</v>
      </c>
      <c r="BR51" s="3">
        <v>631115.24999999988</v>
      </c>
      <c r="BS51" s="3">
        <v>550444.25</v>
      </c>
      <c r="BT51" s="3">
        <v>524564.36</v>
      </c>
      <c r="BU51" s="3">
        <v>769051.62000000011</v>
      </c>
      <c r="BV51" s="98">
        <v>269689.27</v>
      </c>
      <c r="BW51" s="98">
        <v>306208.85000000003</v>
      </c>
      <c r="BX51" s="98">
        <v>450251.08999999997</v>
      </c>
      <c r="BY51" s="98">
        <v>394723.95999999996</v>
      </c>
      <c r="BZ51" s="98">
        <v>189682</v>
      </c>
      <c r="CA51" s="98">
        <v>281869.71999999991</v>
      </c>
      <c r="CB51" s="98">
        <v>237485.71</v>
      </c>
      <c r="CC51" s="98">
        <v>381475</v>
      </c>
      <c r="CD51" s="98">
        <v>180572.69999999998</v>
      </c>
      <c r="CE51" s="98">
        <v>227201.30000000002</v>
      </c>
      <c r="CF51" s="98">
        <v>562606.52999999991</v>
      </c>
      <c r="CG51" s="98">
        <v>734302.40999999992</v>
      </c>
      <c r="CH51" s="98">
        <v>99783.47</v>
      </c>
      <c r="CI51" s="98">
        <v>608100.59000000008</v>
      </c>
      <c r="CJ51" s="98">
        <v>727190.34</v>
      </c>
      <c r="CK51" s="98">
        <v>983242</v>
      </c>
      <c r="CL51" s="98">
        <v>955059</v>
      </c>
      <c r="CM51" s="98">
        <v>474065</v>
      </c>
      <c r="CN51" s="98">
        <v>1207362</v>
      </c>
      <c r="CO51" s="98">
        <v>345494</v>
      </c>
      <c r="CP51" s="98">
        <v>359134.96000000008</v>
      </c>
      <c r="CQ51" s="98">
        <v>230710</v>
      </c>
      <c r="CR51" s="98">
        <v>797861</v>
      </c>
      <c r="CS51" s="98">
        <v>193899</v>
      </c>
      <c r="CT51" s="241">
        <v>67078.820000000007</v>
      </c>
      <c r="CU51" s="241">
        <v>281027.70999999996</v>
      </c>
      <c r="CV51" s="241">
        <v>0</v>
      </c>
      <c r="CW51" s="98">
        <v>16437.25</v>
      </c>
      <c r="CX51" s="131">
        <v>181222.35189569293</v>
      </c>
      <c r="CY51" s="98">
        <v>3269.97</v>
      </c>
      <c r="CZ51" s="73">
        <v>317718.33</v>
      </c>
      <c r="DA51" s="73">
        <v>395614.13695890177</v>
      </c>
      <c r="DB51" s="73">
        <v>170256.83987095926</v>
      </c>
      <c r="DC51" s="73">
        <v>363948.54</v>
      </c>
      <c r="DD51" s="77">
        <v>23647.010000000002</v>
      </c>
      <c r="DE51" s="73">
        <v>782673.22064162197</v>
      </c>
    </row>
    <row r="52" spans="1:109" s="37" customFormat="1" ht="27.6" x14ac:dyDescent="0.3">
      <c r="A52" s="38" t="s">
        <v>152</v>
      </c>
      <c r="B52" s="121">
        <f>SUM(B53:B59)</f>
        <v>76712882.989999995</v>
      </c>
      <c r="C52" s="117">
        <v>80968652.189999998</v>
      </c>
      <c r="D52" s="117">
        <v>81941966.170000002</v>
      </c>
      <c r="E52" s="117">
        <v>74044341.63000001</v>
      </c>
      <c r="F52" s="117">
        <f t="shared" si="15"/>
        <v>61536996.88000001</v>
      </c>
      <c r="G52" s="117">
        <f t="shared" si="5"/>
        <v>84926182.769999996</v>
      </c>
      <c r="H52" s="117">
        <f t="shared" si="6"/>
        <v>97848542.996800005</v>
      </c>
      <c r="I52" s="117">
        <f t="shared" si="16"/>
        <v>101729569.82000001</v>
      </c>
      <c r="J52" s="95">
        <f t="shared" si="2"/>
        <v>72598865.609999999</v>
      </c>
      <c r="K52" s="95">
        <f t="shared" si="7"/>
        <v>82694738.030000031</v>
      </c>
      <c r="L52" s="95">
        <f t="shared" si="8"/>
        <v>146334182.65000001</v>
      </c>
      <c r="M52" s="95">
        <f t="shared" si="9"/>
        <v>78262534.863091946</v>
      </c>
      <c r="N52" s="350">
        <v>5315342.4799999986</v>
      </c>
      <c r="O52" s="350">
        <f>SUM(O53:O59)</f>
        <v>4405666.7200000007</v>
      </c>
      <c r="P52" s="117">
        <v>4062995</v>
      </c>
      <c r="Q52" s="122">
        <f>SUM(Q53:Q59)</f>
        <v>6856076.7499999991</v>
      </c>
      <c r="R52" s="117"/>
      <c r="S52" s="117">
        <f>SUM(S53:S59)</f>
        <v>6121776.3600000003</v>
      </c>
      <c r="T52" s="117">
        <v>4880558.6399999997</v>
      </c>
      <c r="U52" s="117">
        <f>SUM(U53:U59)</f>
        <v>5046916.1500000004</v>
      </c>
      <c r="V52" s="117">
        <f>SUM(V53:V59)</f>
        <v>6033524.5999999996</v>
      </c>
      <c r="W52" s="117">
        <f>SUM(W53:W59)</f>
        <v>5019846.6000000006</v>
      </c>
      <c r="X52" s="117">
        <f>SUM(X53:X59)</f>
        <v>8319360.7699999996</v>
      </c>
      <c r="Y52" s="117">
        <f>SUM(Y53:Y59)</f>
        <v>5474932.8100000005</v>
      </c>
      <c r="Z52" s="117">
        <v>4656524.4200000009</v>
      </c>
      <c r="AA52" s="117">
        <v>4625772.8199999994</v>
      </c>
      <c r="AB52" s="117">
        <v>5141001.91</v>
      </c>
      <c r="AC52" s="117">
        <v>8128903.7199999979</v>
      </c>
      <c r="AD52" s="117">
        <v>6202764.9699999997</v>
      </c>
      <c r="AE52" s="117">
        <v>8567550.1000000015</v>
      </c>
      <c r="AF52" s="117">
        <v>8937304.629999999</v>
      </c>
      <c r="AG52" s="117">
        <v>10770651.939999999</v>
      </c>
      <c r="AH52" s="117">
        <v>9135683.6400000025</v>
      </c>
      <c r="AI52" s="117">
        <v>5385635.1299999999</v>
      </c>
      <c r="AJ52" s="117">
        <v>6516034.0900000008</v>
      </c>
      <c r="AK52" s="117">
        <v>6858355.4000000004</v>
      </c>
      <c r="AL52" s="117">
        <v>7609553.3468000013</v>
      </c>
      <c r="AM52" s="117">
        <v>6944021.2899999991</v>
      </c>
      <c r="AN52" s="117">
        <v>8283826.6100000003</v>
      </c>
      <c r="AO52" s="117">
        <v>4701356.5200000005</v>
      </c>
      <c r="AP52" s="117">
        <v>8853956.2999999989</v>
      </c>
      <c r="AQ52" s="117">
        <v>11189558.440000001</v>
      </c>
      <c r="AR52" s="117">
        <v>6380246.5799999991</v>
      </c>
      <c r="AS52" s="117">
        <v>12954481.700000001</v>
      </c>
      <c r="AT52" s="117">
        <v>3301068.39</v>
      </c>
      <c r="AU52" s="117">
        <v>10185969.84</v>
      </c>
      <c r="AV52" s="117">
        <v>6535652.0700000003</v>
      </c>
      <c r="AW52" s="117">
        <v>10908851.91</v>
      </c>
      <c r="AX52" s="117">
        <v>6373850.2799999993</v>
      </c>
      <c r="AY52" s="117">
        <v>7835022.4899999993</v>
      </c>
      <c r="AZ52" s="117">
        <v>6358661.8500000006</v>
      </c>
      <c r="BA52" s="117">
        <v>9521831.8000000007</v>
      </c>
      <c r="BB52" s="117">
        <v>9560362.7199999969</v>
      </c>
      <c r="BC52" s="117">
        <v>9123223.7100000009</v>
      </c>
      <c r="BD52" s="117">
        <v>7327316.4399999995</v>
      </c>
      <c r="BE52" s="117">
        <v>8015599.5700000003</v>
      </c>
      <c r="BF52" s="117">
        <v>10708288.109999999</v>
      </c>
      <c r="BG52" s="117">
        <v>10214811.43</v>
      </c>
      <c r="BH52" s="117">
        <v>7836448.3799999999</v>
      </c>
      <c r="BI52" s="117">
        <v>8854153.0400000028</v>
      </c>
      <c r="BJ52" s="95">
        <f>SUM(BJ53:BJ60)</f>
        <v>9239044.4000000041</v>
      </c>
      <c r="BK52" s="95">
        <v>8890892.4299999997</v>
      </c>
      <c r="BL52" s="95">
        <v>5697175.9800000004</v>
      </c>
      <c r="BM52" s="95">
        <v>8581782.5899999999</v>
      </c>
      <c r="BN52" s="95">
        <v>7336846.6200000001</v>
      </c>
      <c r="BO52" s="95">
        <v>4502679.37</v>
      </c>
      <c r="BP52" s="348">
        <v>3325882.73</v>
      </c>
      <c r="BQ52" s="348">
        <v>3778789.44</v>
      </c>
      <c r="BR52" s="348">
        <v>3799953.51</v>
      </c>
      <c r="BS52" s="348">
        <v>6399645.7000000002</v>
      </c>
      <c r="BT52" s="348">
        <v>3663118.81</v>
      </c>
      <c r="BU52" s="348">
        <v>7383054.0299999993</v>
      </c>
      <c r="BV52" s="95">
        <f>SUM(BV53:BV60)</f>
        <v>5375622.7400000002</v>
      </c>
      <c r="BW52" s="95">
        <f t="shared" ref="BW52:DE52" si="20">SUM(BW53:BW60)</f>
        <v>5689678.8500000015</v>
      </c>
      <c r="BX52" s="95">
        <f t="shared" si="20"/>
        <v>8518041.7599999998</v>
      </c>
      <c r="BY52" s="95">
        <f t="shared" si="20"/>
        <v>10256369.34</v>
      </c>
      <c r="BZ52" s="95">
        <f t="shared" si="20"/>
        <v>5788561.4300000006</v>
      </c>
      <c r="CA52" s="95">
        <f t="shared" si="20"/>
        <v>8568851.8800000008</v>
      </c>
      <c r="CB52" s="95">
        <f t="shared" si="20"/>
        <v>9085926.5500000007</v>
      </c>
      <c r="CC52" s="95">
        <f t="shared" si="20"/>
        <v>6657092</v>
      </c>
      <c r="CD52" s="95">
        <f t="shared" si="20"/>
        <v>11194062.059999999</v>
      </c>
      <c r="CE52" s="95">
        <f t="shared" si="20"/>
        <v>905160.29</v>
      </c>
      <c r="CF52" s="95">
        <f t="shared" si="20"/>
        <v>1828708.3699999999</v>
      </c>
      <c r="CG52" s="95">
        <f t="shared" si="20"/>
        <v>8826662.7599999998</v>
      </c>
      <c r="CH52" s="95">
        <f t="shared" si="20"/>
        <v>5660771.0999999996</v>
      </c>
      <c r="CI52" s="95">
        <f t="shared" si="20"/>
        <v>6675792.9100000001</v>
      </c>
      <c r="CJ52" s="95">
        <f t="shared" si="20"/>
        <v>6388750.1699999999</v>
      </c>
      <c r="CK52" s="95">
        <f t="shared" si="20"/>
        <v>10994633</v>
      </c>
      <c r="CL52" s="95">
        <f t="shared" si="20"/>
        <v>16260534</v>
      </c>
      <c r="CM52" s="95">
        <f t="shared" si="20"/>
        <v>14058421</v>
      </c>
      <c r="CN52" s="95">
        <f t="shared" si="20"/>
        <v>9550777</v>
      </c>
      <c r="CO52" s="95">
        <f t="shared" si="20"/>
        <v>12082087.699999999</v>
      </c>
      <c r="CP52" s="95">
        <f t="shared" si="20"/>
        <v>15414908.770000001</v>
      </c>
      <c r="CQ52" s="95">
        <f t="shared" si="20"/>
        <v>20074458</v>
      </c>
      <c r="CR52" s="95">
        <f t="shared" si="20"/>
        <v>9408375</v>
      </c>
      <c r="CS52" s="95">
        <f t="shared" si="20"/>
        <v>19764674</v>
      </c>
      <c r="CT52" s="207">
        <f>SUM(CT53:CT60)</f>
        <v>10151216.57</v>
      </c>
      <c r="CU52" s="207">
        <f t="shared" ref="CU52:CV52" si="21">SUM(CU53:CU60)</f>
        <v>8642717.5800000001</v>
      </c>
      <c r="CV52" s="207">
        <f t="shared" si="21"/>
        <v>8877218.2999999989</v>
      </c>
      <c r="CW52" s="95">
        <f t="shared" si="20"/>
        <v>439836.69000000006</v>
      </c>
      <c r="CX52" s="95">
        <f t="shared" si="20"/>
        <v>1232174.9016435663</v>
      </c>
      <c r="CY52" s="95">
        <f t="shared" si="20"/>
        <v>1051587.7200000002</v>
      </c>
      <c r="CZ52" s="117">
        <f t="shared" si="20"/>
        <v>423250.78</v>
      </c>
      <c r="DA52" s="117">
        <f t="shared" si="20"/>
        <v>317803.60596683889</v>
      </c>
      <c r="DB52" s="117">
        <f t="shared" si="20"/>
        <v>7351608.1430382002</v>
      </c>
      <c r="DC52" s="117">
        <f t="shared" si="20"/>
        <v>11498734.93</v>
      </c>
      <c r="DD52" s="117">
        <f t="shared" si="20"/>
        <v>8255194.2799999993</v>
      </c>
      <c r="DE52" s="117">
        <f t="shared" si="20"/>
        <v>20021191.362443335</v>
      </c>
    </row>
    <row r="53" spans="1:109" s="34" customFormat="1" ht="27.6" x14ac:dyDescent="0.3">
      <c r="A53" s="351" t="s">
        <v>276</v>
      </c>
      <c r="B53" s="100">
        <v>1126439.19</v>
      </c>
      <c r="C53" s="73">
        <v>1243410.9500000002</v>
      </c>
      <c r="D53" s="73">
        <v>1302811.18</v>
      </c>
      <c r="E53" s="73">
        <v>5770935.1099999975</v>
      </c>
      <c r="F53" s="73">
        <f t="shared" si="15"/>
        <v>774228.05999999982</v>
      </c>
      <c r="G53" s="73">
        <f t="shared" si="5"/>
        <v>384985.05000000005</v>
      </c>
      <c r="H53" s="73">
        <f t="shared" si="6"/>
        <v>963285.56680000003</v>
      </c>
      <c r="I53" s="73">
        <f t="shared" si="16"/>
        <v>7175855.4299999988</v>
      </c>
      <c r="J53" s="98">
        <f t="shared" si="2"/>
        <v>20195139.84</v>
      </c>
      <c r="K53" s="98">
        <f t="shared" si="7"/>
        <v>946614.28</v>
      </c>
      <c r="L53" s="98">
        <f t="shared" si="8"/>
        <v>4883528.54</v>
      </c>
      <c r="M53" s="98">
        <f t="shared" si="9"/>
        <v>8476540.9115700517</v>
      </c>
      <c r="N53" s="97">
        <v>0</v>
      </c>
      <c r="O53" s="97">
        <v>0</v>
      </c>
      <c r="P53" s="73">
        <v>45631</v>
      </c>
      <c r="Q53" s="97">
        <v>15859.839999999998</v>
      </c>
      <c r="R53" s="73">
        <v>148551.97999999998</v>
      </c>
      <c r="S53" s="73">
        <v>0</v>
      </c>
      <c r="T53" s="73">
        <v>332693.52999999991</v>
      </c>
      <c r="U53" s="73">
        <v>64260.57</v>
      </c>
      <c r="V53" s="97">
        <v>67355.839999999997</v>
      </c>
      <c r="W53" s="97">
        <v>96386.670000000013</v>
      </c>
      <c r="X53" s="73">
        <v>169.86</v>
      </c>
      <c r="Y53" s="91">
        <v>3318.7700000000004</v>
      </c>
      <c r="Z53" s="73">
        <v>73316.3</v>
      </c>
      <c r="AA53" s="132">
        <v>0</v>
      </c>
      <c r="AB53" s="73">
        <v>913.29</v>
      </c>
      <c r="AC53" s="73">
        <v>512.89</v>
      </c>
      <c r="AD53" s="73">
        <v>59122.64</v>
      </c>
      <c r="AE53" s="73">
        <v>6201.51</v>
      </c>
      <c r="AF53" s="73">
        <v>3521.28</v>
      </c>
      <c r="AG53" s="73">
        <v>373.99</v>
      </c>
      <c r="AH53" s="73">
        <v>23281.15</v>
      </c>
      <c r="AI53" s="73">
        <v>0</v>
      </c>
      <c r="AJ53" s="73">
        <v>121776.35</v>
      </c>
      <c r="AK53" s="73">
        <v>95965.65</v>
      </c>
      <c r="AL53" s="73">
        <v>1110.6168</v>
      </c>
      <c r="AM53" s="73">
        <v>0</v>
      </c>
      <c r="AN53" s="73">
        <v>55925.75</v>
      </c>
      <c r="AO53" s="73"/>
      <c r="AP53" s="73">
        <v>185661.34</v>
      </c>
      <c r="AQ53" s="73">
        <v>3603.78</v>
      </c>
      <c r="AR53" s="73"/>
      <c r="AS53" s="73">
        <v>254706.88000000012</v>
      </c>
      <c r="AT53" s="73">
        <v>68292.89</v>
      </c>
      <c r="AU53" s="73">
        <v>37946.339999999997</v>
      </c>
      <c r="AV53" s="73">
        <v>353962</v>
      </c>
      <c r="AW53" s="73">
        <v>2075.9699999999998</v>
      </c>
      <c r="AX53" s="73">
        <v>3501775.45</v>
      </c>
      <c r="AY53" s="73">
        <v>1235.47</v>
      </c>
      <c r="AZ53" s="73">
        <v>407967.28999999992</v>
      </c>
      <c r="BA53" s="73">
        <v>2832571.8</v>
      </c>
      <c r="BB53" s="73">
        <v>67967.009999999995</v>
      </c>
      <c r="BC53" s="73">
        <v>45603.68</v>
      </c>
      <c r="BD53" s="73">
        <v>99893.62999999999</v>
      </c>
      <c r="BE53" s="73">
        <v>143183.05000000002</v>
      </c>
      <c r="BF53" s="73">
        <v>1669.52</v>
      </c>
      <c r="BG53" s="73">
        <v>65148.42</v>
      </c>
      <c r="BH53" s="73">
        <v>8769.65</v>
      </c>
      <c r="BI53" s="73">
        <v>70.459999999999994</v>
      </c>
      <c r="BJ53" s="98">
        <v>1682928.32</v>
      </c>
      <c r="BK53" s="98">
        <v>1682928.32</v>
      </c>
      <c r="BL53" s="98">
        <v>1682928.32</v>
      </c>
      <c r="BM53" s="98">
        <v>1682928.32</v>
      </c>
      <c r="BN53" s="98">
        <v>1682928.32</v>
      </c>
      <c r="BO53" s="98">
        <v>1682928.32</v>
      </c>
      <c r="BP53" s="98">
        <v>1682928.32</v>
      </c>
      <c r="BQ53" s="98">
        <v>1682928.32</v>
      </c>
      <c r="BR53" s="98">
        <v>1682928.32</v>
      </c>
      <c r="BS53" s="98">
        <v>1682928.32</v>
      </c>
      <c r="BT53" s="98">
        <v>1682928.32</v>
      </c>
      <c r="BU53" s="98">
        <v>1682928.32</v>
      </c>
      <c r="BV53" s="98">
        <v>390.67</v>
      </c>
      <c r="BW53" s="98">
        <v>46051.909999999996</v>
      </c>
      <c r="BX53" s="98">
        <v>13508.230000000001</v>
      </c>
      <c r="BY53" s="98">
        <v>0</v>
      </c>
      <c r="BZ53" s="98">
        <v>0</v>
      </c>
      <c r="CA53" s="98">
        <v>362367.77</v>
      </c>
      <c r="CB53" s="98">
        <v>199.3</v>
      </c>
      <c r="CC53" s="98">
        <v>294868</v>
      </c>
      <c r="CD53" s="98">
        <v>1233.06</v>
      </c>
      <c r="CE53" s="98">
        <v>72088.34</v>
      </c>
      <c r="CF53" s="98">
        <v>0</v>
      </c>
      <c r="CG53" s="98">
        <v>155907</v>
      </c>
      <c r="CH53" s="98">
        <v>5497.07</v>
      </c>
      <c r="CI53" s="98">
        <v>343560.25</v>
      </c>
      <c r="CJ53" s="98">
        <v>0</v>
      </c>
      <c r="CK53" s="98">
        <v>0</v>
      </c>
      <c r="CL53" s="98">
        <v>0</v>
      </c>
      <c r="CM53" s="98">
        <v>556972</v>
      </c>
      <c r="CN53" s="98">
        <v>571249</v>
      </c>
      <c r="CO53" s="98">
        <v>0</v>
      </c>
      <c r="CP53" s="98">
        <v>1196779.22</v>
      </c>
      <c r="CQ53" s="98">
        <v>953642</v>
      </c>
      <c r="CR53" s="98">
        <v>420715</v>
      </c>
      <c r="CS53" s="98">
        <v>835114</v>
      </c>
      <c r="CT53" s="241">
        <v>769130.67</v>
      </c>
      <c r="CU53" s="241">
        <v>506007.58</v>
      </c>
      <c r="CV53" s="241">
        <v>599544.67999999993</v>
      </c>
      <c r="CW53" s="98">
        <v>15920.1</v>
      </c>
      <c r="CX53" s="131">
        <v>159865.84424335137</v>
      </c>
      <c r="CY53" s="98">
        <v>0</v>
      </c>
      <c r="CZ53" s="73">
        <v>11300.18</v>
      </c>
      <c r="DA53" s="73">
        <v>168815.16</v>
      </c>
      <c r="DB53" s="73">
        <v>976295.14054311579</v>
      </c>
      <c r="DC53" s="73">
        <v>2038288.98</v>
      </c>
      <c r="DD53" s="77">
        <v>985332.3</v>
      </c>
      <c r="DE53" s="73">
        <v>2246040.2767835842</v>
      </c>
    </row>
    <row r="54" spans="1:109" s="34" customFormat="1" ht="13.8" x14ac:dyDescent="0.3">
      <c r="A54" s="99" t="s">
        <v>277</v>
      </c>
      <c r="B54" s="102">
        <v>8982488.5</v>
      </c>
      <c r="C54" s="73">
        <v>9871432</v>
      </c>
      <c r="D54" s="73">
        <v>9808519.2600000016</v>
      </c>
      <c r="E54" s="73">
        <v>8175864.0200000005</v>
      </c>
      <c r="F54" s="73">
        <f t="shared" si="15"/>
        <v>6747525.3899999987</v>
      </c>
      <c r="G54" s="73">
        <f t="shared" si="5"/>
        <v>7879535.1099999994</v>
      </c>
      <c r="H54" s="73">
        <f t="shared" si="6"/>
        <v>7698645.9433333334</v>
      </c>
      <c r="I54" s="73">
        <f t="shared" si="16"/>
        <v>680388.75999999989</v>
      </c>
      <c r="J54" s="98">
        <f t="shared" si="2"/>
        <v>592725.26</v>
      </c>
      <c r="K54" s="98">
        <f t="shared" si="7"/>
        <v>433530.14999999991</v>
      </c>
      <c r="L54" s="98">
        <f t="shared" si="8"/>
        <v>1293267.6200000001</v>
      </c>
      <c r="M54" s="98">
        <f t="shared" si="9"/>
        <v>712618.11886606296</v>
      </c>
      <c r="N54" s="97">
        <v>383771.53</v>
      </c>
      <c r="O54" s="97">
        <v>304946.65000000002</v>
      </c>
      <c r="P54" s="73">
        <v>282054</v>
      </c>
      <c r="Q54" s="97">
        <v>687147.03</v>
      </c>
      <c r="R54" s="73">
        <v>422424.79</v>
      </c>
      <c r="S54" s="73">
        <v>401402.61000000004</v>
      </c>
      <c r="T54" s="73">
        <v>447429.94999999995</v>
      </c>
      <c r="U54" s="73">
        <v>1061335.06</v>
      </c>
      <c r="V54" s="97">
        <v>1282785</v>
      </c>
      <c r="W54" s="97">
        <v>292201.63</v>
      </c>
      <c r="X54" s="73">
        <v>610826.75</v>
      </c>
      <c r="Y54" s="91">
        <v>571200.39</v>
      </c>
      <c r="Z54" s="73">
        <v>513757.08</v>
      </c>
      <c r="AA54" s="132">
        <v>550804.88</v>
      </c>
      <c r="AB54" s="73">
        <v>498437.05</v>
      </c>
      <c r="AC54" s="73">
        <v>401800.43</v>
      </c>
      <c r="AD54" s="73">
        <v>335751.58</v>
      </c>
      <c r="AE54" s="73">
        <v>1204007.3</v>
      </c>
      <c r="AF54" s="73">
        <v>723029</v>
      </c>
      <c r="AG54" s="73">
        <v>916881.5</v>
      </c>
      <c r="AH54" s="73">
        <v>784737.77</v>
      </c>
      <c r="AI54" s="73">
        <v>329666.51999999996</v>
      </c>
      <c r="AJ54" s="73">
        <v>646767.65</v>
      </c>
      <c r="AK54" s="73">
        <v>973894.35000000009</v>
      </c>
      <c r="AL54" s="73">
        <v>561849.39999999991</v>
      </c>
      <c r="AM54" s="73">
        <v>733919.94</v>
      </c>
      <c r="AN54" s="73">
        <v>321090.27999999997</v>
      </c>
      <c r="AO54" s="73">
        <v>350477.81999999995</v>
      </c>
      <c r="AP54" s="73">
        <v>817475.47</v>
      </c>
      <c r="AQ54" s="73">
        <v>1117040.3500000001</v>
      </c>
      <c r="AR54" s="73">
        <v>442767.05</v>
      </c>
      <c r="AS54" s="73">
        <v>1075391.99</v>
      </c>
      <c r="AT54" s="73">
        <v>493148.68999999994</v>
      </c>
      <c r="AU54" s="73">
        <v>757678.05999999982</v>
      </c>
      <c r="AV54" s="73">
        <v>445374.68</v>
      </c>
      <c r="AW54" s="73">
        <v>582432.21333333349</v>
      </c>
      <c r="AX54" s="73">
        <v>28926.14</v>
      </c>
      <c r="AY54" s="73">
        <v>103.96</v>
      </c>
      <c r="AZ54" s="73">
        <v>373234.05</v>
      </c>
      <c r="BA54" s="73">
        <v>46593.94</v>
      </c>
      <c r="BB54" s="73">
        <v>5598.1</v>
      </c>
      <c r="BC54" s="73">
        <v>27376.120000000003</v>
      </c>
      <c r="BD54" s="73">
        <v>51821.59</v>
      </c>
      <c r="BE54" s="73">
        <v>45786.19</v>
      </c>
      <c r="BF54" s="73">
        <v>0</v>
      </c>
      <c r="BG54" s="73">
        <v>95486.040000000008</v>
      </c>
      <c r="BH54" s="73">
        <v>424.15</v>
      </c>
      <c r="BI54" s="73">
        <v>5038.4799999999996</v>
      </c>
      <c r="BJ54" s="98">
        <v>1631.8</v>
      </c>
      <c r="BK54" s="98">
        <v>47475.98</v>
      </c>
      <c r="BL54" s="98">
        <v>0</v>
      </c>
      <c r="BM54" s="98">
        <v>0</v>
      </c>
      <c r="BN54" s="98">
        <v>501962.44999999995</v>
      </c>
      <c r="BO54" s="98">
        <v>3836.1000000000004</v>
      </c>
      <c r="BP54" s="3">
        <v>1073.75</v>
      </c>
      <c r="BQ54" s="3">
        <v>0</v>
      </c>
      <c r="BR54" s="3">
        <v>0</v>
      </c>
      <c r="BS54" s="3">
        <v>0</v>
      </c>
      <c r="BT54" s="3">
        <v>0</v>
      </c>
      <c r="BU54" s="3">
        <v>36745.18</v>
      </c>
      <c r="BV54" s="98">
        <v>0</v>
      </c>
      <c r="BW54" s="98"/>
      <c r="BX54" s="98">
        <v>0</v>
      </c>
      <c r="BY54" s="98">
        <v>0</v>
      </c>
      <c r="BZ54" s="98">
        <v>0</v>
      </c>
      <c r="CA54" s="98">
        <v>206668.25999999998</v>
      </c>
      <c r="CB54" s="98">
        <v>19740.870000000003</v>
      </c>
      <c r="CC54" s="98">
        <v>4076</v>
      </c>
      <c r="CD54" s="98">
        <v>76707.950000000012</v>
      </c>
      <c r="CE54" s="98">
        <v>72088.34</v>
      </c>
      <c r="CF54" s="98">
        <v>0</v>
      </c>
      <c r="CG54" s="98">
        <v>54248.73</v>
      </c>
      <c r="CH54" s="98">
        <v>151674.20999999996</v>
      </c>
      <c r="CI54" s="98">
        <v>19865.89</v>
      </c>
      <c r="CJ54" s="98">
        <v>51952.75</v>
      </c>
      <c r="CK54" s="98">
        <v>227344</v>
      </c>
      <c r="CL54" s="98">
        <v>66820</v>
      </c>
      <c r="CM54" s="98">
        <v>197354</v>
      </c>
      <c r="CN54" s="98">
        <v>141706</v>
      </c>
      <c r="CO54" s="98">
        <v>82840.55</v>
      </c>
      <c r="CP54" s="98">
        <v>436.22</v>
      </c>
      <c r="CQ54" s="98">
        <v>0</v>
      </c>
      <c r="CR54" s="98">
        <v>122358</v>
      </c>
      <c r="CS54" s="98">
        <v>230916</v>
      </c>
      <c r="CT54" s="241">
        <v>0</v>
      </c>
      <c r="CU54" s="241">
        <v>205351.98</v>
      </c>
      <c r="CV54" s="241">
        <v>320399.11999999994</v>
      </c>
      <c r="CW54" s="98">
        <v>46683.49</v>
      </c>
      <c r="CX54" s="131">
        <v>67706.588866062972</v>
      </c>
      <c r="CY54" s="98">
        <v>72476.94</v>
      </c>
      <c r="CZ54" s="73">
        <v>0</v>
      </c>
      <c r="DA54" s="73">
        <v>0</v>
      </c>
      <c r="DB54" s="73">
        <v>0</v>
      </c>
      <c r="DC54" s="73">
        <v>0</v>
      </c>
      <c r="DD54" s="306">
        <v>0</v>
      </c>
      <c r="DE54" s="73">
        <v>0</v>
      </c>
    </row>
    <row r="55" spans="1:109" s="34" customFormat="1" ht="13.8" x14ac:dyDescent="0.3">
      <c r="A55" s="99" t="s">
        <v>278</v>
      </c>
      <c r="B55" s="73">
        <v>571956.42000000004</v>
      </c>
      <c r="C55" s="73">
        <v>268977.32</v>
      </c>
      <c r="D55" s="73">
        <v>279384.7</v>
      </c>
      <c r="E55" s="73">
        <v>177736.22000000003</v>
      </c>
      <c r="F55" s="73">
        <f t="shared" si="15"/>
        <v>240878.68</v>
      </c>
      <c r="G55" s="73">
        <f t="shared" si="5"/>
        <v>157331.76</v>
      </c>
      <c r="H55" s="73">
        <f t="shared" si="6"/>
        <v>529445.75666666671</v>
      </c>
      <c r="I55" s="73">
        <f t="shared" si="16"/>
        <v>624733.5</v>
      </c>
      <c r="J55" s="98">
        <f t="shared" si="2"/>
        <v>1437264.4300000002</v>
      </c>
      <c r="K55" s="98">
        <f t="shared" si="7"/>
        <v>1179311.79</v>
      </c>
      <c r="L55" s="98">
        <f t="shared" si="8"/>
        <v>1141385.22</v>
      </c>
      <c r="M55" s="98">
        <f t="shared" si="9"/>
        <v>1247727.3350219768</v>
      </c>
      <c r="N55" s="97">
        <v>61278.79</v>
      </c>
      <c r="O55" s="97">
        <v>4044.75</v>
      </c>
      <c r="P55" s="73">
        <v>5197</v>
      </c>
      <c r="Q55" s="97">
        <v>14347.71</v>
      </c>
      <c r="R55" s="73">
        <v>5341.56</v>
      </c>
      <c r="S55" s="73">
        <v>6569.84</v>
      </c>
      <c r="T55" s="73">
        <v>4888.75</v>
      </c>
      <c r="U55" s="73">
        <v>13300.99</v>
      </c>
      <c r="V55" s="97">
        <v>15242.46</v>
      </c>
      <c r="W55" s="97">
        <v>3161.19</v>
      </c>
      <c r="X55" s="73">
        <v>11083.880000000001</v>
      </c>
      <c r="Y55" s="91">
        <v>96421.759999999995</v>
      </c>
      <c r="Z55" s="73">
        <v>4191.3900000000003</v>
      </c>
      <c r="AA55" s="132">
        <v>3162.13</v>
      </c>
      <c r="AB55" s="73">
        <v>10858.83</v>
      </c>
      <c r="AC55" s="73">
        <v>8408.2800000000007</v>
      </c>
      <c r="AD55" s="73">
        <v>1467.07</v>
      </c>
      <c r="AE55" s="73">
        <v>19756.690000000002</v>
      </c>
      <c r="AF55" s="73">
        <v>11804.29</v>
      </c>
      <c r="AG55" s="73">
        <v>22110.720000000001</v>
      </c>
      <c r="AH55" s="73">
        <v>16849.150000000001</v>
      </c>
      <c r="AI55" s="73">
        <v>4265.1400000000003</v>
      </c>
      <c r="AJ55" s="73">
        <v>9635.52</v>
      </c>
      <c r="AK55" s="73">
        <v>44822.55</v>
      </c>
      <c r="AL55" s="73">
        <v>8119.9999999999991</v>
      </c>
      <c r="AM55" s="73">
        <v>16867.93</v>
      </c>
      <c r="AN55" s="73">
        <v>4841.46</v>
      </c>
      <c r="AO55" s="73">
        <v>8933.99</v>
      </c>
      <c r="AP55" s="73">
        <v>48713.21</v>
      </c>
      <c r="AQ55" s="73">
        <v>31443.43</v>
      </c>
      <c r="AR55" s="73">
        <v>11218.06</v>
      </c>
      <c r="AS55" s="73">
        <v>31049.300000000003</v>
      </c>
      <c r="AT55" s="73">
        <v>7937.83</v>
      </c>
      <c r="AU55" s="73">
        <v>66759.13</v>
      </c>
      <c r="AV55" s="73">
        <v>2345.31</v>
      </c>
      <c r="AW55" s="73">
        <v>291216.10666666675</v>
      </c>
      <c r="AX55" s="73"/>
      <c r="AY55" s="73">
        <v>0</v>
      </c>
      <c r="AZ55" s="73">
        <v>59340.35</v>
      </c>
      <c r="BA55" s="73">
        <v>0</v>
      </c>
      <c r="BB55" s="73">
        <v>60462.38</v>
      </c>
      <c r="BC55" s="73">
        <v>688.2</v>
      </c>
      <c r="BD55" s="73">
        <v>51821.59</v>
      </c>
      <c r="BE55" s="73">
        <v>0</v>
      </c>
      <c r="BF55" s="73">
        <v>317.67999999999995</v>
      </c>
      <c r="BG55" s="73">
        <v>320493.57000000007</v>
      </c>
      <c r="BH55" s="73">
        <v>75689.850000000006</v>
      </c>
      <c r="BI55" s="73">
        <v>55919.88</v>
      </c>
      <c r="BJ55" s="98">
        <v>84830.76999999999</v>
      </c>
      <c r="BK55" s="98">
        <v>59570.51</v>
      </c>
      <c r="BL55" s="98">
        <v>88051.55</v>
      </c>
      <c r="BM55" s="98">
        <v>0</v>
      </c>
      <c r="BN55" s="98">
        <v>369918.25</v>
      </c>
      <c r="BO55" s="98">
        <v>3836.1000000000004</v>
      </c>
      <c r="BP55" s="3">
        <v>25618.9</v>
      </c>
      <c r="BQ55" s="3">
        <v>143898.86000000002</v>
      </c>
      <c r="BR55" s="3">
        <v>101423.79000000002</v>
      </c>
      <c r="BS55" s="3">
        <v>65267.459999999992</v>
      </c>
      <c r="BT55" s="3">
        <v>84680.57</v>
      </c>
      <c r="BU55" s="3">
        <v>410167.67000000004</v>
      </c>
      <c r="BV55" s="98">
        <v>63758.36</v>
      </c>
      <c r="BW55" s="98">
        <v>451575.29000000004</v>
      </c>
      <c r="BX55" s="98">
        <v>297406.59000000003</v>
      </c>
      <c r="BY55" s="98">
        <v>2823.35</v>
      </c>
      <c r="BZ55" s="98">
        <v>22950.29</v>
      </c>
      <c r="CA55" s="98">
        <v>164046.14000000001</v>
      </c>
      <c r="CB55" s="98">
        <v>6026.09</v>
      </c>
      <c r="CC55" s="98">
        <v>1057</v>
      </c>
      <c r="CD55" s="98">
        <v>2422.98</v>
      </c>
      <c r="CE55" s="98">
        <v>0</v>
      </c>
      <c r="CF55" s="98"/>
      <c r="CG55" s="98">
        <v>167245.69999999998</v>
      </c>
      <c r="CH55" s="98">
        <v>173.82</v>
      </c>
      <c r="CI55" s="98">
        <v>44591.01</v>
      </c>
      <c r="CJ55" s="98">
        <v>27576.85</v>
      </c>
      <c r="CK55" s="98">
        <v>267360</v>
      </c>
      <c r="CL55" s="98">
        <v>5652</v>
      </c>
      <c r="CM55" s="98">
        <v>154022</v>
      </c>
      <c r="CN55" s="98">
        <v>30757</v>
      </c>
      <c r="CO55" s="98">
        <v>253121</v>
      </c>
      <c r="CP55" s="98">
        <v>57363.54</v>
      </c>
      <c r="CQ55" s="98">
        <v>983</v>
      </c>
      <c r="CR55" s="98">
        <v>242360</v>
      </c>
      <c r="CS55" s="98">
        <v>57425</v>
      </c>
      <c r="CT55" s="241">
        <v>534819.59</v>
      </c>
      <c r="CU55" s="241">
        <v>240287.59000000003</v>
      </c>
      <c r="CV55" s="241">
        <v>74142.89</v>
      </c>
      <c r="CW55" s="98">
        <v>72363.8</v>
      </c>
      <c r="CX55" s="131">
        <v>163943.95502197684</v>
      </c>
      <c r="CY55" s="98">
        <v>162169.51</v>
      </c>
      <c r="CZ55" s="73">
        <v>0</v>
      </c>
      <c r="DA55" s="73">
        <v>0</v>
      </c>
      <c r="DB55" s="73">
        <v>0</v>
      </c>
      <c r="DC55" s="73">
        <v>0</v>
      </c>
      <c r="DD55" s="306">
        <v>0</v>
      </c>
      <c r="DE55" s="73">
        <v>0</v>
      </c>
    </row>
    <row r="56" spans="1:109" s="34" customFormat="1" ht="13.8" x14ac:dyDescent="0.3">
      <c r="A56" s="99" t="s">
        <v>279</v>
      </c>
      <c r="B56" s="73">
        <v>32072233.370000005</v>
      </c>
      <c r="C56" s="73">
        <v>46857087.469999999</v>
      </c>
      <c r="D56" s="73">
        <v>43549381.620000005</v>
      </c>
      <c r="E56" s="73">
        <v>35857701.670000002</v>
      </c>
      <c r="F56" s="73">
        <f t="shared" si="15"/>
        <v>33993806.020000003</v>
      </c>
      <c r="G56" s="73">
        <f t="shared" si="5"/>
        <v>42120084.209999993</v>
      </c>
      <c r="H56" s="73">
        <f t="shared" si="6"/>
        <v>45701621.68</v>
      </c>
      <c r="I56" s="73">
        <f t="shared" si="16"/>
        <v>25670498.010000002</v>
      </c>
      <c r="J56" s="98">
        <f t="shared" si="2"/>
        <v>33691227.960000001</v>
      </c>
      <c r="K56" s="98">
        <f t="shared" si="7"/>
        <v>36471192.260000005</v>
      </c>
      <c r="L56" s="98">
        <f t="shared" si="8"/>
        <v>56614864.869999997</v>
      </c>
      <c r="M56" s="98">
        <f t="shared" si="9"/>
        <v>10732588.864476137</v>
      </c>
      <c r="N56" s="97">
        <v>3290347.8099999996</v>
      </c>
      <c r="O56" s="97">
        <v>1951019.0900000003</v>
      </c>
      <c r="P56" s="73">
        <v>2037219</v>
      </c>
      <c r="Q56" s="97">
        <v>3343482.7399999993</v>
      </c>
      <c r="R56" s="73">
        <v>1232044.3399999999</v>
      </c>
      <c r="S56" s="73">
        <v>3740252.3599999994</v>
      </c>
      <c r="T56" s="73">
        <v>2481829.0399999996</v>
      </c>
      <c r="U56" s="73">
        <v>2696470.03</v>
      </c>
      <c r="V56" s="97">
        <v>3427572</v>
      </c>
      <c r="W56" s="97">
        <v>2368261.9000000004</v>
      </c>
      <c r="X56" s="73">
        <v>4682445.419999999</v>
      </c>
      <c r="Y56" s="91">
        <v>2742862.29</v>
      </c>
      <c r="Z56" s="73">
        <v>1785288.89</v>
      </c>
      <c r="AA56" s="132">
        <v>1396547.3499999999</v>
      </c>
      <c r="AB56" s="73">
        <v>2646345.39</v>
      </c>
      <c r="AC56" s="73">
        <v>4642453.0899999989</v>
      </c>
      <c r="AD56" s="73">
        <v>3699814.25</v>
      </c>
      <c r="AE56" s="73">
        <v>3756198.9</v>
      </c>
      <c r="AF56" s="73">
        <v>5028427.75</v>
      </c>
      <c r="AG56" s="73">
        <v>6090616.8899999987</v>
      </c>
      <c r="AH56" s="73">
        <v>4682888.1300000018</v>
      </c>
      <c r="AI56" s="73">
        <v>2911403.23</v>
      </c>
      <c r="AJ56" s="73">
        <v>3018861.4000000004</v>
      </c>
      <c r="AK56" s="73">
        <v>2461238.9400000004</v>
      </c>
      <c r="AL56" s="73">
        <v>3805004.6000000006</v>
      </c>
      <c r="AM56" s="73">
        <v>2860665.5</v>
      </c>
      <c r="AN56" s="73">
        <v>4506677.82</v>
      </c>
      <c r="AO56" s="73">
        <v>2301980.2700000005</v>
      </c>
      <c r="AP56" s="73">
        <v>3872967.5199999996</v>
      </c>
      <c r="AQ56" s="73">
        <v>5573049.2200000007</v>
      </c>
      <c r="AR56" s="73">
        <v>3358513.5099999993</v>
      </c>
      <c r="AS56" s="73">
        <v>6802818.9700000007</v>
      </c>
      <c r="AT56" s="73">
        <v>1562372.55</v>
      </c>
      <c r="AU56" s="73">
        <v>5721667.3899999987</v>
      </c>
      <c r="AV56" s="73">
        <v>2912816.9800000004</v>
      </c>
      <c r="AW56" s="73">
        <v>2423087.35</v>
      </c>
      <c r="AX56" s="73">
        <v>136888.36000000002</v>
      </c>
      <c r="AY56" s="73">
        <v>407.03</v>
      </c>
      <c r="AZ56" s="73">
        <v>402162.9</v>
      </c>
      <c r="BA56" s="73">
        <v>878.32999999999993</v>
      </c>
      <c r="BB56" s="73">
        <v>206634.22</v>
      </c>
      <c r="BC56" s="73">
        <v>4433099.34</v>
      </c>
      <c r="BD56" s="73">
        <v>3754513.53</v>
      </c>
      <c r="BE56" s="73">
        <v>3690073.3100000005</v>
      </c>
      <c r="BF56" s="73">
        <v>3269956.0300000003</v>
      </c>
      <c r="BG56" s="73">
        <v>2083222.98</v>
      </c>
      <c r="BH56" s="73">
        <v>1564924.13</v>
      </c>
      <c r="BI56" s="73">
        <v>6127737.8500000015</v>
      </c>
      <c r="BJ56" s="98">
        <v>4096658.7000000011</v>
      </c>
      <c r="BK56" s="98">
        <v>4935951.5299999993</v>
      </c>
      <c r="BL56" s="98">
        <v>0</v>
      </c>
      <c r="BM56" s="98">
        <v>4776748.9299999988</v>
      </c>
      <c r="BN56" s="98">
        <v>3392242.9200000004</v>
      </c>
      <c r="BO56" s="98">
        <v>2823300.1700000004</v>
      </c>
      <c r="BP56" s="3">
        <v>1525533.57</v>
      </c>
      <c r="BQ56" s="3">
        <v>1840029.26</v>
      </c>
      <c r="BR56" s="3">
        <v>1841178.63</v>
      </c>
      <c r="BS56" s="3">
        <v>3227670.45</v>
      </c>
      <c r="BT56" s="3">
        <v>1880376.5399999996</v>
      </c>
      <c r="BU56" s="3">
        <v>3351537.26</v>
      </c>
      <c r="BV56" s="98">
        <v>2030160.5</v>
      </c>
      <c r="BW56" s="98">
        <v>3189414.3700000006</v>
      </c>
      <c r="BX56" s="98">
        <v>4063254.0300000003</v>
      </c>
      <c r="BY56" s="98">
        <v>3755189.7900000005</v>
      </c>
      <c r="BZ56" s="98">
        <v>2647091.2599999998</v>
      </c>
      <c r="CA56" s="98">
        <v>3123569.0300000003</v>
      </c>
      <c r="CB56" s="98">
        <v>4708785.21</v>
      </c>
      <c r="CC56" s="98">
        <v>3085529</v>
      </c>
      <c r="CD56" s="98">
        <v>6015450.25</v>
      </c>
      <c r="CE56" s="98">
        <v>0</v>
      </c>
      <c r="CF56" s="98">
        <v>0</v>
      </c>
      <c r="CG56" s="98">
        <v>3852748.8199999994</v>
      </c>
      <c r="CH56" s="98">
        <v>2666498.2199999997</v>
      </c>
      <c r="CI56" s="98">
        <v>2390833.06</v>
      </c>
      <c r="CJ56" s="98">
        <v>1059163.1000000001</v>
      </c>
      <c r="CK56" s="98">
        <v>5043683</v>
      </c>
      <c r="CL56" s="98">
        <v>5554123</v>
      </c>
      <c r="CM56" s="98">
        <v>6027245</v>
      </c>
      <c r="CN56" s="98">
        <v>3845956</v>
      </c>
      <c r="CO56" s="98">
        <v>5234959.3599999994</v>
      </c>
      <c r="CP56" s="98">
        <v>6494982.1299999999</v>
      </c>
      <c r="CQ56" s="98">
        <v>7833908</v>
      </c>
      <c r="CR56" s="98">
        <v>2888216</v>
      </c>
      <c r="CS56" s="98">
        <v>7575298</v>
      </c>
      <c r="CT56" s="241">
        <v>3875834.61</v>
      </c>
      <c r="CU56" s="241">
        <v>2705161.52</v>
      </c>
      <c r="CV56" s="241">
        <v>3340076.6900000004</v>
      </c>
      <c r="CW56" s="98">
        <v>87834.880000000005</v>
      </c>
      <c r="CX56" s="131">
        <v>382065.2444761364</v>
      </c>
      <c r="CY56" s="98">
        <v>341615.92</v>
      </c>
      <c r="CZ56" s="73">
        <v>0</v>
      </c>
      <c r="DA56" s="73">
        <v>0</v>
      </c>
      <c r="DB56" s="73">
        <v>0</v>
      </c>
      <c r="DC56" s="73">
        <v>0</v>
      </c>
      <c r="DD56" s="306">
        <v>0</v>
      </c>
      <c r="DE56" s="73">
        <v>0</v>
      </c>
    </row>
    <row r="57" spans="1:109" s="34" customFormat="1" ht="13.8" x14ac:dyDescent="0.3">
      <c r="A57" s="99" t="s">
        <v>280</v>
      </c>
      <c r="B57" s="73">
        <v>18385164.830000002</v>
      </c>
      <c r="C57" s="73">
        <v>21721386.98</v>
      </c>
      <c r="D57" s="73">
        <v>23686814.59</v>
      </c>
      <c r="E57" s="73">
        <v>22045897.879999999</v>
      </c>
      <c r="F57" s="73">
        <f t="shared" si="15"/>
        <v>21384695.280000001</v>
      </c>
      <c r="G57" s="73">
        <f t="shared" si="5"/>
        <v>31994802.370000001</v>
      </c>
      <c r="H57" s="73">
        <f t="shared" si="6"/>
        <v>41021071.300000004</v>
      </c>
      <c r="I57" s="73">
        <f t="shared" si="16"/>
        <v>57593811.61999999</v>
      </c>
      <c r="J57" s="98">
        <f t="shared" si="2"/>
        <v>28935470.630000003</v>
      </c>
      <c r="K57" s="98">
        <f t="shared" si="7"/>
        <v>37954729.630000003</v>
      </c>
      <c r="L57" s="98">
        <f t="shared" si="8"/>
        <v>75372901.019999996</v>
      </c>
      <c r="M57" s="98">
        <f t="shared" si="9"/>
        <v>34352965.786333665</v>
      </c>
      <c r="N57" s="97">
        <v>1518693.1600000001</v>
      </c>
      <c r="O57" s="97">
        <v>1728277.94</v>
      </c>
      <c r="P57" s="73">
        <v>1476474</v>
      </c>
      <c r="Q57" s="97">
        <v>2587608.4500000002</v>
      </c>
      <c r="R57" s="73">
        <v>1354436.97</v>
      </c>
      <c r="S57" s="73">
        <v>1888153.77</v>
      </c>
      <c r="T57" s="73">
        <v>1582124.15</v>
      </c>
      <c r="U57" s="73">
        <v>1061335.06</v>
      </c>
      <c r="V57" s="97">
        <v>1188190</v>
      </c>
      <c r="W57" s="97">
        <v>2023858.76</v>
      </c>
      <c r="X57" s="73">
        <v>3011930.33</v>
      </c>
      <c r="Y57" s="91">
        <v>1963612.69</v>
      </c>
      <c r="Z57" s="73">
        <v>2028059.3299999998</v>
      </c>
      <c r="AA57" s="132">
        <v>2454995.91</v>
      </c>
      <c r="AB57" s="73">
        <v>1764578.2999999998</v>
      </c>
      <c r="AC57" s="73">
        <v>3010612.6599999997</v>
      </c>
      <c r="AD57" s="73">
        <v>1996911.2</v>
      </c>
      <c r="AE57" s="73">
        <v>3357586.33</v>
      </c>
      <c r="AF57" s="73">
        <v>2966370.4699999997</v>
      </c>
      <c r="AG57" s="73">
        <v>3461039.2800000003</v>
      </c>
      <c r="AH57" s="73">
        <v>3289179.77</v>
      </c>
      <c r="AI57" s="73">
        <v>2014084.4099999997</v>
      </c>
      <c r="AJ57" s="73">
        <v>2565377.21</v>
      </c>
      <c r="AK57" s="73">
        <v>3086007.5</v>
      </c>
      <c r="AL57" s="73">
        <v>3066226.5700000003</v>
      </c>
      <c r="AM57" s="73">
        <v>3178570.65</v>
      </c>
      <c r="AN57" s="73">
        <v>3046345.41</v>
      </c>
      <c r="AO57" s="73">
        <v>1876372.65</v>
      </c>
      <c r="AP57" s="73">
        <v>3581220.9</v>
      </c>
      <c r="AQ57" s="73">
        <v>4173316.4799999995</v>
      </c>
      <c r="AR57" s="73">
        <v>2565955.5699999998</v>
      </c>
      <c r="AS57" s="73">
        <v>4660920.0999999996</v>
      </c>
      <c r="AT57" s="73">
        <v>1160855.1400000001</v>
      </c>
      <c r="AU57" s="73">
        <v>3398529.55</v>
      </c>
      <c r="AV57" s="73">
        <v>2734199.7600000002</v>
      </c>
      <c r="AW57" s="73">
        <v>7578558.5200000005</v>
      </c>
      <c r="AX57" s="73">
        <v>2705192.17</v>
      </c>
      <c r="AY57" s="73">
        <v>7833276.0299999993</v>
      </c>
      <c r="AZ57" s="73">
        <v>5014880.2700000005</v>
      </c>
      <c r="BA57" s="73">
        <v>5957668.5100000007</v>
      </c>
      <c r="BB57" s="73">
        <v>9197834.7899999972</v>
      </c>
      <c r="BC57" s="73">
        <v>4599516.3</v>
      </c>
      <c r="BD57" s="73">
        <v>3358590.1799999997</v>
      </c>
      <c r="BE57" s="73">
        <v>3994516.2500000005</v>
      </c>
      <c r="BF57" s="73">
        <v>7397456.6899999995</v>
      </c>
      <c r="BG57" s="73">
        <v>1811040.42</v>
      </c>
      <c r="BH57" s="73">
        <v>3068096.1</v>
      </c>
      <c r="BI57" s="73">
        <v>2655743.91</v>
      </c>
      <c r="BJ57" s="98">
        <v>3196858.45</v>
      </c>
      <c r="BK57" s="98">
        <v>2453306.5700000003</v>
      </c>
      <c r="BL57" s="98">
        <v>4365336.95</v>
      </c>
      <c r="BM57" s="98">
        <v>2857613.13</v>
      </c>
      <c r="BN57" s="98">
        <v>2392707.8499999996</v>
      </c>
      <c r="BO57" s="98">
        <v>959406.34</v>
      </c>
      <c r="BP57" s="3">
        <v>1297390.4000000001</v>
      </c>
      <c r="BQ57" s="3">
        <v>1575132.9399999997</v>
      </c>
      <c r="BR57" s="3">
        <v>1763510.88</v>
      </c>
      <c r="BS57" s="3">
        <v>3078975.05</v>
      </c>
      <c r="BT57" s="3">
        <v>1652315.54</v>
      </c>
      <c r="BU57" s="3">
        <v>3342916.53</v>
      </c>
      <c r="BV57" s="98">
        <v>2746815.89</v>
      </c>
      <c r="BW57" s="98">
        <v>1327768.6000000001</v>
      </c>
      <c r="BX57" s="98">
        <v>4136143.4699999997</v>
      </c>
      <c r="BY57" s="98">
        <v>5596312.0200000005</v>
      </c>
      <c r="BZ57" s="98">
        <v>2593726.02</v>
      </c>
      <c r="CA57" s="98">
        <v>4022953.54</v>
      </c>
      <c r="CB57" s="98">
        <v>4330652.3100000005</v>
      </c>
      <c r="CC57" s="98">
        <v>2604515</v>
      </c>
      <c r="CD57" s="98">
        <v>5064992.21</v>
      </c>
      <c r="CE57" s="98">
        <v>21784.21</v>
      </c>
      <c r="CF57" s="98">
        <v>913534.53999999992</v>
      </c>
      <c r="CG57" s="98">
        <v>4595531.82</v>
      </c>
      <c r="CH57" s="98">
        <v>2757582.43</v>
      </c>
      <c r="CI57" s="98">
        <v>3286305.5200000005</v>
      </c>
      <c r="CJ57" s="98">
        <v>4593713.5200000005</v>
      </c>
      <c r="CK57" s="98">
        <v>4774009</v>
      </c>
      <c r="CL57" s="98">
        <v>9991963</v>
      </c>
      <c r="CM57" s="98">
        <v>6217184</v>
      </c>
      <c r="CN57" s="98">
        <v>4863495</v>
      </c>
      <c r="CO57" s="98">
        <v>5744455.79</v>
      </c>
      <c r="CP57" s="98">
        <v>6876652.7600000007</v>
      </c>
      <c r="CQ57" s="98">
        <v>11285925</v>
      </c>
      <c r="CR57" s="98">
        <v>4532734</v>
      </c>
      <c r="CS57" s="98">
        <v>10448881</v>
      </c>
      <c r="CT57" s="241">
        <v>4960771.95</v>
      </c>
      <c r="CU57" s="241">
        <v>4486888.93</v>
      </c>
      <c r="CV57" s="241">
        <v>3775648.5999999992</v>
      </c>
      <c r="CW57" s="98">
        <v>217034.42</v>
      </c>
      <c r="CX57" s="131">
        <v>458593.26903603872</v>
      </c>
      <c r="CY57" s="98">
        <v>475325.35000000021</v>
      </c>
      <c r="CZ57" s="73">
        <v>0</v>
      </c>
      <c r="DA57" s="73">
        <v>0</v>
      </c>
      <c r="DB57" s="73">
        <v>3923759.6950929016</v>
      </c>
      <c r="DC57" s="73">
        <v>3621260.95</v>
      </c>
      <c r="DD57" s="77">
        <v>2408380.2599999998</v>
      </c>
      <c r="DE57" s="73">
        <v>10025302.362204727</v>
      </c>
    </row>
    <row r="58" spans="1:109" s="34" customFormat="1" ht="13.8" x14ac:dyDescent="0.3">
      <c r="A58" s="99" t="s">
        <v>342</v>
      </c>
      <c r="B58" s="73">
        <v>13623375.939999998</v>
      </c>
      <c r="C58" s="73">
        <v>1000591.0800000001</v>
      </c>
      <c r="D58" s="73">
        <v>3315054.8200000003</v>
      </c>
      <c r="E58" s="73">
        <v>1878215.2699999996</v>
      </c>
      <c r="F58" s="73">
        <f t="shared" si="15"/>
        <v>1570105.2500000002</v>
      </c>
      <c r="G58" s="73">
        <f t="shared" si="5"/>
        <v>2148774.5699999998</v>
      </c>
      <c r="H58" s="73">
        <f t="shared" si="6"/>
        <v>1922777.3899999997</v>
      </c>
      <c r="I58" s="73">
        <f t="shared" si="16"/>
        <v>9402462.8800000008</v>
      </c>
      <c r="J58" s="98">
        <f t="shared" si="2"/>
        <v>895523.24</v>
      </c>
      <c r="K58" s="98">
        <f t="shared" si="7"/>
        <v>237391.2</v>
      </c>
      <c r="L58" s="98">
        <f t="shared" si="8"/>
        <v>137923.02000000002</v>
      </c>
      <c r="M58" s="98">
        <f t="shared" si="9"/>
        <v>19243835.568632148</v>
      </c>
      <c r="N58" s="97">
        <v>61168.55999999999</v>
      </c>
      <c r="O58" s="97">
        <v>417378.29000000004</v>
      </c>
      <c r="P58" s="73">
        <v>216420</v>
      </c>
      <c r="Q58" s="97">
        <v>207630.97999999995</v>
      </c>
      <c r="R58" s="73">
        <v>26062.99</v>
      </c>
      <c r="S58" s="73">
        <v>85397.78</v>
      </c>
      <c r="T58" s="73">
        <v>25865.670000000002</v>
      </c>
      <c r="U58" s="73">
        <v>150214.44</v>
      </c>
      <c r="V58" s="97">
        <v>52379.3</v>
      </c>
      <c r="W58" s="97">
        <v>235976.44999999998</v>
      </c>
      <c r="X58" s="73">
        <v>2904.53</v>
      </c>
      <c r="Y58" s="91">
        <v>88706.26</v>
      </c>
      <c r="Z58" s="73">
        <v>34315.919999999998</v>
      </c>
      <c r="AA58" s="132">
        <v>216998.92000000004</v>
      </c>
      <c r="AB58" s="73">
        <v>220782.34</v>
      </c>
      <c r="AC58" s="73">
        <v>65116.37</v>
      </c>
      <c r="AD58" s="73">
        <v>104032.84</v>
      </c>
      <c r="AE58" s="73">
        <v>223460.31999999998</v>
      </c>
      <c r="AF58" s="73">
        <v>201713.91</v>
      </c>
      <c r="AG58" s="73">
        <v>269910.13999999996</v>
      </c>
      <c r="AH58" s="73">
        <v>336185.61</v>
      </c>
      <c r="AI58" s="73">
        <v>126215.83</v>
      </c>
      <c r="AJ58" s="73">
        <v>153615.95999999996</v>
      </c>
      <c r="AK58" s="73">
        <v>196426.41</v>
      </c>
      <c r="AL58" s="73">
        <v>167242.16</v>
      </c>
      <c r="AM58" s="73">
        <v>153997.26999999999</v>
      </c>
      <c r="AN58" s="73">
        <v>348945.8899999999</v>
      </c>
      <c r="AO58" s="73">
        <v>163591.79</v>
      </c>
      <c r="AP58" s="73">
        <v>347917.86000000004</v>
      </c>
      <c r="AQ58" s="73">
        <v>291105.18000000005</v>
      </c>
      <c r="AR58" s="73">
        <v>1792.39</v>
      </c>
      <c r="AS58" s="73">
        <v>129594.45999999999</v>
      </c>
      <c r="AT58" s="73">
        <v>8287.64</v>
      </c>
      <c r="AU58" s="73">
        <v>191867.66</v>
      </c>
      <c r="AV58" s="73">
        <v>86953.34</v>
      </c>
      <c r="AW58" s="73">
        <v>31481.749999999996</v>
      </c>
      <c r="AX58" s="73">
        <v>100.81</v>
      </c>
      <c r="AY58" s="73">
        <v>0</v>
      </c>
      <c r="AZ58" s="73">
        <v>100309.54999999999</v>
      </c>
      <c r="BA58" s="73">
        <v>197275.46999999997</v>
      </c>
      <c r="BB58" s="73">
        <v>21866.219999999998</v>
      </c>
      <c r="BC58" s="73">
        <v>16085.66</v>
      </c>
      <c r="BD58" s="73">
        <v>9273.5300000000007</v>
      </c>
      <c r="BE58" s="73">
        <v>81490.27</v>
      </c>
      <c r="BF58" s="73">
        <v>14583.27</v>
      </c>
      <c r="BG58" s="73">
        <v>5839420</v>
      </c>
      <c r="BH58" s="73">
        <v>3112415.6399999997</v>
      </c>
      <c r="BI58" s="73">
        <v>9642.4599999999991</v>
      </c>
      <c r="BJ58" s="98">
        <v>98510.46</v>
      </c>
      <c r="BK58" s="98">
        <v>80364.23</v>
      </c>
      <c r="BL58" s="98">
        <v>45725.68</v>
      </c>
      <c r="BM58" s="98">
        <v>0</v>
      </c>
      <c r="BN58" s="98">
        <v>64351.829999999994</v>
      </c>
      <c r="BO58" s="98">
        <v>144705.62000000002</v>
      </c>
      <c r="BP58" s="3">
        <v>138536.26999999999</v>
      </c>
      <c r="BQ58" s="3">
        <v>211202.16</v>
      </c>
      <c r="BR58" s="3">
        <v>59507.820000000007</v>
      </c>
      <c r="BS58" s="3">
        <v>2927.86</v>
      </c>
      <c r="BT58" s="3">
        <v>42743.710000000014</v>
      </c>
      <c r="BU58" s="3">
        <v>6947.6</v>
      </c>
      <c r="BV58" s="98">
        <v>11133.25</v>
      </c>
      <c r="BW58" s="98">
        <v>9289.9</v>
      </c>
      <c r="BX58" s="98">
        <v>6105.61</v>
      </c>
      <c r="BY58" s="98">
        <v>133556.16999999998</v>
      </c>
      <c r="BZ58" s="98">
        <v>49753.5</v>
      </c>
      <c r="CA58" s="98">
        <v>8162.17</v>
      </c>
      <c r="CB58" s="98">
        <v>18409.91</v>
      </c>
      <c r="CC58" s="98">
        <v>0</v>
      </c>
      <c r="CD58" s="98"/>
      <c r="CE58" s="98">
        <v>0</v>
      </c>
      <c r="CF58" s="98">
        <v>0</v>
      </c>
      <c r="CG58" s="98">
        <v>980.69</v>
      </c>
      <c r="CH58" s="98">
        <v>16111.590000000002</v>
      </c>
      <c r="CI58" s="98">
        <v>0</v>
      </c>
      <c r="CJ58" s="98">
        <v>33344.1</v>
      </c>
      <c r="CK58" s="98">
        <v>0</v>
      </c>
      <c r="CL58" s="98">
        <v>0</v>
      </c>
      <c r="CM58" s="98">
        <v>0</v>
      </c>
      <c r="CN58" s="98">
        <v>20004</v>
      </c>
      <c r="CO58" s="98">
        <v>0</v>
      </c>
      <c r="CP58" s="98">
        <v>41099.33</v>
      </c>
      <c r="CQ58" s="98">
        <v>0</v>
      </c>
      <c r="CR58" s="98">
        <v>27364</v>
      </c>
      <c r="CS58" s="98">
        <v>0</v>
      </c>
      <c r="CT58" s="241">
        <v>0</v>
      </c>
      <c r="CU58" s="241">
        <v>0</v>
      </c>
      <c r="CV58" s="241">
        <v>0</v>
      </c>
      <c r="CW58" s="98">
        <v>0</v>
      </c>
      <c r="CX58" s="98">
        <v>0</v>
      </c>
      <c r="CY58" s="98">
        <v>0</v>
      </c>
      <c r="CZ58" s="73">
        <v>0</v>
      </c>
      <c r="DA58" s="73">
        <v>106.37</v>
      </c>
      <c r="DB58" s="73">
        <v>2195077.7989518819</v>
      </c>
      <c r="DC58" s="73">
        <v>5805944.0999999996</v>
      </c>
      <c r="DD58" s="77">
        <v>4722606.5599999996</v>
      </c>
      <c r="DE58" s="73">
        <v>6520100.7396802679</v>
      </c>
    </row>
    <row r="59" spans="1:109" s="34" customFormat="1" ht="13.8" x14ac:dyDescent="0.3">
      <c r="A59" s="99" t="s">
        <v>281</v>
      </c>
      <c r="B59" s="73">
        <v>1951224.7400000002</v>
      </c>
      <c r="C59" s="73">
        <v>5766.5</v>
      </c>
      <c r="D59" s="73">
        <v>0</v>
      </c>
      <c r="E59" s="73">
        <v>137991.46</v>
      </c>
      <c r="F59" s="73">
        <f t="shared" si="15"/>
        <v>14620.83</v>
      </c>
      <c r="G59" s="73">
        <f t="shared" si="5"/>
        <v>23987.48</v>
      </c>
      <c r="H59" s="73">
        <f t="shared" si="6"/>
        <v>11695.359999999984</v>
      </c>
      <c r="I59" s="73">
        <f t="shared" si="16"/>
        <v>95197.28</v>
      </c>
      <c r="J59" s="98">
        <f t="shared" si="2"/>
        <v>116342.20999999999</v>
      </c>
      <c r="K59" s="98">
        <f t="shared" si="7"/>
        <v>2723.46</v>
      </c>
      <c r="L59" s="98">
        <f t="shared" si="8"/>
        <v>89822.02</v>
      </c>
      <c r="M59" s="98">
        <f t="shared" si="9"/>
        <v>58950.828362354077</v>
      </c>
      <c r="N59" s="97">
        <v>82.63</v>
      </c>
      <c r="O59" s="97">
        <v>0</v>
      </c>
      <c r="P59" s="73">
        <v>0</v>
      </c>
      <c r="Q59" s="97">
        <v>0</v>
      </c>
      <c r="R59" s="73">
        <v>0</v>
      </c>
      <c r="S59" s="73">
        <v>0</v>
      </c>
      <c r="T59" s="73">
        <v>5727.55</v>
      </c>
      <c r="U59" s="73">
        <v>0</v>
      </c>
      <c r="V59" s="97">
        <v>0</v>
      </c>
      <c r="W59" s="97">
        <v>0</v>
      </c>
      <c r="X59" s="73">
        <v>0</v>
      </c>
      <c r="Y59" s="91">
        <v>8810.65</v>
      </c>
      <c r="Z59" s="73">
        <v>0</v>
      </c>
      <c r="AA59" s="132">
        <v>3263.63</v>
      </c>
      <c r="AB59" s="73"/>
      <c r="AC59" s="73">
        <v>0</v>
      </c>
      <c r="AD59" s="73">
        <v>5665.39</v>
      </c>
      <c r="AE59" s="73">
        <v>339.05</v>
      </c>
      <c r="AF59" s="73">
        <v>2437.9299999999998</v>
      </c>
      <c r="AG59" s="73">
        <v>9719.42</v>
      </c>
      <c r="AH59" s="73">
        <v>2562.06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73"/>
      <c r="AT59" s="73">
        <v>173.64999999998545</v>
      </c>
      <c r="AU59" s="73">
        <v>11521.71</v>
      </c>
      <c r="AV59" s="73">
        <v>0</v>
      </c>
      <c r="AW59" s="73">
        <v>0</v>
      </c>
      <c r="AX59" s="73">
        <v>967.35</v>
      </c>
      <c r="AY59" s="73"/>
      <c r="AZ59" s="73">
        <v>767.44</v>
      </c>
      <c r="BA59" s="73">
        <v>221.41</v>
      </c>
      <c r="BB59" s="73">
        <v>0</v>
      </c>
      <c r="BC59" s="73">
        <v>854.41</v>
      </c>
      <c r="BD59" s="73">
        <v>1402.39</v>
      </c>
      <c r="BE59" s="73">
        <v>60550.5</v>
      </c>
      <c r="BF59" s="73">
        <v>24304.92</v>
      </c>
      <c r="BG59" s="73">
        <v>0</v>
      </c>
      <c r="BH59" s="73">
        <v>6128.86</v>
      </c>
      <c r="BI59" s="73">
        <v>0</v>
      </c>
      <c r="BJ59" s="98">
        <v>55895.840000000004</v>
      </c>
      <c r="BK59" s="98">
        <v>0</v>
      </c>
      <c r="BL59" s="98">
        <v>0</v>
      </c>
      <c r="BM59" s="98">
        <v>3106.66</v>
      </c>
      <c r="BN59" s="98">
        <v>631.79999999999995</v>
      </c>
      <c r="BO59" s="98">
        <v>0</v>
      </c>
      <c r="BP59" s="3">
        <v>3046.33</v>
      </c>
      <c r="BQ59" s="3">
        <v>465.58</v>
      </c>
      <c r="BR59" s="3">
        <v>28210.399999999998</v>
      </c>
      <c r="BS59" s="3">
        <v>24804.879999999997</v>
      </c>
      <c r="BT59" s="3">
        <v>167.97</v>
      </c>
      <c r="BU59" s="3">
        <v>12.75</v>
      </c>
      <c r="BV59" s="98">
        <v>0</v>
      </c>
      <c r="BW59" s="98">
        <v>0</v>
      </c>
      <c r="BX59" s="98">
        <v>0</v>
      </c>
      <c r="BY59" s="98"/>
      <c r="BZ59" s="98">
        <v>784.07</v>
      </c>
      <c r="CA59" s="98">
        <v>0</v>
      </c>
      <c r="CB59" s="98">
        <v>0</v>
      </c>
      <c r="CC59" s="98">
        <v>0</v>
      </c>
      <c r="CD59" s="98">
        <v>0</v>
      </c>
      <c r="CE59" s="98">
        <v>0</v>
      </c>
      <c r="CF59" s="98">
        <v>1939.39</v>
      </c>
      <c r="CG59" s="98">
        <v>0</v>
      </c>
      <c r="CH59" s="98">
        <v>0</v>
      </c>
      <c r="CI59" s="98">
        <v>3084.7</v>
      </c>
      <c r="CJ59" s="98">
        <v>0</v>
      </c>
      <c r="CK59" s="98">
        <v>0</v>
      </c>
      <c r="CL59" s="98">
        <v>2437</v>
      </c>
      <c r="CM59" s="98">
        <v>0</v>
      </c>
      <c r="CN59" s="98">
        <v>0</v>
      </c>
      <c r="CO59" s="98">
        <v>81770</v>
      </c>
      <c r="CP59" s="98">
        <v>2530.3200000000002</v>
      </c>
      <c r="CQ59" s="98">
        <v>0</v>
      </c>
      <c r="CR59" s="98">
        <v>0</v>
      </c>
      <c r="CS59" s="98">
        <v>0</v>
      </c>
      <c r="CT59" s="241">
        <v>10659.75</v>
      </c>
      <c r="CU59" s="241">
        <v>0</v>
      </c>
      <c r="CV59" s="241">
        <v>259.08999999999997</v>
      </c>
      <c r="CW59" s="98">
        <v>0</v>
      </c>
      <c r="CX59" s="98">
        <v>0</v>
      </c>
      <c r="CY59" s="98">
        <v>0</v>
      </c>
      <c r="CZ59" s="73">
        <v>0</v>
      </c>
      <c r="DA59" s="73">
        <v>19040.387312485305</v>
      </c>
      <c r="DB59" s="73">
        <v>0</v>
      </c>
      <c r="DC59" s="73">
        <v>0</v>
      </c>
      <c r="DD59" s="77"/>
      <c r="DE59" s="73">
        <v>28991.601049868768</v>
      </c>
    </row>
    <row r="60" spans="1:109" s="34" customFormat="1" ht="13.8" x14ac:dyDescent="0.3">
      <c r="A60" s="352" t="s">
        <v>282</v>
      </c>
      <c r="B60" s="128">
        <v>3434694.3300000005</v>
      </c>
      <c r="C60" s="73">
        <v>3708793.42</v>
      </c>
      <c r="D60" s="73">
        <v>4001960.4299999997</v>
      </c>
      <c r="E60" s="73">
        <v>3251758.1599999992</v>
      </c>
      <c r="F60" s="73">
        <f t="shared" si="15"/>
        <v>3694392.58</v>
      </c>
      <c r="G60" s="73">
        <f t="shared" si="5"/>
        <v>4843749.38</v>
      </c>
      <c r="H60" s="73">
        <f t="shared" si="6"/>
        <v>4389078.3135999991</v>
      </c>
      <c r="I60" s="73">
        <f t="shared" si="16"/>
        <v>4834417.8099999996</v>
      </c>
      <c r="J60" s="98">
        <f t="shared" si="2"/>
        <v>1075798.5000000002</v>
      </c>
      <c r="K60" s="98">
        <f t="shared" si="7"/>
        <v>5469245.2599999998</v>
      </c>
      <c r="L60" s="98">
        <f t="shared" si="8"/>
        <v>6800490.3399999999</v>
      </c>
      <c r="M60" s="98">
        <f t="shared" si="9"/>
        <v>3437307.4498295411</v>
      </c>
      <c r="N60" s="97">
        <v>439206.39</v>
      </c>
      <c r="O60" s="97">
        <v>285715.95999999996</v>
      </c>
      <c r="P60" s="73">
        <v>219294</v>
      </c>
      <c r="Q60" s="97">
        <v>234206.14</v>
      </c>
      <c r="R60" s="73">
        <v>361965.73000000004</v>
      </c>
      <c r="S60" s="73">
        <v>236691.98</v>
      </c>
      <c r="T60" s="73">
        <v>299685.8</v>
      </c>
      <c r="U60" s="73">
        <v>304169.64</v>
      </c>
      <c r="V60" s="97">
        <v>239444.8</v>
      </c>
      <c r="W60" s="97">
        <v>262812.02</v>
      </c>
      <c r="X60" s="73">
        <v>577746.63</v>
      </c>
      <c r="Y60" s="91">
        <v>233453.49</v>
      </c>
      <c r="Z60" s="73">
        <v>217505.19</v>
      </c>
      <c r="AA60" s="132">
        <v>324695.5</v>
      </c>
      <c r="AB60" s="73">
        <v>302057.2</v>
      </c>
      <c r="AC60" s="73">
        <v>552011.86</v>
      </c>
      <c r="AD60" s="73">
        <v>596392.99</v>
      </c>
      <c r="AE60" s="73">
        <v>350949.14</v>
      </c>
      <c r="AF60" s="73">
        <v>216408.2</v>
      </c>
      <c r="AG60" s="73">
        <v>555924.61</v>
      </c>
      <c r="AH60" s="73">
        <v>282645.89</v>
      </c>
      <c r="AI60" s="73">
        <v>500129.42</v>
      </c>
      <c r="AJ60" s="73">
        <v>387257.55000000005</v>
      </c>
      <c r="AK60" s="73">
        <v>557771.83000000007</v>
      </c>
      <c r="AL60" s="73">
        <v>451213.89359999995</v>
      </c>
      <c r="AM60" s="73">
        <v>322951.99</v>
      </c>
      <c r="AN60" s="73">
        <v>434042.99999999994</v>
      </c>
      <c r="AO60" s="73">
        <v>401668.82</v>
      </c>
      <c r="AP60" s="73">
        <v>485549</v>
      </c>
      <c r="AQ60" s="73">
        <v>624344.23</v>
      </c>
      <c r="AR60" s="73">
        <v>490887.26999999996</v>
      </c>
      <c r="AS60" s="73">
        <v>27479.420000000002</v>
      </c>
      <c r="AT60" s="73">
        <v>548737.54999999993</v>
      </c>
      <c r="AU60" s="73">
        <v>570237.66</v>
      </c>
      <c r="AV60" s="73">
        <v>1814.97</v>
      </c>
      <c r="AW60" s="73">
        <v>30150.51</v>
      </c>
      <c r="AX60" s="73">
        <v>906154.38</v>
      </c>
      <c r="AY60" s="73">
        <v>30076.69</v>
      </c>
      <c r="AZ60" s="73">
        <v>501133.86000000004</v>
      </c>
      <c r="BA60" s="73">
        <v>486622.33999999997</v>
      </c>
      <c r="BB60" s="73">
        <v>549204.96</v>
      </c>
      <c r="BC60" s="73">
        <v>495407.05</v>
      </c>
      <c r="BD60" s="73">
        <v>450523.11</v>
      </c>
      <c r="BE60" s="73">
        <v>487946.85000000003</v>
      </c>
      <c r="BF60" s="73">
        <v>431710.78</v>
      </c>
      <c r="BG60" s="73">
        <v>57679.39</v>
      </c>
      <c r="BH60" s="73">
        <v>156.07</v>
      </c>
      <c r="BI60" s="73">
        <v>437802.32999999996</v>
      </c>
      <c r="BJ60" s="98">
        <v>21730.059999999998</v>
      </c>
      <c r="BK60" s="98">
        <v>139.34</v>
      </c>
      <c r="BL60" s="98">
        <v>0</v>
      </c>
      <c r="BM60" s="98">
        <v>0</v>
      </c>
      <c r="BN60" s="98">
        <v>482684.62</v>
      </c>
      <c r="BO60" s="98">
        <v>2801.6400000000003</v>
      </c>
      <c r="BP60" s="3">
        <v>4734.76</v>
      </c>
      <c r="BQ60" s="3">
        <v>1994.3899999999999</v>
      </c>
      <c r="BR60" s="3">
        <v>9611.7800000000007</v>
      </c>
      <c r="BS60" s="3">
        <v>521054.05</v>
      </c>
      <c r="BT60" s="3">
        <v>24407.020000000008</v>
      </c>
      <c r="BU60" s="3">
        <v>6640.84</v>
      </c>
      <c r="BV60" s="98">
        <v>523364.07</v>
      </c>
      <c r="BW60" s="98">
        <v>665578.78</v>
      </c>
      <c r="BX60" s="98">
        <v>1623.83</v>
      </c>
      <c r="BY60" s="98">
        <v>768488.01</v>
      </c>
      <c r="BZ60" s="98">
        <v>474256.29000000004</v>
      </c>
      <c r="CA60" s="98">
        <v>681084.97</v>
      </c>
      <c r="CB60" s="98">
        <v>2112.86</v>
      </c>
      <c r="CC60" s="98">
        <v>667047</v>
      </c>
      <c r="CD60" s="98">
        <v>33255.61</v>
      </c>
      <c r="CE60" s="98">
        <v>739199.4</v>
      </c>
      <c r="CF60" s="98">
        <v>913234.44</v>
      </c>
      <c r="CG60" s="98">
        <v>0</v>
      </c>
      <c r="CH60" s="98">
        <v>63233.760000000002</v>
      </c>
      <c r="CI60" s="98">
        <v>587552.48</v>
      </c>
      <c r="CJ60" s="98">
        <v>622999.85</v>
      </c>
      <c r="CK60" s="98">
        <v>682237</v>
      </c>
      <c r="CL60" s="98">
        <v>639539</v>
      </c>
      <c r="CM60" s="98">
        <v>905644</v>
      </c>
      <c r="CN60" s="98">
        <v>77610</v>
      </c>
      <c r="CO60" s="98">
        <v>684941</v>
      </c>
      <c r="CP60" s="98">
        <v>745065.25</v>
      </c>
      <c r="CQ60" s="98">
        <v>0</v>
      </c>
      <c r="CR60" s="98">
        <v>1174628</v>
      </c>
      <c r="CS60" s="98">
        <v>617040</v>
      </c>
      <c r="CT60" s="241">
        <v>0</v>
      </c>
      <c r="CU60" s="241">
        <v>499019.98</v>
      </c>
      <c r="CV60" s="241">
        <v>767147.22999999986</v>
      </c>
      <c r="CW60" s="98">
        <v>0</v>
      </c>
      <c r="CX60" s="98">
        <v>0</v>
      </c>
      <c r="CY60" s="98">
        <v>0</v>
      </c>
      <c r="CZ60" s="73">
        <v>411950.60000000003</v>
      </c>
      <c r="DA60" s="73">
        <v>129841.68865435357</v>
      </c>
      <c r="DB60" s="73">
        <v>256475.50845030072</v>
      </c>
      <c r="DC60" s="73">
        <v>33240.9</v>
      </c>
      <c r="DD60" s="77">
        <v>138875.15999999997</v>
      </c>
      <c r="DE60" s="73">
        <v>1200756.3827248868</v>
      </c>
    </row>
    <row r="61" spans="1:109" s="37" customFormat="1" ht="13.8" x14ac:dyDescent="0.3">
      <c r="A61" s="345" t="s">
        <v>283</v>
      </c>
      <c r="B61" s="346">
        <v>264367.96999999997</v>
      </c>
      <c r="C61" s="117">
        <v>701329.45000000007</v>
      </c>
      <c r="D61" s="117">
        <v>30527.66</v>
      </c>
      <c r="E61" s="117">
        <v>6174469.0899999999</v>
      </c>
      <c r="F61" s="117">
        <f t="shared" si="15"/>
        <v>1347601.9100000001</v>
      </c>
      <c r="G61" s="117">
        <f t="shared" si="5"/>
        <v>265635.31</v>
      </c>
      <c r="H61" s="117">
        <f t="shared" si="6"/>
        <v>554401.81999999995</v>
      </c>
      <c r="I61" s="117">
        <f t="shared" si="16"/>
        <v>914795.05999999994</v>
      </c>
      <c r="J61" s="95">
        <f t="shared" si="2"/>
        <v>275505.09000000003</v>
      </c>
      <c r="K61" s="95">
        <f t="shared" si="7"/>
        <v>1178400.42</v>
      </c>
      <c r="L61" s="95">
        <f t="shared" si="8"/>
        <v>654150.63</v>
      </c>
      <c r="M61" s="95">
        <f t="shared" si="9"/>
        <v>2162801.1911920439</v>
      </c>
      <c r="N61" s="122">
        <v>1071793.68</v>
      </c>
      <c r="O61" s="122">
        <v>0</v>
      </c>
      <c r="P61" s="117">
        <v>44919</v>
      </c>
      <c r="Q61" s="122">
        <v>0</v>
      </c>
      <c r="R61" s="117">
        <v>0</v>
      </c>
      <c r="S61" s="117">
        <v>46360.58</v>
      </c>
      <c r="T61" s="117">
        <v>0</v>
      </c>
      <c r="U61" s="117">
        <v>0</v>
      </c>
      <c r="V61" s="122">
        <v>0</v>
      </c>
      <c r="W61" s="122">
        <v>134263.29</v>
      </c>
      <c r="X61" s="117">
        <v>50049.53</v>
      </c>
      <c r="Y61" s="113">
        <v>215.83</v>
      </c>
      <c r="Z61" s="117">
        <v>90.32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64819.4</v>
      </c>
      <c r="AG61" s="117">
        <v>155019.07999999999</v>
      </c>
      <c r="AH61" s="117">
        <v>356.93</v>
      </c>
      <c r="AI61" s="117">
        <v>30285.38</v>
      </c>
      <c r="AJ61" s="117">
        <v>15064.2</v>
      </c>
      <c r="AK61" s="117">
        <v>0</v>
      </c>
      <c r="AL61" s="117">
        <v>39000</v>
      </c>
      <c r="AM61" s="117">
        <v>0</v>
      </c>
      <c r="AN61" s="117">
        <v>0</v>
      </c>
      <c r="AO61" s="117">
        <v>0</v>
      </c>
      <c r="AP61" s="117">
        <v>0</v>
      </c>
      <c r="AQ61" s="117">
        <v>138159.79</v>
      </c>
      <c r="AR61" s="117">
        <v>172943.37</v>
      </c>
      <c r="AS61" s="117">
        <v>0</v>
      </c>
      <c r="AT61" s="117">
        <v>74933.94</v>
      </c>
      <c r="AU61" s="117">
        <v>1217.48</v>
      </c>
      <c r="AV61" s="117">
        <v>1948.73</v>
      </c>
      <c r="AW61" s="117">
        <v>126198.51</v>
      </c>
      <c r="AX61" s="117">
        <v>27466.44</v>
      </c>
      <c r="AY61" s="117">
        <v>247324.09000000003</v>
      </c>
      <c r="AZ61" s="117">
        <v>58416.43</v>
      </c>
      <c r="BA61" s="117">
        <v>0</v>
      </c>
      <c r="BB61" s="117">
        <v>60462.38</v>
      </c>
      <c r="BC61" s="117">
        <v>30738.190000000002</v>
      </c>
      <c r="BD61" s="117">
        <v>67861.679999999993</v>
      </c>
      <c r="BE61" s="117">
        <v>81153.02</v>
      </c>
      <c r="BF61" s="117">
        <v>192840.92</v>
      </c>
      <c r="BG61" s="117">
        <v>67844.710000000006</v>
      </c>
      <c r="BH61" s="117">
        <v>80687.199999999997</v>
      </c>
      <c r="BI61" s="117">
        <v>0</v>
      </c>
      <c r="BJ61" s="95">
        <v>61459.48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348">
        <v>43504.49</v>
      </c>
      <c r="BQ61" s="348">
        <v>76355.350000000006</v>
      </c>
      <c r="BR61" s="348">
        <v>37952.58</v>
      </c>
      <c r="BS61" s="348">
        <v>0</v>
      </c>
      <c r="BT61" s="348">
        <v>92.59</v>
      </c>
      <c r="BU61" s="348">
        <v>56140.6</v>
      </c>
      <c r="BV61" s="95">
        <v>11888.05</v>
      </c>
      <c r="BW61" s="95">
        <v>0</v>
      </c>
      <c r="BX61" s="95">
        <v>0</v>
      </c>
      <c r="BY61" s="95">
        <v>345330.3</v>
      </c>
      <c r="BZ61" s="95">
        <v>52091</v>
      </c>
      <c r="CA61" s="95">
        <v>39505.06</v>
      </c>
      <c r="CB61" s="95">
        <v>670111.47</v>
      </c>
      <c r="CC61" s="95">
        <v>59350</v>
      </c>
      <c r="CD61" s="95">
        <v>124.54</v>
      </c>
      <c r="CE61" s="95">
        <v>0</v>
      </c>
      <c r="CF61" s="95">
        <v>0</v>
      </c>
      <c r="CG61" s="95">
        <v>0</v>
      </c>
      <c r="CH61" s="95">
        <v>0</v>
      </c>
      <c r="CI61" s="95">
        <v>0</v>
      </c>
      <c r="CJ61" s="95">
        <v>0</v>
      </c>
      <c r="CK61" s="95">
        <v>0</v>
      </c>
      <c r="CL61" s="95">
        <v>0</v>
      </c>
      <c r="CM61" s="95">
        <v>141410</v>
      </c>
      <c r="CN61" s="95">
        <v>0</v>
      </c>
      <c r="CO61" s="95">
        <v>0</v>
      </c>
      <c r="CP61" s="95">
        <v>1013.6300000000001</v>
      </c>
      <c r="CQ61" s="95">
        <v>0</v>
      </c>
      <c r="CR61" s="95">
        <v>457736</v>
      </c>
      <c r="CS61" s="95">
        <v>53991</v>
      </c>
      <c r="CT61" s="207">
        <v>0</v>
      </c>
      <c r="CU61" s="207">
        <v>44225.22</v>
      </c>
      <c r="CV61" s="207">
        <v>0</v>
      </c>
      <c r="CW61" s="95">
        <v>0</v>
      </c>
      <c r="CX61" s="95">
        <v>0</v>
      </c>
      <c r="CY61" s="95">
        <v>0</v>
      </c>
      <c r="CZ61" s="117">
        <v>532007.61</v>
      </c>
      <c r="DA61" s="117">
        <v>79240.347989654358</v>
      </c>
      <c r="DB61" s="117">
        <v>6934.6355407336823</v>
      </c>
      <c r="DC61" s="117">
        <v>71605.08</v>
      </c>
      <c r="DD61" s="304">
        <v>1096260.5</v>
      </c>
      <c r="DE61" s="117">
        <v>332527.79766165593</v>
      </c>
    </row>
    <row r="62" spans="1:109" s="37" customFormat="1" ht="13.8" x14ac:dyDescent="0.3">
      <c r="A62" s="345" t="s">
        <v>284</v>
      </c>
      <c r="B62" s="353">
        <v>1997426.0999999996</v>
      </c>
      <c r="C62" s="117">
        <v>2573122.8899999997</v>
      </c>
      <c r="D62" s="117">
        <v>2602853.7899999996</v>
      </c>
      <c r="E62" s="117">
        <v>3109264.7367000012</v>
      </c>
      <c r="F62" s="117">
        <f t="shared" si="15"/>
        <v>2300086.7500000005</v>
      </c>
      <c r="G62" s="117">
        <f t="shared" si="5"/>
        <v>3695160.59</v>
      </c>
      <c r="H62" s="117">
        <f t="shared" si="6"/>
        <v>2873588.9899999998</v>
      </c>
      <c r="I62" s="117">
        <f t="shared" si="16"/>
        <v>3908862.5667000003</v>
      </c>
      <c r="J62" s="95">
        <f t="shared" si="2"/>
        <v>2983594.6680999999</v>
      </c>
      <c r="K62" s="95">
        <f t="shared" si="7"/>
        <v>5895067.8800000008</v>
      </c>
      <c r="L62" s="95">
        <f t="shared" si="8"/>
        <v>5539780.8950000005</v>
      </c>
      <c r="M62" s="95">
        <f t="shared" si="9"/>
        <v>6281953.92853719</v>
      </c>
      <c r="N62" s="122">
        <v>208761.90000000011</v>
      </c>
      <c r="O62" s="122">
        <v>294020.0900000002</v>
      </c>
      <c r="P62" s="117">
        <v>428998</v>
      </c>
      <c r="Q62" s="122">
        <v>147737.94000000003</v>
      </c>
      <c r="R62" s="117">
        <v>128059.97000000004</v>
      </c>
      <c r="S62" s="117">
        <v>516407.93</v>
      </c>
      <c r="T62" s="117">
        <v>118763.96999999991</v>
      </c>
      <c r="U62" s="117">
        <v>108436.58</v>
      </c>
      <c r="V62" s="122">
        <v>20261.170000000006</v>
      </c>
      <c r="W62" s="122">
        <v>171561.18</v>
      </c>
      <c r="X62" s="117">
        <v>95066.400000000052</v>
      </c>
      <c r="Y62" s="113">
        <v>62011.619999999995</v>
      </c>
      <c r="Z62" s="117">
        <v>332412.44</v>
      </c>
      <c r="AA62" s="117">
        <v>124201.09999999998</v>
      </c>
      <c r="AB62" s="117">
        <v>425824.13</v>
      </c>
      <c r="AC62" s="117">
        <v>425181.66000000015</v>
      </c>
      <c r="AD62" s="117">
        <v>602543.4</v>
      </c>
      <c r="AE62" s="117">
        <v>185386.65000000011</v>
      </c>
      <c r="AF62" s="117">
        <v>282063.7099999999</v>
      </c>
      <c r="AG62" s="117">
        <v>120440.45000000001</v>
      </c>
      <c r="AH62" s="117">
        <v>215002.70000000016</v>
      </c>
      <c r="AI62" s="117">
        <v>24572.65</v>
      </c>
      <c r="AJ62" s="117">
        <v>948861.48999999953</v>
      </c>
      <c r="AK62" s="117">
        <v>8670.2099999999991</v>
      </c>
      <c r="AL62" s="117">
        <v>208091.49000000011</v>
      </c>
      <c r="AM62" s="117">
        <v>327959.50000000006</v>
      </c>
      <c r="AN62" s="117">
        <v>151553.3000000001</v>
      </c>
      <c r="AO62" s="117">
        <v>229207.93999999994</v>
      </c>
      <c r="AP62" s="117">
        <v>803002.87999999966</v>
      </c>
      <c r="AQ62" s="117">
        <v>144152.92000000001</v>
      </c>
      <c r="AR62" s="117">
        <v>55783.37999999999</v>
      </c>
      <c r="AS62" s="117">
        <v>236127.12</v>
      </c>
      <c r="AT62" s="117">
        <v>298622.77</v>
      </c>
      <c r="AU62" s="117">
        <v>206879.96000000002</v>
      </c>
      <c r="AV62" s="117">
        <v>37944.350000000006</v>
      </c>
      <c r="AW62" s="117">
        <v>174263.38</v>
      </c>
      <c r="AX62" s="117">
        <v>325455.78999999992</v>
      </c>
      <c r="AY62" s="117">
        <v>302050.67</v>
      </c>
      <c r="AZ62" s="117">
        <v>194682.64</v>
      </c>
      <c r="BA62" s="117">
        <v>320942.78999999998</v>
      </c>
      <c r="BB62" s="117">
        <v>543650.46</v>
      </c>
      <c r="BC62" s="117">
        <v>372824.91670000018</v>
      </c>
      <c r="BD62" s="117">
        <v>935155.64000000013</v>
      </c>
      <c r="BE62" s="117">
        <v>300547.23000000004</v>
      </c>
      <c r="BF62" s="117">
        <v>80468.339999999967</v>
      </c>
      <c r="BG62" s="117">
        <v>321389.49000000005</v>
      </c>
      <c r="BH62" s="117">
        <v>70242.000000000015</v>
      </c>
      <c r="BI62" s="117">
        <v>141452.60000000003</v>
      </c>
      <c r="BJ62" s="95">
        <v>953366</v>
      </c>
      <c r="BK62" s="95">
        <v>169345.04810000001</v>
      </c>
      <c r="BL62" s="95">
        <v>234114.73</v>
      </c>
      <c r="BM62" s="95">
        <v>114.41999999999999</v>
      </c>
      <c r="BN62" s="95">
        <v>337127</v>
      </c>
      <c r="BO62" s="95">
        <v>311975.57000000007</v>
      </c>
      <c r="BP62" s="348">
        <v>123758.51999999999</v>
      </c>
      <c r="BQ62" s="348">
        <v>122794.47000000003</v>
      </c>
      <c r="BR62" s="348">
        <v>86043.349999999977</v>
      </c>
      <c r="BS62" s="348">
        <v>163273.56999999995</v>
      </c>
      <c r="BT62" s="348">
        <v>267739.39999999985</v>
      </c>
      <c r="BU62" s="348">
        <v>213942.59000000005</v>
      </c>
      <c r="BV62" s="95">
        <v>366732.6</v>
      </c>
      <c r="BW62" s="95">
        <v>823872.13000000024</v>
      </c>
      <c r="BX62" s="95">
        <v>749005.80999999971</v>
      </c>
      <c r="BY62" s="95">
        <v>249767.30000000008</v>
      </c>
      <c r="BZ62" s="95">
        <v>280646.38000000012</v>
      </c>
      <c r="CA62" s="95">
        <v>563118.09000000008</v>
      </c>
      <c r="CB62" s="95">
        <v>307768.84999999998</v>
      </c>
      <c r="CC62" s="95">
        <v>734890</v>
      </c>
      <c r="CD62" s="95">
        <v>546242.34</v>
      </c>
      <c r="CE62" s="95">
        <v>87551.26</v>
      </c>
      <c r="CF62" s="95">
        <v>980590.08999999962</v>
      </c>
      <c r="CG62" s="95">
        <v>204883.03</v>
      </c>
      <c r="CH62" s="95">
        <v>444294.59000000026</v>
      </c>
      <c r="CI62" s="95">
        <v>103782.72999999998</v>
      </c>
      <c r="CJ62" s="95">
        <v>257659.89500000002</v>
      </c>
      <c r="CK62" s="95">
        <v>659094</v>
      </c>
      <c r="CL62" s="95">
        <v>581520</v>
      </c>
      <c r="CM62" s="95">
        <v>282931</v>
      </c>
      <c r="CN62" s="95">
        <v>836873</v>
      </c>
      <c r="CO62" s="95">
        <v>472943</v>
      </c>
      <c r="CP62" s="95">
        <v>650428.68000000028</v>
      </c>
      <c r="CQ62" s="95">
        <v>272250</v>
      </c>
      <c r="CR62" s="95">
        <v>531244</v>
      </c>
      <c r="CS62" s="95">
        <v>446760</v>
      </c>
      <c r="CT62" s="207">
        <v>1040978.8500000002</v>
      </c>
      <c r="CU62" s="207">
        <v>431087.77000000014</v>
      </c>
      <c r="CV62" s="207">
        <v>410506.29</v>
      </c>
      <c r="CW62" s="95">
        <v>250455.48999999993</v>
      </c>
      <c r="CX62" s="223">
        <v>691144.25705357338</v>
      </c>
      <c r="CY62" s="95">
        <v>625346.3600000001</v>
      </c>
      <c r="CZ62" s="117">
        <v>924585.86</v>
      </c>
      <c r="DA62" s="117">
        <v>513317.88494170189</v>
      </c>
      <c r="DB62" s="117">
        <v>350185.74012808362</v>
      </c>
      <c r="DC62" s="117">
        <v>321790.09835207765</v>
      </c>
      <c r="DD62" s="304">
        <v>257920.69</v>
      </c>
      <c r="DE62" s="117">
        <v>464634.63806175301</v>
      </c>
    </row>
    <row r="63" spans="1:109" s="37" customFormat="1" ht="13.8" x14ac:dyDescent="0.3">
      <c r="A63" s="345" t="s">
        <v>285</v>
      </c>
      <c r="B63" s="353">
        <v>1145014.0999999999</v>
      </c>
      <c r="C63" s="117">
        <v>1203579.27</v>
      </c>
      <c r="D63" s="117">
        <v>1369718.8399999999</v>
      </c>
      <c r="E63" s="117">
        <v>2195637.7000000007</v>
      </c>
      <c r="F63" s="117">
        <f t="shared" si="15"/>
        <v>1999803.7500000002</v>
      </c>
      <c r="G63" s="117">
        <f t="shared" si="5"/>
        <v>1963200.8600000003</v>
      </c>
      <c r="H63" s="117">
        <f t="shared" si="6"/>
        <v>1805932.5946999998</v>
      </c>
      <c r="I63" s="117">
        <f t="shared" si="16"/>
        <v>1803197.9200000004</v>
      </c>
      <c r="J63" s="95">
        <f t="shared" si="2"/>
        <v>1661897.71</v>
      </c>
      <c r="K63" s="95">
        <f t="shared" si="7"/>
        <v>1706081.6600000001</v>
      </c>
      <c r="L63" s="95">
        <f t="shared" si="8"/>
        <v>1828320.97</v>
      </c>
      <c r="M63" s="95">
        <f t="shared" si="9"/>
        <v>2173220.3958226391</v>
      </c>
      <c r="N63" s="122">
        <v>145050.73000000001</v>
      </c>
      <c r="O63" s="122">
        <v>38942.489999999991</v>
      </c>
      <c r="P63" s="117">
        <v>209649</v>
      </c>
      <c r="Q63" s="122">
        <v>174142.27000000002</v>
      </c>
      <c r="R63" s="117">
        <v>138313.56000000008</v>
      </c>
      <c r="S63" s="117">
        <v>204724.59999999992</v>
      </c>
      <c r="T63" s="117">
        <v>305448.32999999996</v>
      </c>
      <c r="U63" s="117">
        <v>21399.58</v>
      </c>
      <c r="V63" s="122">
        <v>102040.25</v>
      </c>
      <c r="W63" s="122">
        <v>120972.59000000003</v>
      </c>
      <c r="X63" s="117">
        <v>382667.35000000003</v>
      </c>
      <c r="Y63" s="113">
        <v>156453</v>
      </c>
      <c r="Z63" s="117">
        <v>130065.97999999997</v>
      </c>
      <c r="AA63" s="117">
        <v>189710.07999999996</v>
      </c>
      <c r="AB63" s="117">
        <v>53184.189999999995</v>
      </c>
      <c r="AC63" s="117">
        <v>34524.68</v>
      </c>
      <c r="AD63" s="117">
        <v>133125.83000000002</v>
      </c>
      <c r="AE63" s="117">
        <v>164076.73000000004</v>
      </c>
      <c r="AF63" s="117">
        <v>246400.78</v>
      </c>
      <c r="AG63" s="117">
        <v>75995.440000000017</v>
      </c>
      <c r="AH63" s="117">
        <v>354309.97000000009</v>
      </c>
      <c r="AI63" s="117">
        <v>172265.39000000004</v>
      </c>
      <c r="AJ63" s="117">
        <v>47989.05</v>
      </c>
      <c r="AK63" s="117">
        <v>361552.74000000005</v>
      </c>
      <c r="AL63" s="117">
        <v>166704.56069999997</v>
      </c>
      <c r="AM63" s="117">
        <v>67131.59</v>
      </c>
      <c r="AN63" s="117">
        <v>381768.51999999984</v>
      </c>
      <c r="AO63" s="117">
        <v>101722.69000000002</v>
      </c>
      <c r="AP63" s="117">
        <v>342458.16</v>
      </c>
      <c r="AQ63" s="117">
        <v>191489.74</v>
      </c>
      <c r="AR63" s="117">
        <v>19266.189999999995</v>
      </c>
      <c r="AS63" s="117">
        <v>299091.77400000003</v>
      </c>
      <c r="AT63" s="117">
        <v>136205.36000000004</v>
      </c>
      <c r="AU63" s="117">
        <v>65340.7</v>
      </c>
      <c r="AV63" s="117">
        <v>6525.02</v>
      </c>
      <c r="AW63" s="117">
        <v>28228.29</v>
      </c>
      <c r="AX63" s="117">
        <v>73145.889999999985</v>
      </c>
      <c r="AY63" s="117">
        <v>164793.79999999993</v>
      </c>
      <c r="AZ63" s="117">
        <v>126647.08</v>
      </c>
      <c r="BA63" s="117">
        <v>94391.999999999985</v>
      </c>
      <c r="BB63" s="117">
        <v>160122.55000000005</v>
      </c>
      <c r="BC63" s="117">
        <v>325008.45</v>
      </c>
      <c r="BD63" s="117">
        <v>133263.54999999999</v>
      </c>
      <c r="BE63" s="117">
        <v>74046.590000000011</v>
      </c>
      <c r="BF63" s="117">
        <v>98356.08</v>
      </c>
      <c r="BG63" s="117">
        <v>260662.87000000005</v>
      </c>
      <c r="BH63" s="117">
        <v>178136.23000000004</v>
      </c>
      <c r="BI63" s="117">
        <v>114622.83000000002</v>
      </c>
      <c r="BJ63" s="95">
        <v>13675</v>
      </c>
      <c r="BK63" s="95">
        <v>81744.23</v>
      </c>
      <c r="BL63" s="95">
        <v>101836.5</v>
      </c>
      <c r="BM63" s="95">
        <v>5765.8</v>
      </c>
      <c r="BN63" s="95">
        <v>135750</v>
      </c>
      <c r="BO63" s="95">
        <v>32954.04</v>
      </c>
      <c r="BP63" s="348">
        <v>158776.24000000002</v>
      </c>
      <c r="BQ63" s="348">
        <v>283332.55</v>
      </c>
      <c r="BR63" s="348">
        <v>177382.79000000004</v>
      </c>
      <c r="BS63" s="348">
        <v>112323.88000000003</v>
      </c>
      <c r="BT63" s="348">
        <v>144412.45000000007</v>
      </c>
      <c r="BU63" s="348">
        <v>413944.23000000004</v>
      </c>
      <c r="BV63" s="95">
        <v>23803.850000000002</v>
      </c>
      <c r="BW63" s="95">
        <v>160323.83999999997</v>
      </c>
      <c r="BX63" s="95">
        <v>194149.62999999989</v>
      </c>
      <c r="BY63" s="95">
        <v>199764.26</v>
      </c>
      <c r="BZ63" s="95">
        <v>75257.329999999987</v>
      </c>
      <c r="CA63" s="95">
        <v>254867.09999999998</v>
      </c>
      <c r="CB63" s="95">
        <v>174961.41000000003</v>
      </c>
      <c r="CC63" s="95">
        <v>211764</v>
      </c>
      <c r="CD63" s="95">
        <v>48981.55000000001</v>
      </c>
      <c r="CE63" s="95">
        <v>152683.50000000003</v>
      </c>
      <c r="CF63" s="95">
        <v>31126.79</v>
      </c>
      <c r="CG63" s="95">
        <v>178398.40000000002</v>
      </c>
      <c r="CH63" s="95">
        <v>39124.400000000001</v>
      </c>
      <c r="CI63" s="95">
        <v>10873.880000000001</v>
      </c>
      <c r="CJ63" s="95">
        <v>214871.93000000005</v>
      </c>
      <c r="CK63" s="95">
        <v>39719</v>
      </c>
      <c r="CL63" s="95">
        <v>20698</v>
      </c>
      <c r="CM63" s="95">
        <v>40189</v>
      </c>
      <c r="CN63" s="95">
        <v>201632</v>
      </c>
      <c r="CO63" s="95">
        <v>268895</v>
      </c>
      <c r="CP63" s="95">
        <v>279074.75999999995</v>
      </c>
      <c r="CQ63" s="95">
        <v>404371</v>
      </c>
      <c r="CR63" s="95">
        <v>174846</v>
      </c>
      <c r="CS63" s="95">
        <v>134026</v>
      </c>
      <c r="CT63" s="207">
        <v>33216.720000000001</v>
      </c>
      <c r="CU63" s="207">
        <v>30834.5</v>
      </c>
      <c r="CV63" s="207">
        <v>310704.2</v>
      </c>
      <c r="CW63" s="95">
        <v>308576.63000000006</v>
      </c>
      <c r="CX63" s="223">
        <v>224449.40824161429</v>
      </c>
      <c r="CY63" s="95">
        <v>56544.100000000006</v>
      </c>
      <c r="CZ63" s="117">
        <v>132528.41</v>
      </c>
      <c r="DA63" s="117">
        <v>555152.9035700172</v>
      </c>
      <c r="DB63" s="117">
        <v>209046.94307117286</v>
      </c>
      <c r="DC63" s="117">
        <v>47572.26643906346</v>
      </c>
      <c r="DD63" s="304">
        <v>219745.00000000003</v>
      </c>
      <c r="DE63" s="117">
        <v>44849.314500771055</v>
      </c>
    </row>
    <row r="64" spans="1:109" s="37" customFormat="1" ht="13.8" x14ac:dyDescent="0.3">
      <c r="A64" s="345" t="s">
        <v>286</v>
      </c>
      <c r="B64" s="353">
        <v>1028684.5771</v>
      </c>
      <c r="C64" s="117">
        <v>1195429.8</v>
      </c>
      <c r="D64" s="117">
        <v>934422.88500000001</v>
      </c>
      <c r="E64" s="117">
        <v>967537.34510000004</v>
      </c>
      <c r="F64" s="117">
        <f t="shared" si="15"/>
        <v>922844.94449999963</v>
      </c>
      <c r="G64" s="117">
        <f t="shared" si="5"/>
        <v>1269792.8049999997</v>
      </c>
      <c r="H64" s="117">
        <f t="shared" si="6"/>
        <v>1222936.5445999997</v>
      </c>
      <c r="I64" s="117">
        <f t="shared" si="16"/>
        <v>1386109.9282</v>
      </c>
      <c r="J64" s="95">
        <f t="shared" si="2"/>
        <v>1672657.0197999994</v>
      </c>
      <c r="K64" s="95">
        <f t="shared" si="7"/>
        <v>1932568.7000000002</v>
      </c>
      <c r="L64" s="95">
        <f t="shared" si="8"/>
        <v>1741178.43</v>
      </c>
      <c r="M64" s="95">
        <f t="shared" si="9"/>
        <v>545535.65130662592</v>
      </c>
      <c r="N64" s="122">
        <v>81106.049999999974</v>
      </c>
      <c r="O64" s="122">
        <v>46907.51</v>
      </c>
      <c r="P64" s="117">
        <v>87560</v>
      </c>
      <c r="Q64" s="122">
        <v>38427.74000000002</v>
      </c>
      <c r="R64" s="117">
        <v>141565.93999999992</v>
      </c>
      <c r="S64" s="117">
        <v>154206.49999999983</v>
      </c>
      <c r="T64" s="117">
        <v>88115.440000000017</v>
      </c>
      <c r="U64" s="117">
        <v>76032.350000000006</v>
      </c>
      <c r="V64" s="122">
        <v>59710.819999999992</v>
      </c>
      <c r="W64" s="122">
        <v>14435.859999999999</v>
      </c>
      <c r="X64" s="117">
        <v>28895.320000000003</v>
      </c>
      <c r="Y64" s="113">
        <v>105881.41449999997</v>
      </c>
      <c r="Z64" s="117">
        <v>25000.28</v>
      </c>
      <c r="AA64" s="117">
        <v>103729.05959999999</v>
      </c>
      <c r="AB64" s="117">
        <v>39470.965400000001</v>
      </c>
      <c r="AC64" s="117">
        <v>41751.090000000011</v>
      </c>
      <c r="AD64" s="117">
        <v>164080.57999999996</v>
      </c>
      <c r="AE64" s="117">
        <v>89927.1</v>
      </c>
      <c r="AF64" s="117">
        <v>44787.890000000007</v>
      </c>
      <c r="AG64" s="117">
        <v>204714.09999999977</v>
      </c>
      <c r="AH64" s="117">
        <v>271116.48999999987</v>
      </c>
      <c r="AI64" s="117">
        <v>54661.300000000017</v>
      </c>
      <c r="AJ64" s="117">
        <v>113089.92</v>
      </c>
      <c r="AK64" s="117">
        <v>117464.02999999996</v>
      </c>
      <c r="AL64" s="117">
        <v>116853.64759999992</v>
      </c>
      <c r="AM64" s="117">
        <v>50132.299999999996</v>
      </c>
      <c r="AN64" s="117">
        <v>216566.96999999991</v>
      </c>
      <c r="AO64" s="117">
        <v>5398.73</v>
      </c>
      <c r="AP64" s="117">
        <v>109046.08999999997</v>
      </c>
      <c r="AQ64" s="117">
        <v>125153.34000000007</v>
      </c>
      <c r="AR64" s="117">
        <v>49488.560000000012</v>
      </c>
      <c r="AS64" s="117">
        <v>134770.34700000004</v>
      </c>
      <c r="AT64" s="117">
        <v>108027.06</v>
      </c>
      <c r="AU64" s="117">
        <v>170512.02999999988</v>
      </c>
      <c r="AV64" s="117">
        <v>13329.01</v>
      </c>
      <c r="AW64" s="117">
        <v>123658.45999999999</v>
      </c>
      <c r="AX64" s="117">
        <v>82534.98000000001</v>
      </c>
      <c r="AY64" s="117">
        <v>195910.22000000009</v>
      </c>
      <c r="AZ64" s="117">
        <v>24411.58</v>
      </c>
      <c r="BA64" s="117">
        <v>91013.070000000051</v>
      </c>
      <c r="BB64" s="117">
        <v>184041.19999999995</v>
      </c>
      <c r="BC64" s="117">
        <v>139831.26820000008</v>
      </c>
      <c r="BD64" s="117">
        <v>167502.74</v>
      </c>
      <c r="BE64" s="117">
        <v>156512.00999999995</v>
      </c>
      <c r="BF64" s="117">
        <v>11091.39</v>
      </c>
      <c r="BG64" s="117">
        <v>156054.14999999997</v>
      </c>
      <c r="BH64" s="117">
        <v>79512.319999999992</v>
      </c>
      <c r="BI64" s="117">
        <v>97694.999999999942</v>
      </c>
      <c r="BJ64" s="95">
        <v>28098</v>
      </c>
      <c r="BK64" s="95">
        <v>17293.979800000001</v>
      </c>
      <c r="BL64" s="95">
        <v>43561.68</v>
      </c>
      <c r="BM64" s="95">
        <v>67961.31</v>
      </c>
      <c r="BN64" s="95">
        <v>244429</v>
      </c>
      <c r="BO64" s="95">
        <v>234147.87999999995</v>
      </c>
      <c r="BP64" s="348">
        <v>146938.99999999997</v>
      </c>
      <c r="BQ64" s="348">
        <v>108020.31999999996</v>
      </c>
      <c r="BR64" s="348">
        <v>290491.64999999979</v>
      </c>
      <c r="BS64" s="348">
        <v>185443.69999999972</v>
      </c>
      <c r="BT64" s="348">
        <v>63653.380000000005</v>
      </c>
      <c r="BU64" s="348">
        <v>242617.12</v>
      </c>
      <c r="BV64" s="95">
        <v>149397.29000000004</v>
      </c>
      <c r="BW64" s="95">
        <v>41732.450000000004</v>
      </c>
      <c r="BX64" s="95">
        <v>210482.95999999996</v>
      </c>
      <c r="BY64" s="95">
        <v>36849.760000000009</v>
      </c>
      <c r="BZ64" s="95">
        <v>261078.44999999995</v>
      </c>
      <c r="CA64" s="95">
        <v>237295.35000000012</v>
      </c>
      <c r="CB64" s="95">
        <v>225720.95</v>
      </c>
      <c r="CC64" s="95">
        <v>131078</v>
      </c>
      <c r="CD64" s="95">
        <v>24347.43</v>
      </c>
      <c r="CE64" s="95">
        <v>273347.32</v>
      </c>
      <c r="CF64" s="95">
        <v>20523.549999999996</v>
      </c>
      <c r="CG64" s="95">
        <v>320715.19000000006</v>
      </c>
      <c r="CH64" s="95">
        <v>41009.339999999997</v>
      </c>
      <c r="CI64" s="95">
        <v>61533.709999999992</v>
      </c>
      <c r="CJ64" s="95">
        <v>159252.09999999995</v>
      </c>
      <c r="CK64" s="95">
        <v>114186</v>
      </c>
      <c r="CL64" s="95">
        <v>97609</v>
      </c>
      <c r="CM64" s="95">
        <v>214852</v>
      </c>
      <c r="CN64" s="95">
        <v>382247</v>
      </c>
      <c r="CO64" s="95">
        <v>100337</v>
      </c>
      <c r="CP64" s="95">
        <v>127697.28</v>
      </c>
      <c r="CQ64" s="95">
        <v>49094</v>
      </c>
      <c r="CR64" s="95">
        <v>209504</v>
      </c>
      <c r="CS64" s="95">
        <v>183857</v>
      </c>
      <c r="CT64" s="207">
        <v>36870.040000000008</v>
      </c>
      <c r="CU64" s="207">
        <v>186093.11999999997</v>
      </c>
      <c r="CV64" s="207">
        <v>19479.080000000002</v>
      </c>
      <c r="CW64" s="95">
        <v>3622.84</v>
      </c>
      <c r="CX64" s="223">
        <v>33447.943482105489</v>
      </c>
      <c r="CY64" s="95">
        <v>89901.849999999977</v>
      </c>
      <c r="CZ64" s="117">
        <v>22667.420000000002</v>
      </c>
      <c r="DA64" s="117">
        <v>97127.994625174062</v>
      </c>
      <c r="DB64" s="117">
        <v>2379.6922954747192</v>
      </c>
      <c r="DC64" s="117">
        <v>7054.6550383844697</v>
      </c>
      <c r="DD64" s="304">
        <v>3473.96</v>
      </c>
      <c r="DE64" s="117">
        <v>43417.055865487266</v>
      </c>
    </row>
    <row r="65" spans="1:109" s="37" customFormat="1" ht="13.8" x14ac:dyDescent="0.3">
      <c r="A65" s="345" t="s">
        <v>287</v>
      </c>
      <c r="B65" s="353">
        <v>582279.01350000023</v>
      </c>
      <c r="C65" s="117">
        <v>810017.2627000002</v>
      </c>
      <c r="D65" s="117">
        <v>953865.62009999983</v>
      </c>
      <c r="E65" s="117">
        <v>891420.91399999999</v>
      </c>
      <c r="F65" s="117">
        <f t="shared" si="15"/>
        <v>848532.31500000029</v>
      </c>
      <c r="G65" s="117">
        <f t="shared" si="5"/>
        <v>968699.46169999952</v>
      </c>
      <c r="H65" s="117">
        <f t="shared" si="6"/>
        <v>810162.05759999994</v>
      </c>
      <c r="I65" s="117">
        <f t="shared" si="16"/>
        <v>1021230.1222999997</v>
      </c>
      <c r="J65" s="95">
        <f t="shared" si="2"/>
        <v>656781.75999999978</v>
      </c>
      <c r="K65" s="95">
        <f t="shared" si="7"/>
        <v>786816.20000000019</v>
      </c>
      <c r="L65" s="95">
        <f t="shared" si="8"/>
        <v>992573.08</v>
      </c>
      <c r="M65" s="95">
        <f t="shared" si="9"/>
        <v>535065.37215603993</v>
      </c>
      <c r="N65" s="122">
        <v>58148.589999999982</v>
      </c>
      <c r="O65" s="122">
        <v>26216.690000000006</v>
      </c>
      <c r="P65" s="117">
        <v>45463</v>
      </c>
      <c r="Q65" s="122">
        <v>29530.089999999982</v>
      </c>
      <c r="R65" s="117">
        <v>112149.48000000001</v>
      </c>
      <c r="S65" s="117">
        <v>133552.7200000002</v>
      </c>
      <c r="T65" s="117">
        <v>76947.170000000027</v>
      </c>
      <c r="U65" s="117">
        <v>42000.639999999999</v>
      </c>
      <c r="V65" s="122">
        <v>111129.83000000005</v>
      </c>
      <c r="W65" s="122">
        <v>38289.797499999986</v>
      </c>
      <c r="X65" s="117">
        <v>60127.32</v>
      </c>
      <c r="Y65" s="113">
        <v>114976.9875</v>
      </c>
      <c r="Z65" s="117">
        <v>75970.26999999999</v>
      </c>
      <c r="AA65" s="117">
        <v>99740.444199999925</v>
      </c>
      <c r="AB65" s="117">
        <v>63756.547499999986</v>
      </c>
      <c r="AC65" s="117">
        <v>37368.490000000005</v>
      </c>
      <c r="AD65" s="117">
        <v>178978.19999999995</v>
      </c>
      <c r="AE65" s="117">
        <v>80344.95999999989</v>
      </c>
      <c r="AF65" s="117">
        <v>17881.330000000005</v>
      </c>
      <c r="AG65" s="117">
        <v>97106.350000000093</v>
      </c>
      <c r="AH65" s="117">
        <v>93268.351999999941</v>
      </c>
      <c r="AI65" s="117">
        <v>35914.907999999989</v>
      </c>
      <c r="AJ65" s="117">
        <v>117807.40999999995</v>
      </c>
      <c r="AK65" s="117">
        <v>70562.199999999968</v>
      </c>
      <c r="AL65" s="117">
        <v>104494.85760000003</v>
      </c>
      <c r="AM65" s="117">
        <v>48427.089999999989</v>
      </c>
      <c r="AN65" s="117">
        <v>63648.909999999996</v>
      </c>
      <c r="AO65" s="117">
        <v>2249.0500000000002</v>
      </c>
      <c r="AP65" s="117">
        <v>179095.84</v>
      </c>
      <c r="AQ65" s="117">
        <v>20713.729999999996</v>
      </c>
      <c r="AR65" s="117">
        <v>731.91</v>
      </c>
      <c r="AS65" s="117">
        <v>44861.51</v>
      </c>
      <c r="AT65" s="117">
        <v>16274.49</v>
      </c>
      <c r="AU65" s="117">
        <v>91666.410000000062</v>
      </c>
      <c r="AV65" s="117">
        <v>22082.649999999994</v>
      </c>
      <c r="AW65" s="117">
        <v>215915.60999999987</v>
      </c>
      <c r="AX65" s="117">
        <v>86578.450000000012</v>
      </c>
      <c r="AY65" s="117">
        <v>131540.38999999996</v>
      </c>
      <c r="AZ65" s="117">
        <v>38326.089999999975</v>
      </c>
      <c r="BA65" s="117">
        <v>87448.239999999932</v>
      </c>
      <c r="BB65" s="117">
        <v>89754.299999999974</v>
      </c>
      <c r="BC65" s="117">
        <v>57826.242300000005</v>
      </c>
      <c r="BD65" s="117">
        <v>132670.37999999989</v>
      </c>
      <c r="BE65" s="117">
        <v>106571.16</v>
      </c>
      <c r="BF65" s="117">
        <v>41548.82</v>
      </c>
      <c r="BG65" s="117">
        <v>125469.69999999998</v>
      </c>
      <c r="BH65" s="117">
        <v>38564.910000000003</v>
      </c>
      <c r="BI65" s="117">
        <v>84931.440000000075</v>
      </c>
      <c r="BJ65" s="95">
        <v>1319</v>
      </c>
      <c r="BK65" s="95">
        <v>3481.22</v>
      </c>
      <c r="BL65" s="95">
        <v>3425.55</v>
      </c>
      <c r="BM65" s="95">
        <v>15425.110000000002</v>
      </c>
      <c r="BN65" s="95">
        <v>241717</v>
      </c>
      <c r="BO65" s="95">
        <v>96370.449999999939</v>
      </c>
      <c r="BP65" s="348">
        <v>78706.5</v>
      </c>
      <c r="BQ65" s="348">
        <v>64346.939999999973</v>
      </c>
      <c r="BR65" s="348">
        <v>20398.000000000004</v>
      </c>
      <c r="BS65" s="348">
        <v>27335.5</v>
      </c>
      <c r="BT65" s="348">
        <v>25509.340000000004</v>
      </c>
      <c r="BU65" s="348">
        <v>78747.149999999936</v>
      </c>
      <c r="BV65" s="95">
        <v>131479.50000000003</v>
      </c>
      <c r="BW65" s="95">
        <v>25620.009999999995</v>
      </c>
      <c r="BX65" s="95">
        <v>48595.699999999983</v>
      </c>
      <c r="BY65" s="95">
        <v>12934.169999999996</v>
      </c>
      <c r="BZ65" s="95">
        <v>142368.3000000001</v>
      </c>
      <c r="CA65" s="95">
        <v>104970.02000000003</v>
      </c>
      <c r="CB65" s="95">
        <v>91258.030000000013</v>
      </c>
      <c r="CC65" s="95">
        <v>31589</v>
      </c>
      <c r="CD65" s="95">
        <v>3220.6699999999996</v>
      </c>
      <c r="CE65" s="95">
        <v>154454.02999999997</v>
      </c>
      <c r="CF65" s="95">
        <v>8334.81</v>
      </c>
      <c r="CG65" s="95">
        <v>31991.96</v>
      </c>
      <c r="CH65" s="95">
        <v>21977.769999999997</v>
      </c>
      <c r="CI65" s="95">
        <v>515.70000000000005</v>
      </c>
      <c r="CJ65" s="95">
        <v>173191.98</v>
      </c>
      <c r="CK65" s="95">
        <v>68837</v>
      </c>
      <c r="CL65" s="95">
        <v>78855</v>
      </c>
      <c r="CM65" s="95">
        <v>134937</v>
      </c>
      <c r="CN65" s="95">
        <v>164319</v>
      </c>
      <c r="CO65" s="95">
        <v>127741</v>
      </c>
      <c r="CP65" s="95">
        <v>27972.629999999986</v>
      </c>
      <c r="CQ65" s="95">
        <v>35991</v>
      </c>
      <c r="CR65" s="95">
        <v>66962</v>
      </c>
      <c r="CS65" s="95">
        <v>91273</v>
      </c>
      <c r="CT65" s="207">
        <v>7343.51</v>
      </c>
      <c r="CU65" s="207">
        <v>26191.96</v>
      </c>
      <c r="CV65" s="207">
        <v>23795.46</v>
      </c>
      <c r="CW65" s="95">
        <v>19001.710000000003</v>
      </c>
      <c r="CX65" s="223">
        <v>9942.3897344398501</v>
      </c>
      <c r="CY65" s="95">
        <v>230120.16000000006</v>
      </c>
      <c r="CZ65" s="117">
        <v>8623.93</v>
      </c>
      <c r="DA65" s="117">
        <v>100809.71870361944</v>
      </c>
      <c r="DB65" s="117">
        <v>36747.889850075269</v>
      </c>
      <c r="DC65" s="117">
        <v>4358.3831249611958</v>
      </c>
      <c r="DD65" s="304">
        <v>37028.239999999998</v>
      </c>
      <c r="DE65" s="117">
        <v>31102.020742944111</v>
      </c>
    </row>
    <row r="66" spans="1:109" s="37" customFormat="1" ht="27.6" x14ac:dyDescent="0.3">
      <c r="A66" s="345" t="s">
        <v>288</v>
      </c>
      <c r="B66" s="346">
        <v>1058411.3265</v>
      </c>
      <c r="C66" s="117">
        <v>1484701.3437000001</v>
      </c>
      <c r="D66" s="117">
        <v>1286023.5024999997</v>
      </c>
      <c r="E66" s="117">
        <v>1557438.0197000001</v>
      </c>
      <c r="F66" s="117">
        <f t="shared" si="15"/>
        <v>1880183.5518999998</v>
      </c>
      <c r="G66" s="117">
        <f t="shared" si="5"/>
        <v>1952948.5233</v>
      </c>
      <c r="H66" s="117">
        <f t="shared" si="6"/>
        <v>1915944.1069999998</v>
      </c>
      <c r="I66" s="117">
        <f t="shared" si="16"/>
        <v>2444501.9166999999</v>
      </c>
      <c r="J66" s="95">
        <f t="shared" si="2"/>
        <v>2649182.5589000005</v>
      </c>
      <c r="K66" s="95">
        <f t="shared" si="7"/>
        <v>2051807.334</v>
      </c>
      <c r="L66" s="95">
        <f t="shared" si="8"/>
        <v>2971574.4699999997</v>
      </c>
      <c r="M66" s="95">
        <f t="shared" si="9"/>
        <v>3209010.6598916501</v>
      </c>
      <c r="N66" s="122">
        <v>265342.57</v>
      </c>
      <c r="O66" s="122">
        <v>83142.19</v>
      </c>
      <c r="P66" s="117">
        <v>226672</v>
      </c>
      <c r="Q66" s="122">
        <v>101825.62999999999</v>
      </c>
      <c r="R66" s="117">
        <v>134477.12999999995</v>
      </c>
      <c r="S66" s="117">
        <v>198983.81</v>
      </c>
      <c r="T66" s="117">
        <v>227157.76800000001</v>
      </c>
      <c r="U66" s="117">
        <v>91491.02</v>
      </c>
      <c r="V66" s="122">
        <v>105552.76249999998</v>
      </c>
      <c r="W66" s="122">
        <v>203211.89460000003</v>
      </c>
      <c r="X66" s="117">
        <v>78547.77</v>
      </c>
      <c r="Y66" s="113">
        <v>163779.00679999989</v>
      </c>
      <c r="Z66" s="117">
        <v>156987.93</v>
      </c>
      <c r="AA66" s="117">
        <v>212702.1538</v>
      </c>
      <c r="AB66" s="117">
        <v>228068.27979999996</v>
      </c>
      <c r="AC66" s="117">
        <v>126444.97999999998</v>
      </c>
      <c r="AD66" s="117">
        <v>217529.75000000015</v>
      </c>
      <c r="AE66" s="117">
        <v>86531.969999999958</v>
      </c>
      <c r="AF66" s="117">
        <v>223309.38000000003</v>
      </c>
      <c r="AG66" s="117">
        <v>74936.550000000017</v>
      </c>
      <c r="AH66" s="117">
        <v>291436.67969999986</v>
      </c>
      <c r="AI66" s="117">
        <v>29919.1</v>
      </c>
      <c r="AJ66" s="117">
        <v>155875.38999999987</v>
      </c>
      <c r="AK66" s="117">
        <v>149206.36000000004</v>
      </c>
      <c r="AL66" s="117">
        <v>120130.48699999998</v>
      </c>
      <c r="AM66" s="117">
        <v>43001.13999999997</v>
      </c>
      <c r="AN66" s="117">
        <v>298573.13000000006</v>
      </c>
      <c r="AO66" s="117">
        <v>10091.229999999998</v>
      </c>
      <c r="AP66" s="117">
        <v>251511.60000000003</v>
      </c>
      <c r="AQ66" s="117">
        <v>298209.24999999994</v>
      </c>
      <c r="AR66" s="117">
        <v>169076.15000000005</v>
      </c>
      <c r="AS66" s="117">
        <v>143144.49999999997</v>
      </c>
      <c r="AT66" s="117">
        <v>143479.08999999997</v>
      </c>
      <c r="AU66" s="117">
        <v>189969.88999999996</v>
      </c>
      <c r="AV66" s="117">
        <v>81755.700000000026</v>
      </c>
      <c r="AW66" s="117">
        <v>167001.94</v>
      </c>
      <c r="AX66" s="117">
        <v>94382.376700000008</v>
      </c>
      <c r="AY66" s="117">
        <v>228048.63000000003</v>
      </c>
      <c r="AZ66" s="117">
        <v>177360.53999999992</v>
      </c>
      <c r="BA66" s="117">
        <v>179986.59</v>
      </c>
      <c r="BB66" s="117">
        <v>331277.14000000019</v>
      </c>
      <c r="BC66" s="117">
        <v>139804.04</v>
      </c>
      <c r="BD66" s="117">
        <v>185143.34000000003</v>
      </c>
      <c r="BE66" s="117">
        <v>225626.3</v>
      </c>
      <c r="BF66" s="117">
        <v>213051.09000000003</v>
      </c>
      <c r="BG66" s="117">
        <v>193898.13</v>
      </c>
      <c r="BH66" s="117">
        <v>137504.9800000001</v>
      </c>
      <c r="BI66" s="117">
        <v>338418.76</v>
      </c>
      <c r="BJ66" s="95">
        <v>119079</v>
      </c>
      <c r="BK66" s="95">
        <v>143813.35889999999</v>
      </c>
      <c r="BL66" s="95">
        <v>235081.45</v>
      </c>
      <c r="BM66" s="95">
        <v>70316.070000000022</v>
      </c>
      <c r="BN66" s="95">
        <v>176006</v>
      </c>
      <c r="BO66" s="95">
        <v>327931.98000000027</v>
      </c>
      <c r="BP66" s="348">
        <v>255875.94999999998</v>
      </c>
      <c r="BQ66" s="348">
        <v>338717.18000000023</v>
      </c>
      <c r="BR66" s="348">
        <v>380436.99000000011</v>
      </c>
      <c r="BS66" s="348">
        <v>149493.39000000001</v>
      </c>
      <c r="BT66" s="348">
        <v>164105.81999999992</v>
      </c>
      <c r="BU66" s="348">
        <v>288325.37000000005</v>
      </c>
      <c r="BV66" s="95">
        <v>237303.86999999988</v>
      </c>
      <c r="BW66" s="95">
        <v>231256.06000000006</v>
      </c>
      <c r="BX66" s="95">
        <v>215008.81999999992</v>
      </c>
      <c r="BY66" s="95">
        <v>155157.33400000006</v>
      </c>
      <c r="BZ66" s="95">
        <v>118306.56000000006</v>
      </c>
      <c r="CA66" s="95">
        <v>432862.04000000004</v>
      </c>
      <c r="CB66" s="95">
        <v>129744.78</v>
      </c>
      <c r="CC66" s="95">
        <v>196737</v>
      </c>
      <c r="CD66" s="95">
        <v>291321.22000000003</v>
      </c>
      <c r="CE66" s="95">
        <v>854.26</v>
      </c>
      <c r="CF66" s="95">
        <v>14887.369999999999</v>
      </c>
      <c r="CG66" s="95">
        <v>28368.019999999997</v>
      </c>
      <c r="CH66" s="95">
        <v>308585.08999999991</v>
      </c>
      <c r="CI66" s="95">
        <v>93823.14999999998</v>
      </c>
      <c r="CJ66" s="95">
        <v>121437.58000000006</v>
      </c>
      <c r="CK66" s="95">
        <v>400897</v>
      </c>
      <c r="CL66" s="95">
        <v>134466</v>
      </c>
      <c r="CM66" s="95">
        <v>291234</v>
      </c>
      <c r="CN66" s="95">
        <v>385842</v>
      </c>
      <c r="CO66" s="95">
        <v>205618</v>
      </c>
      <c r="CP66" s="95">
        <v>204603.65000000011</v>
      </c>
      <c r="CQ66" s="95">
        <v>249192</v>
      </c>
      <c r="CR66" s="95">
        <v>371238</v>
      </c>
      <c r="CS66" s="95">
        <v>204638</v>
      </c>
      <c r="CT66" s="207">
        <v>130936.48</v>
      </c>
      <c r="CU66" s="207">
        <v>534665.25</v>
      </c>
      <c r="CV66" s="207">
        <v>116418.90000000005</v>
      </c>
      <c r="CW66" s="95">
        <v>234580</v>
      </c>
      <c r="CX66" s="223">
        <v>173706.24259550101</v>
      </c>
      <c r="CY66" s="95">
        <v>265924.03999999998</v>
      </c>
      <c r="CZ66" s="117">
        <v>227248.14</v>
      </c>
      <c r="DA66" s="117">
        <v>211722.07995146676</v>
      </c>
      <c r="DB66" s="117">
        <v>271327.73895715439</v>
      </c>
      <c r="DC66" s="117">
        <v>381077.46235419024</v>
      </c>
      <c r="DD66" s="304">
        <v>334176.49000000005</v>
      </c>
      <c r="DE66" s="117">
        <v>327227.83603333705</v>
      </c>
    </row>
    <row r="67" spans="1:109" s="37" customFormat="1" ht="13.8" x14ac:dyDescent="0.3">
      <c r="A67" s="345" t="s">
        <v>289</v>
      </c>
      <c r="B67" s="353">
        <v>1836862.5</v>
      </c>
      <c r="C67" s="117">
        <v>1745780.1321</v>
      </c>
      <c r="D67" s="117">
        <v>2514830.3584000007</v>
      </c>
      <c r="E67" s="117">
        <v>1630176.7799999998</v>
      </c>
      <c r="F67" s="117">
        <f t="shared" si="15"/>
        <v>2796883.1199999992</v>
      </c>
      <c r="G67" s="117">
        <f t="shared" si="5"/>
        <v>2841461.1799999997</v>
      </c>
      <c r="H67" s="117">
        <f t="shared" si="6"/>
        <v>3005317.6</v>
      </c>
      <c r="I67" s="117">
        <f t="shared" si="16"/>
        <v>2928753.3673999999</v>
      </c>
      <c r="J67" s="95">
        <f t="shared" si="2"/>
        <v>4748568.9497999996</v>
      </c>
      <c r="K67" s="95">
        <f t="shared" si="7"/>
        <v>3561513.6400000011</v>
      </c>
      <c r="L67" s="95">
        <f t="shared" si="8"/>
        <v>5274420.59</v>
      </c>
      <c r="M67" s="95">
        <f t="shared" si="9"/>
        <v>3143636.4240806955</v>
      </c>
      <c r="N67" s="122">
        <v>197140.26999999984</v>
      </c>
      <c r="O67" s="122">
        <v>82953.330000000016</v>
      </c>
      <c r="P67" s="117">
        <v>268085</v>
      </c>
      <c r="Q67" s="122">
        <v>187940.33999999985</v>
      </c>
      <c r="R67" s="117">
        <v>417364.1999999999</v>
      </c>
      <c r="S67" s="117">
        <v>259362.80000000002</v>
      </c>
      <c r="T67" s="117">
        <v>296847.15999999992</v>
      </c>
      <c r="U67" s="117">
        <v>269084.86</v>
      </c>
      <c r="V67" s="122">
        <v>71718.160000000018</v>
      </c>
      <c r="W67" s="122">
        <v>278931.49999999994</v>
      </c>
      <c r="X67" s="117">
        <v>320191.14</v>
      </c>
      <c r="Y67" s="113">
        <v>147264.35999999999</v>
      </c>
      <c r="Z67" s="117">
        <v>254780.70999999996</v>
      </c>
      <c r="AA67" s="117">
        <v>48855.959999999992</v>
      </c>
      <c r="AB67" s="117">
        <v>408640.34000000008</v>
      </c>
      <c r="AC67" s="117">
        <v>233866.74999999994</v>
      </c>
      <c r="AD67" s="117">
        <v>294156.42</v>
      </c>
      <c r="AE67" s="117">
        <v>161811.35999999999</v>
      </c>
      <c r="AF67" s="117">
        <v>308487.01999999996</v>
      </c>
      <c r="AG67" s="117">
        <v>414365.33999999991</v>
      </c>
      <c r="AH67" s="117">
        <v>269419.53000000003</v>
      </c>
      <c r="AI67" s="117">
        <v>10336.25</v>
      </c>
      <c r="AJ67" s="117">
        <v>120003.12999999998</v>
      </c>
      <c r="AK67" s="117">
        <v>316738.37</v>
      </c>
      <c r="AL67" s="117">
        <v>175523.13</v>
      </c>
      <c r="AM67" s="117">
        <v>113058.78</v>
      </c>
      <c r="AN67" s="117">
        <v>255147.4</v>
      </c>
      <c r="AO67" s="117">
        <v>72539.299999999988</v>
      </c>
      <c r="AP67" s="117">
        <v>361065.39</v>
      </c>
      <c r="AQ67" s="117">
        <v>267190.81</v>
      </c>
      <c r="AR67" s="117">
        <v>462792.52</v>
      </c>
      <c r="AS67" s="117">
        <v>370045.80000000005</v>
      </c>
      <c r="AT67" s="117">
        <v>199717.31</v>
      </c>
      <c r="AU67" s="117">
        <v>289064.81999999995</v>
      </c>
      <c r="AV67" s="117">
        <v>26016.639999999999</v>
      </c>
      <c r="AW67" s="117">
        <v>413155.7</v>
      </c>
      <c r="AX67" s="117">
        <v>173652.69999999998</v>
      </c>
      <c r="AY67" s="117">
        <v>333934.52999999991</v>
      </c>
      <c r="AZ67" s="117">
        <v>201288.90999999997</v>
      </c>
      <c r="BA67" s="117">
        <v>257845.72000000003</v>
      </c>
      <c r="BB67" s="117">
        <v>256217.33000000002</v>
      </c>
      <c r="BC67" s="117">
        <v>200350.20740000001</v>
      </c>
      <c r="BD67" s="117">
        <v>334899.65999999992</v>
      </c>
      <c r="BE67" s="117">
        <v>298513.38</v>
      </c>
      <c r="BF67" s="117">
        <v>218722.71000000002</v>
      </c>
      <c r="BG67" s="117">
        <v>186642.76</v>
      </c>
      <c r="BH67" s="117">
        <v>363395.39999999991</v>
      </c>
      <c r="BI67" s="117">
        <v>103290.05999999998</v>
      </c>
      <c r="BJ67" s="95">
        <v>292477</v>
      </c>
      <c r="BK67" s="95">
        <v>212530.96979999999</v>
      </c>
      <c r="BL67" s="95">
        <v>272031.45</v>
      </c>
      <c r="BM67" s="95">
        <v>74717.080000000016</v>
      </c>
      <c r="BN67" s="95">
        <v>357298.43000000005</v>
      </c>
      <c r="BO67" s="95">
        <v>522217.71</v>
      </c>
      <c r="BP67" s="348">
        <v>865841.34</v>
      </c>
      <c r="BQ67" s="348">
        <v>830476.26</v>
      </c>
      <c r="BR67" s="348">
        <v>265213.16000000003</v>
      </c>
      <c r="BS67" s="348">
        <v>341906.62999999995</v>
      </c>
      <c r="BT67" s="348">
        <v>165294.99</v>
      </c>
      <c r="BU67" s="348">
        <v>548563.92999999993</v>
      </c>
      <c r="BV67" s="95">
        <v>281897.31000000006</v>
      </c>
      <c r="BW67" s="95">
        <v>391929.69000000012</v>
      </c>
      <c r="BX67" s="95">
        <v>30123.100000000006</v>
      </c>
      <c r="BY67" s="95">
        <v>350143.82000000007</v>
      </c>
      <c r="BZ67" s="95">
        <v>416470.75</v>
      </c>
      <c r="CA67" s="95">
        <v>299429.49</v>
      </c>
      <c r="CB67" s="95">
        <v>197760.98</v>
      </c>
      <c r="CC67" s="95">
        <v>274334</v>
      </c>
      <c r="CD67" s="95">
        <v>181540.13999999996</v>
      </c>
      <c r="CE67" s="95">
        <v>413010.18000000005</v>
      </c>
      <c r="CF67" s="95">
        <v>339225.35</v>
      </c>
      <c r="CG67" s="95">
        <v>385648.83000000007</v>
      </c>
      <c r="CH67" s="95">
        <v>563127.76</v>
      </c>
      <c r="CI67" s="95">
        <v>303038.43</v>
      </c>
      <c r="CJ67" s="95">
        <v>170507.71</v>
      </c>
      <c r="CK67" s="95">
        <v>374238</v>
      </c>
      <c r="CL67" s="95">
        <v>251673</v>
      </c>
      <c r="CM67" s="95">
        <v>541772</v>
      </c>
      <c r="CN67" s="95">
        <v>347176</v>
      </c>
      <c r="CO67" s="95">
        <v>574048</v>
      </c>
      <c r="CP67" s="95">
        <v>930315.69000000006</v>
      </c>
      <c r="CQ67" s="95">
        <v>385588</v>
      </c>
      <c r="CR67" s="95">
        <v>384352</v>
      </c>
      <c r="CS67" s="95">
        <v>448584</v>
      </c>
      <c r="CT67" s="207">
        <v>236715.22999999998</v>
      </c>
      <c r="CU67" s="207">
        <v>204942.94</v>
      </c>
      <c r="CV67" s="207">
        <v>267290.14</v>
      </c>
      <c r="CW67" s="95">
        <v>376897.31999999995</v>
      </c>
      <c r="CX67" s="223">
        <v>212409.63454829491</v>
      </c>
      <c r="CY67" s="95">
        <v>489724.02999999991</v>
      </c>
      <c r="CZ67" s="117">
        <v>317752.77999999997</v>
      </c>
      <c r="DA67" s="117">
        <v>192495.5616314447</v>
      </c>
      <c r="DB67" s="117">
        <v>191922.11881530186</v>
      </c>
      <c r="DC67" s="117">
        <v>176197.33</v>
      </c>
      <c r="DD67" s="304">
        <v>334141.43000000005</v>
      </c>
      <c r="DE67" s="117">
        <v>143147.90908565436</v>
      </c>
    </row>
    <row r="68" spans="1:109" s="37" customFormat="1" ht="13.8" x14ac:dyDescent="0.3">
      <c r="A68" s="345" t="s">
        <v>290</v>
      </c>
      <c r="B68" s="353">
        <v>1144856.67</v>
      </c>
      <c r="C68" s="117">
        <v>1408549.61</v>
      </c>
      <c r="D68" s="117">
        <v>1551856.08</v>
      </c>
      <c r="E68" s="117">
        <v>2586173.2999999998</v>
      </c>
      <c r="F68" s="117">
        <f t="shared" si="15"/>
        <v>2211369.3499999996</v>
      </c>
      <c r="G68" s="117">
        <f t="shared" si="5"/>
        <v>1992329.4500000002</v>
      </c>
      <c r="H68" s="117">
        <f t="shared" si="6"/>
        <v>1754306.1</v>
      </c>
      <c r="I68" s="117">
        <f t="shared" si="16"/>
        <v>1976454.1</v>
      </c>
      <c r="J68" s="95">
        <f t="shared" si="2"/>
        <v>2236146.1683999998</v>
      </c>
      <c r="K68" s="95">
        <f t="shared" si="7"/>
        <v>1851393</v>
      </c>
      <c r="L68" s="95">
        <f t="shared" si="8"/>
        <v>2141437.8699999996</v>
      </c>
      <c r="M68" s="95">
        <f t="shared" si="9"/>
        <v>1948465.1570848729</v>
      </c>
      <c r="N68" s="122">
        <v>307287.1399999999</v>
      </c>
      <c r="O68" s="122">
        <v>100410.69</v>
      </c>
      <c r="P68" s="117">
        <v>133452</v>
      </c>
      <c r="Q68" s="122">
        <v>96136.58</v>
      </c>
      <c r="R68" s="117">
        <v>201823.40999999983</v>
      </c>
      <c r="S68" s="117">
        <v>213452.93999999986</v>
      </c>
      <c r="T68" s="117">
        <v>189567.13</v>
      </c>
      <c r="U68" s="117">
        <v>216968.84</v>
      </c>
      <c r="V68" s="122">
        <v>212887.16000000003</v>
      </c>
      <c r="W68" s="122">
        <v>260013.66</v>
      </c>
      <c r="X68" s="117">
        <v>106597.27000000002</v>
      </c>
      <c r="Y68" s="113">
        <v>172772.53</v>
      </c>
      <c r="Z68" s="117">
        <v>131452.60999999999</v>
      </c>
      <c r="AA68" s="117">
        <v>101814.73999999999</v>
      </c>
      <c r="AB68" s="117">
        <v>192039.16000000003</v>
      </c>
      <c r="AC68" s="117">
        <v>68536.570000000007</v>
      </c>
      <c r="AD68" s="117">
        <v>268761.07999999996</v>
      </c>
      <c r="AE68" s="117">
        <v>241417.28</v>
      </c>
      <c r="AF68" s="117">
        <v>125745.16000000003</v>
      </c>
      <c r="AG68" s="117">
        <v>232525.75999999998</v>
      </c>
      <c r="AH68" s="117">
        <v>150781.81</v>
      </c>
      <c r="AI68" s="117">
        <v>68346.080000000002</v>
      </c>
      <c r="AJ68" s="117">
        <v>227999.37</v>
      </c>
      <c r="AK68" s="117">
        <v>182909.82999999996</v>
      </c>
      <c r="AL68" s="117">
        <v>96806.73000000001</v>
      </c>
      <c r="AM68" s="117">
        <v>135747.02999999997</v>
      </c>
      <c r="AN68" s="117">
        <v>68281.209999999992</v>
      </c>
      <c r="AO68" s="117">
        <v>72463.319999999992</v>
      </c>
      <c r="AP68" s="117">
        <v>262400.35999999993</v>
      </c>
      <c r="AQ68" s="117">
        <v>153251.81000000003</v>
      </c>
      <c r="AR68" s="117">
        <v>90317.31</v>
      </c>
      <c r="AS68" s="117">
        <v>245770.34000000003</v>
      </c>
      <c r="AT68" s="117">
        <v>157108.99999999997</v>
      </c>
      <c r="AU68" s="117">
        <v>126696.72999999998</v>
      </c>
      <c r="AV68" s="117">
        <v>80449.58</v>
      </c>
      <c r="AW68" s="117">
        <v>265012.68000000005</v>
      </c>
      <c r="AX68" s="117">
        <v>274959.31999999995</v>
      </c>
      <c r="AY68" s="117">
        <v>88451.15</v>
      </c>
      <c r="AZ68" s="117">
        <v>161143.56000000008</v>
      </c>
      <c r="BA68" s="117">
        <v>112537.20000000001</v>
      </c>
      <c r="BB68" s="117">
        <v>204005.2</v>
      </c>
      <c r="BC68" s="117">
        <v>120523.30000000003</v>
      </c>
      <c r="BD68" s="117">
        <v>297923.3000000001</v>
      </c>
      <c r="BE68" s="117">
        <v>181527.11000000002</v>
      </c>
      <c r="BF68" s="117">
        <v>99141.709999999992</v>
      </c>
      <c r="BG68" s="117">
        <v>183821.28</v>
      </c>
      <c r="BH68" s="117">
        <v>123027.84</v>
      </c>
      <c r="BI68" s="117">
        <v>129393.12999999999</v>
      </c>
      <c r="BJ68" s="95">
        <v>93932</v>
      </c>
      <c r="BK68" s="95">
        <v>201484.24840000001</v>
      </c>
      <c r="BL68" s="95">
        <v>218371.05</v>
      </c>
      <c r="BM68" s="95">
        <v>104579.51000000002</v>
      </c>
      <c r="BN68" s="95">
        <v>133061</v>
      </c>
      <c r="BO68" s="95">
        <v>209916.87999999998</v>
      </c>
      <c r="BP68" s="348">
        <v>145435.75000000003</v>
      </c>
      <c r="BQ68" s="348">
        <v>211615.4</v>
      </c>
      <c r="BR68" s="348">
        <v>240516.41999999998</v>
      </c>
      <c r="BS68" s="348">
        <v>258191.24999999997</v>
      </c>
      <c r="BT68" s="348">
        <v>213756.18000000002</v>
      </c>
      <c r="BU68" s="348">
        <v>205286.47999999998</v>
      </c>
      <c r="BV68" s="95">
        <v>172034.00999999998</v>
      </c>
      <c r="BW68" s="95">
        <v>105644.04999999999</v>
      </c>
      <c r="BX68" s="95">
        <v>145225.76999999999</v>
      </c>
      <c r="BY68" s="95">
        <v>138982.88000000003</v>
      </c>
      <c r="BZ68" s="95">
        <v>133253.5</v>
      </c>
      <c r="CA68" s="95">
        <v>127940.76999999999</v>
      </c>
      <c r="CB68" s="95">
        <v>107285.18999999999</v>
      </c>
      <c r="CC68" s="95">
        <v>250369</v>
      </c>
      <c r="CD68" s="95">
        <v>171030.6</v>
      </c>
      <c r="CE68" s="95">
        <v>63659.100000000013</v>
      </c>
      <c r="CF68" s="95">
        <v>155927.24</v>
      </c>
      <c r="CG68" s="95">
        <v>280040.89</v>
      </c>
      <c r="CH68" s="95">
        <v>148765.21</v>
      </c>
      <c r="CI68" s="95">
        <v>64694.309999999983</v>
      </c>
      <c r="CJ68" s="95">
        <v>215254.73999999996</v>
      </c>
      <c r="CK68" s="95">
        <v>95912</v>
      </c>
      <c r="CL68" s="95">
        <v>309319</v>
      </c>
      <c r="CM68" s="95">
        <v>259372</v>
      </c>
      <c r="CN68" s="95">
        <v>180442</v>
      </c>
      <c r="CO68" s="95">
        <v>99760</v>
      </c>
      <c r="CP68" s="95">
        <v>450533.61</v>
      </c>
      <c r="CQ68" s="95">
        <v>105300</v>
      </c>
      <c r="CR68" s="95">
        <v>124133</v>
      </c>
      <c r="CS68" s="95">
        <v>87952</v>
      </c>
      <c r="CT68" s="207">
        <v>125127.10999999999</v>
      </c>
      <c r="CU68" s="207">
        <v>114846</v>
      </c>
      <c r="CV68" s="207">
        <v>52379.31</v>
      </c>
      <c r="CW68" s="95">
        <v>23519.799999999992</v>
      </c>
      <c r="CX68" s="223">
        <v>350368.96169104136</v>
      </c>
      <c r="CY68" s="95">
        <v>127358.06999999998</v>
      </c>
      <c r="CZ68" s="117">
        <v>70242.28</v>
      </c>
      <c r="DA68" s="117">
        <v>204246.68654867535</v>
      </c>
      <c r="DB68" s="117">
        <v>252508.33223912187</v>
      </c>
      <c r="DC68" s="117">
        <v>153252.63307825063</v>
      </c>
      <c r="DD68" s="304">
        <v>278808.34000000003</v>
      </c>
      <c r="DE68" s="117">
        <v>195807.63352778374</v>
      </c>
    </row>
    <row r="69" spans="1:109" s="37" customFormat="1" ht="13.8" x14ac:dyDescent="0.3">
      <c r="A69" s="345" t="s">
        <v>291</v>
      </c>
      <c r="B69" s="353">
        <v>3309632.0688999998</v>
      </c>
      <c r="C69" s="117">
        <v>1497401.9682000002</v>
      </c>
      <c r="D69" s="117">
        <v>1522528.2032999999</v>
      </c>
      <c r="E69" s="117">
        <v>1832633.5767000003</v>
      </c>
      <c r="F69" s="117">
        <f t="shared" si="15"/>
        <v>2410655.720999999</v>
      </c>
      <c r="G69" s="117">
        <f t="shared" si="5"/>
        <v>2799094.0120000001</v>
      </c>
      <c r="H69" s="117">
        <f t="shared" si="6"/>
        <v>3204026.4579999996</v>
      </c>
      <c r="I69" s="117">
        <f t="shared" si="16"/>
        <v>3471172.0609999993</v>
      </c>
      <c r="J69" s="95">
        <f t="shared" si="2"/>
        <v>2983370.8393000001</v>
      </c>
      <c r="K69" s="95">
        <f t="shared" si="7"/>
        <v>4931005.040000001</v>
      </c>
      <c r="L69" s="95">
        <f t="shared" si="8"/>
        <v>6763274.5300000003</v>
      </c>
      <c r="M69" s="95">
        <f t="shared" si="9"/>
        <v>5302424.4672893342</v>
      </c>
      <c r="N69" s="122">
        <v>240233.24000000002</v>
      </c>
      <c r="O69" s="122">
        <v>82542.749999999971</v>
      </c>
      <c r="P69" s="117">
        <v>278500</v>
      </c>
      <c r="Q69" s="122">
        <v>158843.16999999993</v>
      </c>
      <c r="R69" s="117">
        <v>212734.60999999996</v>
      </c>
      <c r="S69" s="117">
        <v>230852.16999999984</v>
      </c>
      <c r="T69" s="117">
        <v>90285.480999999985</v>
      </c>
      <c r="U69" s="117">
        <v>225114.66</v>
      </c>
      <c r="V69" s="122">
        <v>125460.18</v>
      </c>
      <c r="W69" s="122">
        <v>195491.66</v>
      </c>
      <c r="X69" s="117">
        <v>292435.80999999994</v>
      </c>
      <c r="Y69" s="113">
        <v>278161.99</v>
      </c>
      <c r="Z69" s="117">
        <v>172971.58999999997</v>
      </c>
      <c r="AA69" s="117">
        <v>235723.47</v>
      </c>
      <c r="AB69" s="117">
        <v>333921.83999999997</v>
      </c>
      <c r="AC69" s="117">
        <v>141266.48000000004</v>
      </c>
      <c r="AD69" s="117">
        <v>277187.88</v>
      </c>
      <c r="AE69" s="117">
        <v>257951.63999999998</v>
      </c>
      <c r="AF69" s="117">
        <v>211622.08000000002</v>
      </c>
      <c r="AG69" s="117">
        <v>214521.23000000004</v>
      </c>
      <c r="AH69" s="117">
        <v>248573.94199999998</v>
      </c>
      <c r="AI69" s="117">
        <v>172887.74000000002</v>
      </c>
      <c r="AJ69" s="117">
        <v>272806.91999999993</v>
      </c>
      <c r="AK69" s="117">
        <v>259659.2</v>
      </c>
      <c r="AL69" s="117">
        <v>155751.55800000002</v>
      </c>
      <c r="AM69" s="117">
        <v>180904.56</v>
      </c>
      <c r="AN69" s="117">
        <v>270739.74</v>
      </c>
      <c r="AO69" s="117">
        <v>117397.34000000001</v>
      </c>
      <c r="AP69" s="117">
        <v>323401.77</v>
      </c>
      <c r="AQ69" s="117">
        <v>363992.9</v>
      </c>
      <c r="AR69" s="117">
        <v>164034.19</v>
      </c>
      <c r="AS69" s="117">
        <v>386130.33</v>
      </c>
      <c r="AT69" s="117">
        <v>86966.409999999989</v>
      </c>
      <c r="AU69" s="117">
        <v>442930.44</v>
      </c>
      <c r="AV69" s="117">
        <v>181301.71999999997</v>
      </c>
      <c r="AW69" s="117">
        <v>530475.5</v>
      </c>
      <c r="AX69" s="117">
        <v>216124.52000000002</v>
      </c>
      <c r="AY69" s="117">
        <v>320818.77</v>
      </c>
      <c r="AZ69" s="117">
        <v>215425.95</v>
      </c>
      <c r="BA69" s="117">
        <v>216009.19</v>
      </c>
      <c r="BB69" s="117">
        <v>471090.69999999984</v>
      </c>
      <c r="BC69" s="117">
        <v>164735.01999999999</v>
      </c>
      <c r="BD69" s="117">
        <v>284607.77099999995</v>
      </c>
      <c r="BE69" s="117">
        <v>372373.05000000005</v>
      </c>
      <c r="BF69" s="117">
        <v>166526.55000000002</v>
      </c>
      <c r="BG69" s="117">
        <v>315717.13</v>
      </c>
      <c r="BH69" s="117">
        <v>178481.44000000003</v>
      </c>
      <c r="BI69" s="117">
        <v>549261.96999999986</v>
      </c>
      <c r="BJ69" s="95">
        <v>50715</v>
      </c>
      <c r="BK69" s="95">
        <v>268131.57929999998</v>
      </c>
      <c r="BL69" s="95">
        <v>162497.23000000001</v>
      </c>
      <c r="BM69" s="95">
        <v>33742.17</v>
      </c>
      <c r="BN69" s="95">
        <v>204738</v>
      </c>
      <c r="BO69" s="95">
        <v>409379.27000000008</v>
      </c>
      <c r="BP69" s="348">
        <v>233926.57</v>
      </c>
      <c r="BQ69" s="348">
        <v>297172.34999999998</v>
      </c>
      <c r="BR69" s="348">
        <v>169398.91999999998</v>
      </c>
      <c r="BS69" s="348">
        <v>459234.92</v>
      </c>
      <c r="BT69" s="348">
        <v>265211.43000000005</v>
      </c>
      <c r="BU69" s="348">
        <v>429223.40000000008</v>
      </c>
      <c r="BV69" s="95">
        <v>207310.64</v>
      </c>
      <c r="BW69" s="95">
        <v>277228.92000000004</v>
      </c>
      <c r="BX69" s="95">
        <v>542724.11999999988</v>
      </c>
      <c r="BY69" s="95">
        <v>192685.50999999998</v>
      </c>
      <c r="BZ69" s="95">
        <v>194214.16999999998</v>
      </c>
      <c r="CA69" s="95">
        <v>737810.4700000002</v>
      </c>
      <c r="CB69" s="95">
        <v>225996.28000000003</v>
      </c>
      <c r="CC69" s="95">
        <v>467539</v>
      </c>
      <c r="CD69" s="95">
        <v>340547.57999999996</v>
      </c>
      <c r="CE69" s="95">
        <v>394286.16</v>
      </c>
      <c r="CF69" s="95">
        <v>733087.32000000007</v>
      </c>
      <c r="CG69" s="95">
        <v>617574.87000000011</v>
      </c>
      <c r="CH69" s="95">
        <v>587501.14999999991</v>
      </c>
      <c r="CI69" s="95">
        <v>169403.47</v>
      </c>
      <c r="CJ69" s="95">
        <v>508762.30000000005</v>
      </c>
      <c r="CK69" s="95">
        <v>451536</v>
      </c>
      <c r="CL69" s="95">
        <v>801944</v>
      </c>
      <c r="CM69" s="95">
        <v>648071</v>
      </c>
      <c r="CN69" s="95">
        <v>426630</v>
      </c>
      <c r="CO69" s="95">
        <v>382659</v>
      </c>
      <c r="CP69" s="95">
        <v>247897.61</v>
      </c>
      <c r="CQ69" s="95">
        <v>747170</v>
      </c>
      <c r="CR69" s="95">
        <v>812876</v>
      </c>
      <c r="CS69" s="95">
        <v>978824</v>
      </c>
      <c r="CT69" s="207">
        <v>966932.64</v>
      </c>
      <c r="CU69" s="207">
        <v>363529.93</v>
      </c>
      <c r="CV69" s="207">
        <v>406342.49999999994</v>
      </c>
      <c r="CW69" s="95">
        <v>239227.49000000002</v>
      </c>
      <c r="CX69" s="223">
        <v>285919.2481560852</v>
      </c>
      <c r="CY69" s="95">
        <v>326798.36000000004</v>
      </c>
      <c r="CZ69" s="117">
        <v>489156.87000000011</v>
      </c>
      <c r="DA69" s="117">
        <v>461781.62568393938</v>
      </c>
      <c r="DB69" s="117">
        <v>728681.38210331567</v>
      </c>
      <c r="DC69" s="117">
        <v>443332.71699667623</v>
      </c>
      <c r="DD69" s="304">
        <v>408907.49</v>
      </c>
      <c r="DE69" s="117">
        <v>181814.21434931725</v>
      </c>
    </row>
    <row r="70" spans="1:109" s="37" customFormat="1" ht="13.8" x14ac:dyDescent="0.3">
      <c r="A70" s="345" t="s">
        <v>292</v>
      </c>
      <c r="B70" s="353">
        <v>975771.44709999999</v>
      </c>
      <c r="C70" s="117">
        <v>1390093.3541000001</v>
      </c>
      <c r="D70" s="117">
        <v>1251131.4100000001</v>
      </c>
      <c r="E70" s="117">
        <v>1436562.7675000005</v>
      </c>
      <c r="F70" s="117">
        <f t="shared" ref="F70:F101" si="22">SUM(N70:Y70)</f>
        <v>1731283.0900000003</v>
      </c>
      <c r="G70" s="117">
        <f t="shared" si="5"/>
        <v>1805469.9467</v>
      </c>
      <c r="H70" s="117">
        <f t="shared" si="6"/>
        <v>1544980.1700000004</v>
      </c>
      <c r="I70" s="117">
        <f t="shared" ref="I70:I101" si="23">SUM(AX70:BI70)</f>
        <v>1973233.3833999999</v>
      </c>
      <c r="J70" s="95">
        <f t="shared" si="2"/>
        <v>1740222.1090000002</v>
      </c>
      <c r="K70" s="95">
        <f t="shared" si="7"/>
        <v>2311370.7200000002</v>
      </c>
      <c r="L70" s="95">
        <f t="shared" si="8"/>
        <v>2220597.2899999996</v>
      </c>
      <c r="M70" s="95">
        <f t="shared" si="9"/>
        <v>2713436.5367814996</v>
      </c>
      <c r="N70" s="122">
        <v>112070.15999999995</v>
      </c>
      <c r="O70" s="122">
        <v>100789.28000000006</v>
      </c>
      <c r="P70" s="117">
        <v>86989</v>
      </c>
      <c r="Q70" s="122">
        <v>148520.12000000011</v>
      </c>
      <c r="R70" s="117">
        <v>107688.31000000007</v>
      </c>
      <c r="S70" s="117">
        <v>240068.56000000011</v>
      </c>
      <c r="T70" s="117">
        <v>70015.36000000003</v>
      </c>
      <c r="U70" s="117">
        <v>194706.51</v>
      </c>
      <c r="V70" s="122">
        <v>75557.48000000001</v>
      </c>
      <c r="W70" s="122">
        <v>196668.38</v>
      </c>
      <c r="X70" s="117">
        <v>219392.69000000012</v>
      </c>
      <c r="Y70" s="113">
        <v>178817.23999999987</v>
      </c>
      <c r="Z70" s="117">
        <v>136911.67440000002</v>
      </c>
      <c r="AA70" s="117">
        <v>53543.306700000008</v>
      </c>
      <c r="AB70" s="117">
        <v>111747.49999999999</v>
      </c>
      <c r="AC70" s="117">
        <v>181182.09</v>
      </c>
      <c r="AD70" s="117">
        <v>163341.27560000005</v>
      </c>
      <c r="AE70" s="117">
        <v>141257.35999999999</v>
      </c>
      <c r="AF70" s="117">
        <v>130357.06999999998</v>
      </c>
      <c r="AG70" s="117">
        <v>72091.12</v>
      </c>
      <c r="AH70" s="117">
        <v>267966.64999999997</v>
      </c>
      <c r="AI70" s="117">
        <v>128864.96000000001</v>
      </c>
      <c r="AJ70" s="117">
        <v>173450.25000000003</v>
      </c>
      <c r="AK70" s="117">
        <v>244756.68999999994</v>
      </c>
      <c r="AL70" s="117">
        <v>107918.65999999999</v>
      </c>
      <c r="AM70" s="117">
        <v>40620.520000000004</v>
      </c>
      <c r="AN70" s="117">
        <v>160097.42000000007</v>
      </c>
      <c r="AO70" s="117">
        <v>81890.850000000035</v>
      </c>
      <c r="AP70" s="117">
        <v>147603.14000000001</v>
      </c>
      <c r="AQ70" s="117">
        <v>119713.69999999998</v>
      </c>
      <c r="AR70" s="117">
        <v>118893.68000000001</v>
      </c>
      <c r="AS70" s="117">
        <v>151580.93000000005</v>
      </c>
      <c r="AT70" s="117">
        <v>137612.72000000003</v>
      </c>
      <c r="AU70" s="117">
        <v>160592.29999999996</v>
      </c>
      <c r="AV70" s="117">
        <v>102426.06999999999</v>
      </c>
      <c r="AW70" s="117">
        <v>216030.18000000005</v>
      </c>
      <c r="AX70" s="117">
        <v>136250.35340000002</v>
      </c>
      <c r="AY70" s="117">
        <v>236177.02000000014</v>
      </c>
      <c r="AZ70" s="117">
        <v>118773.04000000001</v>
      </c>
      <c r="BA70" s="117">
        <v>162933.59000000003</v>
      </c>
      <c r="BB70" s="117">
        <v>169945.13999999996</v>
      </c>
      <c r="BC70" s="117">
        <v>260773.73999999973</v>
      </c>
      <c r="BD70" s="117">
        <v>129895.09999999998</v>
      </c>
      <c r="BE70" s="117">
        <v>71851.659999999989</v>
      </c>
      <c r="BF70" s="117">
        <v>109250.85000000002</v>
      </c>
      <c r="BG70" s="117">
        <v>297989.75</v>
      </c>
      <c r="BH70" s="117">
        <v>210347.80000000002</v>
      </c>
      <c r="BI70" s="117">
        <v>69045.340000000011</v>
      </c>
      <c r="BJ70" s="95">
        <v>279642</v>
      </c>
      <c r="BK70" s="95">
        <v>51997.258999999998</v>
      </c>
      <c r="BL70" s="95">
        <v>101769.61</v>
      </c>
      <c r="BM70" s="95">
        <v>21150.380000000005</v>
      </c>
      <c r="BN70" s="95">
        <v>81210</v>
      </c>
      <c r="BO70" s="95">
        <v>224360.92000000004</v>
      </c>
      <c r="BP70" s="348">
        <v>139185.34999999998</v>
      </c>
      <c r="BQ70" s="348">
        <v>137221.50000000003</v>
      </c>
      <c r="BR70" s="348">
        <v>241103.77000000025</v>
      </c>
      <c r="BS70" s="348">
        <v>296553.92</v>
      </c>
      <c r="BT70" s="348">
        <v>76780.999999999985</v>
      </c>
      <c r="BU70" s="348">
        <v>89246.400000000009</v>
      </c>
      <c r="BV70" s="95">
        <v>297899.64999999985</v>
      </c>
      <c r="BW70" s="95">
        <v>126791.49000000002</v>
      </c>
      <c r="BX70" s="95">
        <v>104781.34000000001</v>
      </c>
      <c r="BY70" s="95">
        <v>156968.81000000003</v>
      </c>
      <c r="BZ70" s="95">
        <v>226952.47000000006</v>
      </c>
      <c r="CA70" s="95">
        <v>300629.35000000009</v>
      </c>
      <c r="CB70" s="95">
        <v>98396.98</v>
      </c>
      <c r="CC70" s="95">
        <v>199406</v>
      </c>
      <c r="CD70" s="95">
        <v>84099.520000000019</v>
      </c>
      <c r="CE70" s="95">
        <v>278152.15999999986</v>
      </c>
      <c r="CF70" s="95">
        <v>192781.35000000006</v>
      </c>
      <c r="CG70" s="95">
        <v>244511.59999999998</v>
      </c>
      <c r="CH70" s="95">
        <v>115386.44999999997</v>
      </c>
      <c r="CI70" s="95">
        <v>98736.419999999969</v>
      </c>
      <c r="CJ70" s="95">
        <v>439364.33999999968</v>
      </c>
      <c r="CK70" s="95">
        <v>112779</v>
      </c>
      <c r="CL70" s="95">
        <v>207362</v>
      </c>
      <c r="CM70" s="95">
        <v>69481</v>
      </c>
      <c r="CN70" s="95">
        <v>175906</v>
      </c>
      <c r="CO70" s="95">
        <v>104985</v>
      </c>
      <c r="CP70" s="95">
        <v>119476.08000000002</v>
      </c>
      <c r="CQ70" s="95">
        <v>207452</v>
      </c>
      <c r="CR70" s="95">
        <v>330984</v>
      </c>
      <c r="CS70" s="95">
        <v>238685</v>
      </c>
      <c r="CT70" s="207">
        <v>228553.16</v>
      </c>
      <c r="CU70" s="207">
        <v>188575.71999999994</v>
      </c>
      <c r="CV70" s="207">
        <v>155218.01</v>
      </c>
      <c r="CW70" s="95">
        <v>147682.94999999998</v>
      </c>
      <c r="CX70" s="223">
        <v>171295.48079733265</v>
      </c>
      <c r="CY70" s="95">
        <v>150555.95000000004</v>
      </c>
      <c r="CZ70" s="117">
        <v>177959.12</v>
      </c>
      <c r="DA70" s="117">
        <v>461781.62568393938</v>
      </c>
      <c r="DB70" s="117">
        <v>219223.4630639315</v>
      </c>
      <c r="DC70" s="117">
        <v>207689.04762097087</v>
      </c>
      <c r="DD70" s="304">
        <v>252897.48000000004</v>
      </c>
      <c r="DE70" s="117">
        <v>352004.5296153255</v>
      </c>
    </row>
    <row r="71" spans="1:109" s="37" customFormat="1" ht="13.8" x14ac:dyDescent="0.3">
      <c r="A71" s="345" t="s">
        <v>293</v>
      </c>
      <c r="B71" s="353">
        <v>591046.62</v>
      </c>
      <c r="C71" s="117">
        <v>631146.63</v>
      </c>
      <c r="D71" s="117">
        <v>616781.10999999987</v>
      </c>
      <c r="E71" s="117">
        <v>652908.80000000005</v>
      </c>
      <c r="F71" s="117">
        <f t="shared" si="22"/>
        <v>669389.25999999989</v>
      </c>
      <c r="G71" s="117">
        <f t="shared" ref="G71:G126" si="24">SUM(Z71:AK71)</f>
        <v>665247.34</v>
      </c>
      <c r="H71" s="117">
        <f t="shared" ref="H71:H126" si="25">SUM(AL71:AW71)</f>
        <v>1357518</v>
      </c>
      <c r="I71" s="117">
        <f t="shared" si="23"/>
        <v>341299.52000000014</v>
      </c>
      <c r="J71" s="95">
        <f t="shared" ref="J71:J126" si="26">SUM(BJ71:BU71)</f>
        <v>593441.45979999995</v>
      </c>
      <c r="K71" s="95">
        <f t="shared" ref="K71:K126" si="27">SUM(BV71:CG71)</f>
        <v>397048.25999999995</v>
      </c>
      <c r="L71" s="95">
        <f t="shared" ref="L71:L126" si="28">SUM(CH71:CS71)</f>
        <v>436706.88</v>
      </c>
      <c r="M71" s="95">
        <f t="shared" ref="M71:M126" si="29">SUM(CT71:DE71)</f>
        <v>702777.34281131998</v>
      </c>
      <c r="N71" s="122">
        <v>21152.519999999971</v>
      </c>
      <c r="O71" s="122">
        <v>106588.67</v>
      </c>
      <c r="P71" s="117">
        <v>78659</v>
      </c>
      <c r="Q71" s="122">
        <v>16738.359999999993</v>
      </c>
      <c r="R71" s="117">
        <v>63869.570000000058</v>
      </c>
      <c r="S71" s="117">
        <v>47079.969999999994</v>
      </c>
      <c r="T71" s="117">
        <v>9958.739999999998</v>
      </c>
      <c r="U71" s="117">
        <v>78459.839999999997</v>
      </c>
      <c r="V71" s="122">
        <v>64391.999999999978</v>
      </c>
      <c r="W71" s="122">
        <v>95652.809999999983</v>
      </c>
      <c r="X71" s="117">
        <v>35112.700000000019</v>
      </c>
      <c r="Y71" s="113">
        <v>51725.079999999987</v>
      </c>
      <c r="Z71" s="117">
        <v>6482.79</v>
      </c>
      <c r="AA71" s="117">
        <v>59988.37999999999</v>
      </c>
      <c r="AB71" s="117">
        <v>56541.860000000073</v>
      </c>
      <c r="AC71" s="117">
        <v>16368.64</v>
      </c>
      <c r="AD71" s="117">
        <v>38916.75</v>
      </c>
      <c r="AE71" s="117">
        <v>34422.75</v>
      </c>
      <c r="AF71" s="117">
        <v>48115.849999999991</v>
      </c>
      <c r="AG71" s="117">
        <v>145710.17000000001</v>
      </c>
      <c r="AH71" s="117">
        <v>58904.949999999961</v>
      </c>
      <c r="AI71" s="117">
        <v>48916.719999999994</v>
      </c>
      <c r="AJ71" s="117">
        <v>19184.460000000003</v>
      </c>
      <c r="AK71" s="117">
        <v>131694.01999999999</v>
      </c>
      <c r="AL71" s="117">
        <v>35336.930000000008</v>
      </c>
      <c r="AM71" s="117">
        <v>40106.730000000018</v>
      </c>
      <c r="AN71" s="117">
        <v>86110.48000000001</v>
      </c>
      <c r="AO71" s="117">
        <v>42935.439999999995</v>
      </c>
      <c r="AP71" s="117">
        <v>120850.98999999998</v>
      </c>
      <c r="AQ71" s="117">
        <v>25076.109999999997</v>
      </c>
      <c r="AR71" s="117">
        <v>27357.93</v>
      </c>
      <c r="AS71" s="117">
        <v>76156.72</v>
      </c>
      <c r="AT71" s="117">
        <v>765061.1100000001</v>
      </c>
      <c r="AU71" s="117">
        <v>61044.860000000015</v>
      </c>
      <c r="AV71" s="117">
        <v>19769.170000000002</v>
      </c>
      <c r="AW71" s="117">
        <v>57711.53</v>
      </c>
      <c r="AX71" s="117">
        <v>14035.85</v>
      </c>
      <c r="AY71" s="117">
        <v>40935.120000000032</v>
      </c>
      <c r="AZ71" s="117">
        <v>19909.330000000005</v>
      </c>
      <c r="BA71" s="117">
        <v>18609.659999999996</v>
      </c>
      <c r="BB71" s="117">
        <v>18065.39</v>
      </c>
      <c r="BC71" s="117">
        <v>78227.62</v>
      </c>
      <c r="BD71" s="117">
        <v>38832.340000000018</v>
      </c>
      <c r="BE71" s="117">
        <v>10874.32</v>
      </c>
      <c r="BF71" s="117">
        <v>16123.14</v>
      </c>
      <c r="BG71" s="117">
        <v>17866.330000000002</v>
      </c>
      <c r="BH71" s="117">
        <v>32102.959999999999</v>
      </c>
      <c r="BI71" s="117">
        <v>35717.46</v>
      </c>
      <c r="BJ71" s="95">
        <v>155888</v>
      </c>
      <c r="BK71" s="95">
        <v>27831.879799999999</v>
      </c>
      <c r="BL71" s="95">
        <v>24192.51</v>
      </c>
      <c r="BM71" s="95">
        <v>6178.5499999999993</v>
      </c>
      <c r="BN71" s="95">
        <v>13306</v>
      </c>
      <c r="BO71" s="95">
        <v>38621.820000000007</v>
      </c>
      <c r="BP71" s="348">
        <v>20952.900000000001</v>
      </c>
      <c r="BQ71" s="348">
        <v>12501.100000000002</v>
      </c>
      <c r="BR71" s="348">
        <v>39253.060000000012</v>
      </c>
      <c r="BS71" s="348">
        <v>53831.1</v>
      </c>
      <c r="BT71" s="348">
        <v>43926.55999999999</v>
      </c>
      <c r="BU71" s="348">
        <v>156957.97999999995</v>
      </c>
      <c r="BV71" s="95">
        <v>32468.1</v>
      </c>
      <c r="BW71" s="95">
        <v>38390.270000000004</v>
      </c>
      <c r="BX71" s="95">
        <v>8962.4600000000009</v>
      </c>
      <c r="BY71" s="95">
        <v>57200.75</v>
      </c>
      <c r="BZ71" s="95">
        <v>62768.11</v>
      </c>
      <c r="CA71" s="95">
        <v>19534.280000000002</v>
      </c>
      <c r="CB71" s="95">
        <v>53899.649999999987</v>
      </c>
      <c r="CC71" s="95">
        <v>62132</v>
      </c>
      <c r="CD71" s="95">
        <v>11335.850000000002</v>
      </c>
      <c r="CE71" s="95">
        <v>1416.47</v>
      </c>
      <c r="CF71" s="95">
        <v>33534.32</v>
      </c>
      <c r="CG71" s="95">
        <v>15406.000000000002</v>
      </c>
      <c r="CH71" s="95">
        <v>38921.070000000007</v>
      </c>
      <c r="CI71" s="95">
        <v>13900.43</v>
      </c>
      <c r="CJ71" s="95">
        <v>31822.450000000004</v>
      </c>
      <c r="CK71" s="95">
        <v>13407</v>
      </c>
      <c r="CL71" s="95">
        <v>41282</v>
      </c>
      <c r="CM71" s="95">
        <v>33191</v>
      </c>
      <c r="CN71" s="95">
        <v>21548</v>
      </c>
      <c r="CO71" s="95">
        <v>65219</v>
      </c>
      <c r="CP71" s="95">
        <v>30774.930000000004</v>
      </c>
      <c r="CQ71" s="95">
        <v>73274</v>
      </c>
      <c r="CR71" s="95">
        <v>35500</v>
      </c>
      <c r="CS71" s="95">
        <v>37867</v>
      </c>
      <c r="CT71" s="207">
        <v>51229.959999999992</v>
      </c>
      <c r="CU71" s="207">
        <v>17599.089999999997</v>
      </c>
      <c r="CV71" s="207">
        <v>62073.899999999994</v>
      </c>
      <c r="CW71" s="95">
        <v>37143.24</v>
      </c>
      <c r="CX71" s="95">
        <v>58787.702659744362</v>
      </c>
      <c r="CY71" s="95">
        <v>68646.489999999976</v>
      </c>
      <c r="CZ71" s="117">
        <v>47164.41</v>
      </c>
      <c r="DA71" s="117">
        <v>150543.91682187884</v>
      </c>
      <c r="DB71" s="117">
        <v>86584.104218334949</v>
      </c>
      <c r="DC71" s="117">
        <v>32052.326595983595</v>
      </c>
      <c r="DD71" s="304">
        <v>49319.57</v>
      </c>
      <c r="DE71" s="117">
        <v>41632.632515378282</v>
      </c>
    </row>
    <row r="72" spans="1:109" s="37" customFormat="1" ht="13.8" x14ac:dyDescent="0.3">
      <c r="A72" s="345" t="s">
        <v>153</v>
      </c>
      <c r="B72" s="353">
        <f>SUM(B73:B74)</f>
        <v>4644772.7200000007</v>
      </c>
      <c r="C72" s="117">
        <v>4260300.5199999996</v>
      </c>
      <c r="D72" s="117">
        <v>6872303.7199999997</v>
      </c>
      <c r="E72" s="117">
        <v>9347214.6099999975</v>
      </c>
      <c r="F72" s="117">
        <f t="shared" si="22"/>
        <v>11090955.9</v>
      </c>
      <c r="G72" s="117">
        <f t="shared" si="24"/>
        <v>9732237.7759999987</v>
      </c>
      <c r="H72" s="117">
        <f t="shared" si="25"/>
        <v>12878755.728500001</v>
      </c>
      <c r="I72" s="117">
        <f t="shared" si="23"/>
        <v>10328510.390000001</v>
      </c>
      <c r="J72" s="95">
        <f t="shared" si="26"/>
        <v>12385847.468699999</v>
      </c>
      <c r="K72" s="95">
        <f t="shared" si="27"/>
        <v>10853476.669999998</v>
      </c>
      <c r="L72" s="95">
        <f t="shared" si="28"/>
        <v>14072918.41</v>
      </c>
      <c r="M72" s="95">
        <f t="shared" si="29"/>
        <v>9988981.2832856569</v>
      </c>
      <c r="N72" s="122">
        <v>674292.39</v>
      </c>
      <c r="O72" s="122">
        <f>SUM(O73:O74)</f>
        <v>687374.35000000009</v>
      </c>
      <c r="P72" s="117">
        <v>311912</v>
      </c>
      <c r="Q72" s="122">
        <f>SUM(Q73:Q74)</f>
        <v>218212.85000000003</v>
      </c>
      <c r="R72" s="117">
        <v>1072181.01</v>
      </c>
      <c r="S72" s="117">
        <f>SUM(S73:S74)</f>
        <v>1030796.1700000003</v>
      </c>
      <c r="T72" s="117">
        <v>1074363.43</v>
      </c>
      <c r="U72" s="117">
        <f>SUM(U73:U74)</f>
        <v>786371.40999999992</v>
      </c>
      <c r="V72" s="117">
        <f>SUM(V73:V74)</f>
        <v>1036290.5900000001</v>
      </c>
      <c r="W72" s="117">
        <f>SUM(W73:W74)</f>
        <v>1541938.7600000002</v>
      </c>
      <c r="X72" s="117">
        <f>SUM(X73:X74)</f>
        <v>1535052.18</v>
      </c>
      <c r="Y72" s="117">
        <f>SUM(Y73:Y74)</f>
        <v>1122170.7600000002</v>
      </c>
      <c r="Z72" s="117">
        <v>337668.97</v>
      </c>
      <c r="AA72" s="117">
        <v>633503.7699999999</v>
      </c>
      <c r="AB72" s="117">
        <v>872735.34</v>
      </c>
      <c r="AC72" s="117">
        <v>552071.07000000007</v>
      </c>
      <c r="AD72" s="117">
        <v>738879.84</v>
      </c>
      <c r="AE72" s="117">
        <v>993862.96999999974</v>
      </c>
      <c r="AF72" s="117">
        <v>1348101.45</v>
      </c>
      <c r="AG72" s="117">
        <v>1468778.5299999998</v>
      </c>
      <c r="AH72" s="117">
        <v>753523.1</v>
      </c>
      <c r="AI72" s="117">
        <v>588811.87600000005</v>
      </c>
      <c r="AJ72" s="117">
        <v>415696.85999999987</v>
      </c>
      <c r="AK72" s="117">
        <v>1028604.0000000002</v>
      </c>
      <c r="AL72" s="117">
        <v>1476023.3965</v>
      </c>
      <c r="AM72" s="117">
        <v>467562.52</v>
      </c>
      <c r="AN72" s="117">
        <v>1100800.2199999997</v>
      </c>
      <c r="AO72" s="117">
        <v>351885.36000000004</v>
      </c>
      <c r="AP72" s="117">
        <v>954027.26999999979</v>
      </c>
      <c r="AQ72" s="117">
        <v>1295070.3500000003</v>
      </c>
      <c r="AR72" s="117">
        <v>444530.16200000001</v>
      </c>
      <c r="AS72" s="117">
        <v>1844518.7300000004</v>
      </c>
      <c r="AT72" s="117">
        <v>915652.70999999985</v>
      </c>
      <c r="AU72" s="117">
        <v>1567001.02</v>
      </c>
      <c r="AV72" s="117">
        <v>893937.97</v>
      </c>
      <c r="AW72" s="117">
        <v>1567746.0200000005</v>
      </c>
      <c r="AX72" s="117">
        <v>441135.35000000003</v>
      </c>
      <c r="AY72" s="117">
        <v>492215.05</v>
      </c>
      <c r="AZ72" s="117">
        <v>725330.90000000014</v>
      </c>
      <c r="BA72" s="117">
        <v>726089.40999999992</v>
      </c>
      <c r="BB72" s="117">
        <v>816204.7</v>
      </c>
      <c r="BC72" s="117">
        <v>950688.2899999998</v>
      </c>
      <c r="BD72" s="117">
        <v>1065074.4299999997</v>
      </c>
      <c r="BE72" s="117">
        <v>725099.44000000006</v>
      </c>
      <c r="BF72" s="117">
        <v>1126024.6499999999</v>
      </c>
      <c r="BG72" s="117">
        <v>1301653.27</v>
      </c>
      <c r="BH72" s="117">
        <v>426427.16000000003</v>
      </c>
      <c r="BI72" s="117">
        <v>1532567.7399999998</v>
      </c>
      <c r="BJ72" s="95">
        <f>SUM(BJ73:BJ74)</f>
        <v>667865</v>
      </c>
      <c r="BK72" s="95">
        <f t="shared" ref="BK72:BU72" si="30">SUM(BK73:BK74)</f>
        <v>881425.4987</v>
      </c>
      <c r="BL72" s="95">
        <f t="shared" si="30"/>
        <v>607363.28</v>
      </c>
      <c r="BM72" s="95">
        <f t="shared" si="30"/>
        <v>202716.37999999998</v>
      </c>
      <c r="BN72" s="95">
        <f t="shared" si="30"/>
        <v>933883</v>
      </c>
      <c r="BO72" s="95">
        <f t="shared" si="30"/>
        <v>1268171.6200000001</v>
      </c>
      <c r="BP72" s="95">
        <f t="shared" si="30"/>
        <v>1288828.0000000002</v>
      </c>
      <c r="BQ72" s="95">
        <f t="shared" si="30"/>
        <v>1162443.8299999998</v>
      </c>
      <c r="BR72" s="95">
        <f t="shared" si="30"/>
        <v>871686.47000000009</v>
      </c>
      <c r="BS72" s="95">
        <f t="shared" si="30"/>
        <v>1740879.3899999997</v>
      </c>
      <c r="BT72" s="95">
        <f t="shared" si="30"/>
        <v>1573651.79</v>
      </c>
      <c r="BU72" s="95">
        <f t="shared" si="30"/>
        <v>1186933.21</v>
      </c>
      <c r="BV72" s="95">
        <f>SUM(BV73:BV74)</f>
        <v>1093999.04</v>
      </c>
      <c r="BW72" s="95">
        <f t="shared" ref="BW72:DE72" si="31">SUM(BW73:BW74)</f>
        <v>941052.97</v>
      </c>
      <c r="BX72" s="95">
        <f t="shared" si="31"/>
        <v>847159.12000000011</v>
      </c>
      <c r="BY72" s="95">
        <f t="shared" si="31"/>
        <v>984434.78</v>
      </c>
      <c r="BZ72" s="95">
        <f t="shared" si="31"/>
        <v>1619636.7000000002</v>
      </c>
      <c r="CA72" s="95">
        <f t="shared" si="31"/>
        <v>1158252.2399999998</v>
      </c>
      <c r="CB72" s="95">
        <f t="shared" si="31"/>
        <v>705244.3899999999</v>
      </c>
      <c r="CC72" s="95">
        <f t="shared" si="31"/>
        <v>689996</v>
      </c>
      <c r="CD72" s="95">
        <f t="shared" si="31"/>
        <v>318701.46999999997</v>
      </c>
      <c r="CE72" s="95">
        <f t="shared" si="31"/>
        <v>982966.26</v>
      </c>
      <c r="CF72" s="95">
        <f t="shared" si="31"/>
        <v>1008730.3600000002</v>
      </c>
      <c r="CG72" s="95">
        <f t="shared" si="31"/>
        <v>503303.33999999997</v>
      </c>
      <c r="CH72" s="95">
        <f t="shared" si="31"/>
        <v>1346712.16</v>
      </c>
      <c r="CI72" s="95">
        <f t="shared" si="31"/>
        <v>397812.33000000007</v>
      </c>
      <c r="CJ72" s="95">
        <f t="shared" si="31"/>
        <v>1095734.8000000003</v>
      </c>
      <c r="CK72" s="95">
        <f t="shared" si="31"/>
        <v>585349</v>
      </c>
      <c r="CL72" s="95">
        <f t="shared" si="31"/>
        <v>683514</v>
      </c>
      <c r="CM72" s="95">
        <f t="shared" si="31"/>
        <v>1372249</v>
      </c>
      <c r="CN72" s="95">
        <f t="shared" si="31"/>
        <v>643247</v>
      </c>
      <c r="CO72" s="95">
        <f t="shared" si="31"/>
        <v>604544</v>
      </c>
      <c r="CP72" s="95">
        <f t="shared" si="31"/>
        <v>1501907.1199999996</v>
      </c>
      <c r="CQ72" s="95">
        <f t="shared" si="31"/>
        <v>1922944</v>
      </c>
      <c r="CR72" s="95">
        <f t="shared" si="31"/>
        <v>2362911</v>
      </c>
      <c r="CS72" s="95">
        <f t="shared" si="31"/>
        <v>1555994</v>
      </c>
      <c r="CT72" s="207">
        <f t="shared" si="31"/>
        <v>1029757.5700000001</v>
      </c>
      <c r="CU72" s="207">
        <f t="shared" si="31"/>
        <v>544224.55999999994</v>
      </c>
      <c r="CV72" s="207">
        <f t="shared" si="31"/>
        <v>933810.54000000015</v>
      </c>
      <c r="CW72" s="95">
        <f t="shared" si="31"/>
        <v>870610.75</v>
      </c>
      <c r="CX72" s="95">
        <f t="shared" si="31"/>
        <v>1353646.8519997345</v>
      </c>
      <c r="CY72" s="95">
        <f t="shared" si="31"/>
        <v>1279504.5800000005</v>
      </c>
      <c r="CZ72" s="117">
        <f t="shared" si="31"/>
        <v>1291177.3200000003</v>
      </c>
      <c r="DA72" s="117">
        <f t="shared" si="31"/>
        <v>1159887.3334992377</v>
      </c>
      <c r="DB72" s="117">
        <f t="shared" si="31"/>
        <v>638132.06148127199</v>
      </c>
      <c r="DC72" s="117">
        <f t="shared" si="31"/>
        <v>464435.36148609855</v>
      </c>
      <c r="DD72" s="117">
        <f t="shared" si="31"/>
        <v>294459.17</v>
      </c>
      <c r="DE72" s="117">
        <f t="shared" si="31"/>
        <v>129335.18481931312</v>
      </c>
    </row>
    <row r="73" spans="1:109" s="34" customFormat="1" ht="13.8" x14ac:dyDescent="0.3">
      <c r="A73" s="347" t="s">
        <v>294</v>
      </c>
      <c r="B73" s="129">
        <v>2572494.2400000002</v>
      </c>
      <c r="C73" s="73">
        <v>1720227.4700000002</v>
      </c>
      <c r="D73" s="73">
        <v>2233088.87</v>
      </c>
      <c r="E73" s="73">
        <v>3818696.0099999993</v>
      </c>
      <c r="F73" s="73">
        <f t="shared" si="22"/>
        <v>4795000.7000000011</v>
      </c>
      <c r="G73" s="73">
        <f t="shared" si="24"/>
        <v>2874717.2859999998</v>
      </c>
      <c r="H73" s="73">
        <f t="shared" si="25"/>
        <v>5228085.2125000004</v>
      </c>
      <c r="I73" s="73">
        <f t="shared" si="23"/>
        <v>5934626.2299999995</v>
      </c>
      <c r="J73" s="98">
        <f t="shared" si="26"/>
        <v>7802485.2186999992</v>
      </c>
      <c r="K73" s="98">
        <f t="shared" si="27"/>
        <v>7433572.5200000005</v>
      </c>
      <c r="L73" s="98">
        <f t="shared" si="28"/>
        <v>11934364.149999999</v>
      </c>
      <c r="M73" s="98">
        <f t="shared" si="29"/>
        <v>9112698.91647432</v>
      </c>
      <c r="N73" s="97">
        <v>415902.35</v>
      </c>
      <c r="O73" s="97">
        <v>493620.96</v>
      </c>
      <c r="P73" s="73">
        <v>311476</v>
      </c>
      <c r="Q73" s="97">
        <v>181818.80000000002</v>
      </c>
      <c r="R73" s="73">
        <v>610732.86</v>
      </c>
      <c r="S73" s="73">
        <v>567330.54000000027</v>
      </c>
      <c r="T73" s="73">
        <v>349105.22999999992</v>
      </c>
      <c r="U73" s="73">
        <v>247694.7</v>
      </c>
      <c r="V73" s="97">
        <v>202965.4</v>
      </c>
      <c r="W73" s="97">
        <v>310101.17</v>
      </c>
      <c r="X73" s="73">
        <v>652148.70000000007</v>
      </c>
      <c r="Y73" s="91">
        <v>452103.99000000011</v>
      </c>
      <c r="Z73" s="73">
        <v>129148.40000000002</v>
      </c>
      <c r="AA73" s="73">
        <v>165551.37999999998</v>
      </c>
      <c r="AB73" s="73">
        <v>298557.70999999996</v>
      </c>
      <c r="AC73" s="73">
        <v>284668.11000000004</v>
      </c>
      <c r="AD73" s="73">
        <v>352680.53</v>
      </c>
      <c r="AE73" s="73">
        <v>429976.54999999964</v>
      </c>
      <c r="AF73" s="73">
        <v>173462.33</v>
      </c>
      <c r="AG73" s="73">
        <v>141264.27000000002</v>
      </c>
      <c r="AH73" s="73">
        <v>269838.09999999998</v>
      </c>
      <c r="AI73" s="73">
        <v>173240.82600000009</v>
      </c>
      <c r="AJ73" s="73">
        <v>145503.82</v>
      </c>
      <c r="AK73" s="73">
        <v>310825.26000000007</v>
      </c>
      <c r="AL73" s="73">
        <v>823850.78250000009</v>
      </c>
      <c r="AM73" s="73">
        <v>44051.19</v>
      </c>
      <c r="AN73" s="73">
        <v>558838.14999999991</v>
      </c>
      <c r="AO73" s="73">
        <v>131808.73000000001</v>
      </c>
      <c r="AP73" s="73">
        <v>513352.0199999999</v>
      </c>
      <c r="AQ73" s="73">
        <v>746088.2200000002</v>
      </c>
      <c r="AR73" s="73">
        <v>142175.98000000001</v>
      </c>
      <c r="AS73" s="73">
        <v>738837.90000000014</v>
      </c>
      <c r="AT73" s="73">
        <v>584400.39999999991</v>
      </c>
      <c r="AU73" s="73">
        <v>423202.82999999996</v>
      </c>
      <c r="AV73" s="73">
        <v>125677.18</v>
      </c>
      <c r="AW73" s="73">
        <v>395801.83</v>
      </c>
      <c r="AX73" s="73">
        <v>7578.76</v>
      </c>
      <c r="AY73" s="73">
        <v>394391.49</v>
      </c>
      <c r="AZ73" s="73">
        <v>436245.68000000011</v>
      </c>
      <c r="BA73" s="73">
        <v>230067.52000000002</v>
      </c>
      <c r="BB73" s="73">
        <v>430708.24</v>
      </c>
      <c r="BC73" s="73">
        <v>635741.15</v>
      </c>
      <c r="BD73" s="73">
        <v>676066.2899999998</v>
      </c>
      <c r="BE73" s="73">
        <v>480216.65000000008</v>
      </c>
      <c r="BF73" s="73">
        <v>682159.49</v>
      </c>
      <c r="BG73" s="73">
        <v>540759.36</v>
      </c>
      <c r="BH73" s="73">
        <v>368763.24000000005</v>
      </c>
      <c r="BI73" s="73">
        <v>1051928.3599999996</v>
      </c>
      <c r="BJ73" s="98">
        <v>537511</v>
      </c>
      <c r="BK73" s="98">
        <v>384804.13870000001</v>
      </c>
      <c r="BL73" s="98">
        <v>350735.76</v>
      </c>
      <c r="BM73" s="98">
        <v>182125.64999999997</v>
      </c>
      <c r="BN73" s="98">
        <v>816490</v>
      </c>
      <c r="BO73" s="98">
        <v>813559.10000000009</v>
      </c>
      <c r="BP73" s="3">
        <v>681374.17000000016</v>
      </c>
      <c r="BQ73" s="3">
        <v>801078.48999999987</v>
      </c>
      <c r="BR73" s="3">
        <v>716654.43</v>
      </c>
      <c r="BS73" s="3">
        <v>1026166.1999999997</v>
      </c>
      <c r="BT73" s="3">
        <v>765386.05</v>
      </c>
      <c r="BU73" s="3">
        <v>726600.23</v>
      </c>
      <c r="BV73" s="98">
        <v>601035.02</v>
      </c>
      <c r="BW73" s="98">
        <v>446696.74</v>
      </c>
      <c r="BX73" s="98">
        <v>690287.8600000001</v>
      </c>
      <c r="BY73" s="98">
        <v>825059.29</v>
      </c>
      <c r="BZ73" s="98">
        <v>1326588.55</v>
      </c>
      <c r="CA73" s="98">
        <v>761678.1399999999</v>
      </c>
      <c r="CB73" s="98">
        <v>587108.69999999995</v>
      </c>
      <c r="CC73" s="98">
        <v>590393</v>
      </c>
      <c r="CD73" s="98">
        <v>313335.32999999996</v>
      </c>
      <c r="CE73" s="98">
        <v>527496.80000000005</v>
      </c>
      <c r="CF73" s="98">
        <v>616646.40000000014</v>
      </c>
      <c r="CG73" s="98">
        <v>147246.68999999997</v>
      </c>
      <c r="CH73" s="98">
        <v>962078.21999999986</v>
      </c>
      <c r="CI73" s="98">
        <v>253940.92000000004</v>
      </c>
      <c r="CJ73" s="98">
        <v>809593.16000000015</v>
      </c>
      <c r="CK73" s="98">
        <v>570276</v>
      </c>
      <c r="CL73" s="98">
        <v>648679</v>
      </c>
      <c r="CM73" s="98">
        <v>1122015</v>
      </c>
      <c r="CN73" s="98">
        <v>517461</v>
      </c>
      <c r="CO73" s="98">
        <v>572768</v>
      </c>
      <c r="CP73" s="98">
        <v>1218870.8499999999</v>
      </c>
      <c r="CQ73" s="98">
        <v>1625212</v>
      </c>
      <c r="CR73" s="98">
        <v>2190086</v>
      </c>
      <c r="CS73" s="98">
        <v>1443384</v>
      </c>
      <c r="CT73" s="241">
        <v>1008474.05</v>
      </c>
      <c r="CU73" s="241">
        <v>505074.86</v>
      </c>
      <c r="CV73" s="241">
        <v>877196.7200000002</v>
      </c>
      <c r="CW73" s="98">
        <v>809893.48</v>
      </c>
      <c r="CX73" s="131">
        <v>1308152.9819997344</v>
      </c>
      <c r="CY73" s="98">
        <v>1183464.2900000005</v>
      </c>
      <c r="CZ73" s="73">
        <v>1176880.7800000003</v>
      </c>
      <c r="DA73" s="73">
        <v>1106626.4458794266</v>
      </c>
      <c r="DB73" s="73">
        <v>474753.35910372972</v>
      </c>
      <c r="DC73" s="73">
        <v>371791.53148609854</v>
      </c>
      <c r="DD73" s="77">
        <v>233495.13999999998</v>
      </c>
      <c r="DE73" s="73">
        <v>56895.278005329877</v>
      </c>
    </row>
    <row r="74" spans="1:109" s="34" customFormat="1" ht="13.8" x14ac:dyDescent="0.3">
      <c r="A74" s="347" t="s">
        <v>295</v>
      </c>
      <c r="B74" s="129">
        <v>2072278.48</v>
      </c>
      <c r="C74" s="73">
        <v>2540073.0499999998</v>
      </c>
      <c r="D74" s="73">
        <v>4639214.8499999987</v>
      </c>
      <c r="E74" s="73">
        <v>5528518.6000000006</v>
      </c>
      <c r="F74" s="73">
        <f t="shared" si="22"/>
        <v>6295956.1999999993</v>
      </c>
      <c r="G74" s="73">
        <f t="shared" si="24"/>
        <v>6857520.4899999993</v>
      </c>
      <c r="H74" s="73">
        <f t="shared" si="25"/>
        <v>7650670.5160000008</v>
      </c>
      <c r="I74" s="73">
        <f t="shared" si="23"/>
        <v>4393884.1599999992</v>
      </c>
      <c r="J74" s="98">
        <f t="shared" si="26"/>
        <v>4583362.25</v>
      </c>
      <c r="K74" s="98">
        <f t="shared" si="27"/>
        <v>3419904.15</v>
      </c>
      <c r="L74" s="98">
        <f t="shared" si="28"/>
        <v>2138554.2599999998</v>
      </c>
      <c r="M74" s="98">
        <f t="shared" si="29"/>
        <v>876282.3668113366</v>
      </c>
      <c r="N74" s="97">
        <v>258390.04</v>
      </c>
      <c r="O74" s="97">
        <v>193753.39</v>
      </c>
      <c r="P74" s="73">
        <v>437</v>
      </c>
      <c r="Q74" s="97">
        <v>36394.050000000003</v>
      </c>
      <c r="R74" s="73">
        <v>461448.15</v>
      </c>
      <c r="S74" s="73">
        <v>463465.63</v>
      </c>
      <c r="T74" s="73">
        <v>725258.2</v>
      </c>
      <c r="U74" s="73">
        <v>538676.71</v>
      </c>
      <c r="V74" s="97">
        <v>833325.19000000006</v>
      </c>
      <c r="W74" s="97">
        <v>1231837.5900000003</v>
      </c>
      <c r="X74" s="73">
        <v>882903.47999999986</v>
      </c>
      <c r="Y74" s="91">
        <v>670066.77</v>
      </c>
      <c r="Z74" s="73">
        <v>208520.56999999995</v>
      </c>
      <c r="AA74" s="73">
        <v>467952.3899999999</v>
      </c>
      <c r="AB74" s="73">
        <v>574177.63</v>
      </c>
      <c r="AC74" s="73">
        <v>267402.96000000002</v>
      </c>
      <c r="AD74" s="73">
        <v>386199.30999999994</v>
      </c>
      <c r="AE74" s="73">
        <v>563886.42000000004</v>
      </c>
      <c r="AF74" s="73">
        <v>1174639.1199999999</v>
      </c>
      <c r="AG74" s="73">
        <v>1327514.2599999998</v>
      </c>
      <c r="AH74" s="73">
        <v>483685</v>
      </c>
      <c r="AI74" s="73">
        <v>415571.04999999993</v>
      </c>
      <c r="AJ74" s="73">
        <v>270193.03999999986</v>
      </c>
      <c r="AK74" s="73">
        <v>717778.74000000022</v>
      </c>
      <c r="AL74" s="73">
        <v>652172.61399999994</v>
      </c>
      <c r="AM74" s="73">
        <v>423511.33</v>
      </c>
      <c r="AN74" s="73">
        <v>541962.06999999995</v>
      </c>
      <c r="AO74" s="73">
        <v>220076.63000000003</v>
      </c>
      <c r="AP74" s="73">
        <v>440675.24999999994</v>
      </c>
      <c r="AQ74" s="73">
        <v>548982.13000000012</v>
      </c>
      <c r="AR74" s="73">
        <v>302354.18199999997</v>
      </c>
      <c r="AS74" s="73">
        <v>1105680.8300000003</v>
      </c>
      <c r="AT74" s="73">
        <v>331252.30999999994</v>
      </c>
      <c r="AU74" s="73">
        <v>1143798.1900000002</v>
      </c>
      <c r="AV74" s="73">
        <v>768260.78999999992</v>
      </c>
      <c r="AW74" s="73">
        <v>1171944.1900000004</v>
      </c>
      <c r="AX74" s="73">
        <v>433556.59</v>
      </c>
      <c r="AY74" s="73">
        <v>97823.56</v>
      </c>
      <c r="AZ74" s="73">
        <v>289085.22000000003</v>
      </c>
      <c r="BA74" s="73">
        <v>496021.8899999999</v>
      </c>
      <c r="BB74" s="73">
        <v>385496.45999999996</v>
      </c>
      <c r="BC74" s="73">
        <v>314947.13999999984</v>
      </c>
      <c r="BD74" s="73">
        <v>389008.13999999984</v>
      </c>
      <c r="BE74" s="73">
        <v>244882.79</v>
      </c>
      <c r="BF74" s="73">
        <v>443865.16000000003</v>
      </c>
      <c r="BG74" s="73">
        <v>760893.90999999992</v>
      </c>
      <c r="BH74" s="73">
        <v>57663.92</v>
      </c>
      <c r="BI74" s="73">
        <v>480639.38000000006</v>
      </c>
      <c r="BJ74" s="98">
        <v>130354</v>
      </c>
      <c r="BK74" s="98">
        <v>496621.36</v>
      </c>
      <c r="BL74" s="98">
        <v>256627.52</v>
      </c>
      <c r="BM74" s="98">
        <v>20590.73</v>
      </c>
      <c r="BN74" s="98">
        <v>117393</v>
      </c>
      <c r="BO74" s="98">
        <v>454612.51999999996</v>
      </c>
      <c r="BP74" s="3">
        <v>607453.83000000007</v>
      </c>
      <c r="BQ74" s="3">
        <v>361365.34</v>
      </c>
      <c r="BR74" s="3">
        <v>155032.04</v>
      </c>
      <c r="BS74" s="3">
        <v>714713.19000000006</v>
      </c>
      <c r="BT74" s="3">
        <v>808265.74</v>
      </c>
      <c r="BU74" s="3">
        <v>460332.98000000004</v>
      </c>
      <c r="BV74" s="98">
        <v>492964.01999999996</v>
      </c>
      <c r="BW74" s="98">
        <v>494356.23</v>
      </c>
      <c r="BX74" s="98">
        <v>156871.25999999998</v>
      </c>
      <c r="BY74" s="98">
        <v>159375.48999999996</v>
      </c>
      <c r="BZ74" s="98">
        <v>293048.15000000002</v>
      </c>
      <c r="CA74" s="98">
        <v>396574.1</v>
      </c>
      <c r="CB74" s="98">
        <v>118135.69</v>
      </c>
      <c r="CC74" s="98">
        <v>99603</v>
      </c>
      <c r="CD74" s="98">
        <v>5366.1399999999994</v>
      </c>
      <c r="CE74" s="98">
        <v>455469.45999999996</v>
      </c>
      <c r="CF74" s="98">
        <v>392083.96000000008</v>
      </c>
      <c r="CG74" s="98">
        <v>356056.65</v>
      </c>
      <c r="CH74" s="98">
        <v>384633.94</v>
      </c>
      <c r="CI74" s="98">
        <v>143871.41</v>
      </c>
      <c r="CJ74" s="98">
        <v>286141.64</v>
      </c>
      <c r="CK74" s="98">
        <v>15073</v>
      </c>
      <c r="CL74" s="98">
        <v>34835</v>
      </c>
      <c r="CM74" s="98">
        <v>250234</v>
      </c>
      <c r="CN74" s="98">
        <v>125786</v>
      </c>
      <c r="CO74" s="98">
        <v>31776</v>
      </c>
      <c r="CP74" s="98">
        <v>283036.2699999999</v>
      </c>
      <c r="CQ74" s="98">
        <v>297732</v>
      </c>
      <c r="CR74" s="98">
        <v>172825</v>
      </c>
      <c r="CS74" s="98">
        <v>112610</v>
      </c>
      <c r="CT74" s="241">
        <v>21283.52</v>
      </c>
      <c r="CU74" s="241">
        <v>39149.699999999997</v>
      </c>
      <c r="CV74" s="241">
        <v>56613.819999999992</v>
      </c>
      <c r="CW74" s="98">
        <v>60717.270000000004</v>
      </c>
      <c r="CX74" s="131">
        <v>45493.869999999995</v>
      </c>
      <c r="CY74" s="98">
        <v>96040.290000000023</v>
      </c>
      <c r="CZ74" s="73">
        <v>114296.54000000002</v>
      </c>
      <c r="DA74" s="73">
        <v>53260.887619811096</v>
      </c>
      <c r="DB74" s="73">
        <v>163378.70237754224</v>
      </c>
      <c r="DC74" s="73">
        <v>92643.83</v>
      </c>
      <c r="DD74" s="77">
        <v>60964.03</v>
      </c>
      <c r="DE74" s="73">
        <v>72439.906813983238</v>
      </c>
    </row>
    <row r="75" spans="1:109" s="37" customFormat="1" ht="13.8" x14ac:dyDescent="0.3">
      <c r="A75" s="345" t="s">
        <v>296</v>
      </c>
      <c r="B75" s="346">
        <v>1247629.49</v>
      </c>
      <c r="C75" s="117">
        <v>1424557.9600000002</v>
      </c>
      <c r="D75" s="117">
        <v>2777562.3900000006</v>
      </c>
      <c r="E75" s="117">
        <v>2823343.28</v>
      </c>
      <c r="F75" s="117">
        <f t="shared" si="22"/>
        <v>3681256.7199999997</v>
      </c>
      <c r="G75" s="117">
        <f t="shared" si="24"/>
        <v>3395744.29</v>
      </c>
      <c r="H75" s="117">
        <f t="shared" si="25"/>
        <v>5462054.6822899999</v>
      </c>
      <c r="I75" s="117">
        <f t="shared" si="23"/>
        <v>3334993.1999999993</v>
      </c>
      <c r="J75" s="95">
        <f t="shared" si="26"/>
        <v>4341245.1096999999</v>
      </c>
      <c r="K75" s="95">
        <f t="shared" si="27"/>
        <v>3678852.18</v>
      </c>
      <c r="L75" s="95">
        <f t="shared" si="28"/>
        <v>3441470.74</v>
      </c>
      <c r="M75" s="95">
        <f t="shared" si="29"/>
        <v>3842230.0903469105</v>
      </c>
      <c r="N75" s="122">
        <v>82216.040000000008</v>
      </c>
      <c r="O75" s="122">
        <v>112673.20999999999</v>
      </c>
      <c r="P75" s="117">
        <v>250958</v>
      </c>
      <c r="Q75" s="122">
        <v>105498.42</v>
      </c>
      <c r="R75" s="117">
        <v>197551.13</v>
      </c>
      <c r="S75" s="117">
        <v>848389.67999999959</v>
      </c>
      <c r="T75" s="117">
        <v>581622.45999999985</v>
      </c>
      <c r="U75" s="117">
        <v>225398.72</v>
      </c>
      <c r="V75" s="122">
        <v>155255.46999999997</v>
      </c>
      <c r="W75" s="122">
        <v>414956.88</v>
      </c>
      <c r="X75" s="117">
        <v>259616.71000000002</v>
      </c>
      <c r="Y75" s="113">
        <v>447120</v>
      </c>
      <c r="Z75" s="117">
        <v>307148.76</v>
      </c>
      <c r="AA75" s="117">
        <v>1165.44</v>
      </c>
      <c r="AB75" s="117">
        <v>318573.27999999991</v>
      </c>
      <c r="AC75" s="117">
        <v>221708.49000000002</v>
      </c>
      <c r="AD75" s="117">
        <v>304561.74000000005</v>
      </c>
      <c r="AE75" s="117">
        <v>304807.33000000007</v>
      </c>
      <c r="AF75" s="117">
        <v>473596.3</v>
      </c>
      <c r="AG75" s="117">
        <v>265857.56</v>
      </c>
      <c r="AH75" s="117">
        <v>167881.63</v>
      </c>
      <c r="AI75" s="117">
        <v>369946.26</v>
      </c>
      <c r="AJ75" s="117">
        <v>313782.97999999986</v>
      </c>
      <c r="AK75" s="117">
        <v>346714.51999999996</v>
      </c>
      <c r="AL75" s="117">
        <v>1015101.4567999998</v>
      </c>
      <c r="AM75" s="117">
        <v>141545.33000000002</v>
      </c>
      <c r="AN75" s="117">
        <v>500855.13</v>
      </c>
      <c r="AO75" s="117">
        <v>99942.879999999976</v>
      </c>
      <c r="AP75" s="117">
        <v>457207.98999999987</v>
      </c>
      <c r="AQ75" s="117">
        <v>384525.99000000011</v>
      </c>
      <c r="AR75" s="117">
        <v>230452.73548999999</v>
      </c>
      <c r="AS75" s="117">
        <v>778440.84000000008</v>
      </c>
      <c r="AT75" s="117">
        <v>415746.43000000005</v>
      </c>
      <c r="AU75" s="117">
        <v>594494.31999999983</v>
      </c>
      <c r="AV75" s="117">
        <v>293487.29999999993</v>
      </c>
      <c r="AW75" s="117">
        <v>550254.28</v>
      </c>
      <c r="AX75" s="117">
        <v>357796.31</v>
      </c>
      <c r="AY75" s="117">
        <v>2071.12</v>
      </c>
      <c r="AZ75" s="117">
        <v>243993.98000000004</v>
      </c>
      <c r="BA75" s="117">
        <v>250135.02999999997</v>
      </c>
      <c r="BB75" s="117">
        <v>357661.78999999986</v>
      </c>
      <c r="BC75" s="117">
        <v>322214.96999999997</v>
      </c>
      <c r="BD75" s="117">
        <v>347563.98</v>
      </c>
      <c r="BE75" s="117">
        <v>314512.35999999993</v>
      </c>
      <c r="BF75" s="117">
        <v>312945.08999999991</v>
      </c>
      <c r="BG75" s="117">
        <v>278994.53000000003</v>
      </c>
      <c r="BH75" s="117">
        <v>197811.36</v>
      </c>
      <c r="BI75" s="117">
        <v>349292.68000000005</v>
      </c>
      <c r="BJ75" s="95">
        <v>198008</v>
      </c>
      <c r="BK75" s="95">
        <v>217856.81969999999</v>
      </c>
      <c r="BL75" s="95">
        <v>386993.9</v>
      </c>
      <c r="BM75" s="95">
        <v>15750.34</v>
      </c>
      <c r="BN75" s="95">
        <v>191631</v>
      </c>
      <c r="BO75" s="95">
        <v>345456.36</v>
      </c>
      <c r="BP75" s="348">
        <v>221305.16999999998</v>
      </c>
      <c r="BQ75" s="348">
        <v>493919.00999999989</v>
      </c>
      <c r="BR75" s="348">
        <v>336568.75</v>
      </c>
      <c r="BS75" s="348">
        <v>637329.69000000006</v>
      </c>
      <c r="BT75" s="348">
        <v>649396.12000000011</v>
      </c>
      <c r="BU75" s="348">
        <v>647029.95000000007</v>
      </c>
      <c r="BV75" s="95">
        <v>358643.23999999993</v>
      </c>
      <c r="BW75" s="95">
        <v>454532.06000000006</v>
      </c>
      <c r="BX75" s="95">
        <v>496169.16</v>
      </c>
      <c r="BY75" s="95">
        <v>600049.90999999992</v>
      </c>
      <c r="BZ75" s="95">
        <v>273164.63999999996</v>
      </c>
      <c r="CA75" s="95">
        <v>281272.07999999996</v>
      </c>
      <c r="CB75" s="95">
        <v>177757</v>
      </c>
      <c r="CC75" s="95">
        <v>196206</v>
      </c>
      <c r="CD75" s="95">
        <v>53386.22</v>
      </c>
      <c r="CE75" s="95">
        <v>204601.1</v>
      </c>
      <c r="CF75" s="95">
        <v>249603.48000000004</v>
      </c>
      <c r="CG75" s="95">
        <v>333467.28999999992</v>
      </c>
      <c r="CH75" s="95">
        <v>175260.53</v>
      </c>
      <c r="CI75" s="95">
        <v>43734.86</v>
      </c>
      <c r="CJ75" s="95">
        <v>112095.81</v>
      </c>
      <c r="CK75" s="95">
        <v>173973</v>
      </c>
      <c r="CL75" s="95">
        <v>156973</v>
      </c>
      <c r="CM75" s="95">
        <v>272871</v>
      </c>
      <c r="CN75" s="95">
        <v>729893</v>
      </c>
      <c r="CO75" s="95">
        <v>218203</v>
      </c>
      <c r="CP75" s="95">
        <v>149122.54</v>
      </c>
      <c r="CQ75" s="95">
        <v>454026</v>
      </c>
      <c r="CR75" s="95">
        <v>376094</v>
      </c>
      <c r="CS75" s="95">
        <v>579224</v>
      </c>
      <c r="CT75" s="207">
        <v>450087.68000000005</v>
      </c>
      <c r="CU75" s="207">
        <v>157804.28</v>
      </c>
      <c r="CV75" s="207">
        <v>335103.21999999986</v>
      </c>
      <c r="CW75" s="95">
        <v>470784.09999999986</v>
      </c>
      <c r="CX75" s="223">
        <v>474676.67131459614</v>
      </c>
      <c r="CY75" s="95">
        <v>306255.82999999996</v>
      </c>
      <c r="CZ75" s="117">
        <v>318052.03000000003</v>
      </c>
      <c r="DA75" s="117">
        <v>295830.2431260678</v>
      </c>
      <c r="DB75" s="117">
        <v>228534.03803578325</v>
      </c>
      <c r="DC75" s="117">
        <v>290860.47307407099</v>
      </c>
      <c r="DD75" s="304">
        <v>231389.36999999997</v>
      </c>
      <c r="DE75" s="117">
        <v>282852.15479639219</v>
      </c>
    </row>
    <row r="76" spans="1:109" s="37" customFormat="1" ht="27.6" x14ac:dyDescent="0.3">
      <c r="A76" s="345" t="s">
        <v>297</v>
      </c>
      <c r="B76" s="346">
        <v>381604.69</v>
      </c>
      <c r="C76" s="117">
        <v>608809.01</v>
      </c>
      <c r="D76" s="117">
        <v>750181.4</v>
      </c>
      <c r="E76" s="117">
        <v>807206.59000000008</v>
      </c>
      <c r="F76" s="117">
        <f t="shared" si="22"/>
        <v>899217.27</v>
      </c>
      <c r="G76" s="117">
        <f t="shared" si="24"/>
        <v>990521.80000000016</v>
      </c>
      <c r="H76" s="117">
        <f t="shared" si="25"/>
        <v>821297.79999999993</v>
      </c>
      <c r="I76" s="117">
        <f t="shared" si="23"/>
        <v>827953.61999999988</v>
      </c>
      <c r="J76" s="95">
        <f t="shared" si="26"/>
        <v>766806.05980000005</v>
      </c>
      <c r="K76" s="95">
        <f t="shared" si="27"/>
        <v>771983.6399999999</v>
      </c>
      <c r="L76" s="95">
        <f t="shared" si="28"/>
        <v>1360720.72</v>
      </c>
      <c r="M76" s="95">
        <f t="shared" si="29"/>
        <v>1128533.3257784485</v>
      </c>
      <c r="N76" s="122">
        <v>47058.260000000009</v>
      </c>
      <c r="O76" s="122">
        <v>44627.229999999996</v>
      </c>
      <c r="P76" s="117">
        <v>129423</v>
      </c>
      <c r="Q76" s="122">
        <v>33318.559999999998</v>
      </c>
      <c r="R76" s="117">
        <v>93080.6</v>
      </c>
      <c r="S76" s="117">
        <v>102501.43000000002</v>
      </c>
      <c r="T76" s="117">
        <v>15151.849999999999</v>
      </c>
      <c r="U76" s="117">
        <v>66817.31</v>
      </c>
      <c r="V76" s="122">
        <v>91089.139999999985</v>
      </c>
      <c r="W76" s="122">
        <v>57753.080000000009</v>
      </c>
      <c r="X76" s="117">
        <v>111599.31</v>
      </c>
      <c r="Y76" s="113">
        <v>106797.5</v>
      </c>
      <c r="Z76" s="117">
        <v>9277.75</v>
      </c>
      <c r="AA76" s="117">
        <v>18732.810000000001</v>
      </c>
      <c r="AB76" s="117">
        <v>142560.76</v>
      </c>
      <c r="AC76" s="117">
        <v>51973.840000000004</v>
      </c>
      <c r="AD76" s="117">
        <v>121418.06000000001</v>
      </c>
      <c r="AE76" s="117">
        <v>115864.36</v>
      </c>
      <c r="AF76" s="117">
        <v>102276.72000000002</v>
      </c>
      <c r="AG76" s="117">
        <v>148350.53</v>
      </c>
      <c r="AH76" s="117">
        <v>145194.08000000002</v>
      </c>
      <c r="AI76" s="117">
        <v>26876.410000000003</v>
      </c>
      <c r="AJ76" s="117">
        <v>84510.209999999963</v>
      </c>
      <c r="AK76" s="117">
        <v>23486.269999999997</v>
      </c>
      <c r="AL76" s="117">
        <v>53633.39</v>
      </c>
      <c r="AM76" s="117">
        <v>32825.75</v>
      </c>
      <c r="AN76" s="117">
        <v>145876.20999999996</v>
      </c>
      <c r="AO76" s="117">
        <v>55811.61</v>
      </c>
      <c r="AP76" s="117">
        <v>69337.88</v>
      </c>
      <c r="AQ76" s="117">
        <v>42057.18</v>
      </c>
      <c r="AR76" s="117">
        <v>4950.6099999999997</v>
      </c>
      <c r="AS76" s="117">
        <v>95944.119999999966</v>
      </c>
      <c r="AT76" s="117">
        <v>123967.42000000003</v>
      </c>
      <c r="AU76" s="117">
        <v>53895.80000000001</v>
      </c>
      <c r="AV76" s="117">
        <v>73022.189999999988</v>
      </c>
      <c r="AW76" s="117">
        <v>69975.64</v>
      </c>
      <c r="AX76" s="117">
        <v>140094.66999999998</v>
      </c>
      <c r="AY76" s="117">
        <v>51365.899999999994</v>
      </c>
      <c r="AZ76" s="117">
        <v>51365.899999999994</v>
      </c>
      <c r="BA76" s="117">
        <v>57509.490000000005</v>
      </c>
      <c r="BB76" s="117">
        <v>60188.92</v>
      </c>
      <c r="BC76" s="117">
        <v>85067.269999999975</v>
      </c>
      <c r="BD76" s="117">
        <v>87390.849999999977</v>
      </c>
      <c r="BE76" s="117">
        <v>112008.98000000001</v>
      </c>
      <c r="BF76" s="117">
        <v>62016.070000000007</v>
      </c>
      <c r="BG76" s="117">
        <v>59553.159999999989</v>
      </c>
      <c r="BH76" s="117">
        <v>32087.260000000002</v>
      </c>
      <c r="BI76" s="117">
        <v>29305.15</v>
      </c>
      <c r="BJ76" s="95">
        <v>66302</v>
      </c>
      <c r="BK76" s="95">
        <v>50595.6898</v>
      </c>
      <c r="BL76" s="95">
        <v>44155.14</v>
      </c>
      <c r="BM76" s="95">
        <v>8754.5300000000007</v>
      </c>
      <c r="BN76" s="95">
        <v>43512.19</v>
      </c>
      <c r="BO76" s="95">
        <v>47198.42</v>
      </c>
      <c r="BP76" s="348">
        <v>59850.549999999996</v>
      </c>
      <c r="BQ76" s="348">
        <v>107843.18000000001</v>
      </c>
      <c r="BR76" s="348">
        <v>106995.22</v>
      </c>
      <c r="BS76" s="348">
        <v>75423.41</v>
      </c>
      <c r="BT76" s="348">
        <v>95483.549999999988</v>
      </c>
      <c r="BU76" s="348">
        <v>60692.18</v>
      </c>
      <c r="BV76" s="95">
        <v>20585.04</v>
      </c>
      <c r="BW76" s="95">
        <v>76622.25</v>
      </c>
      <c r="BX76" s="95">
        <v>25455.240000000005</v>
      </c>
      <c r="BY76" s="95">
        <v>35788.67</v>
      </c>
      <c r="BZ76" s="95">
        <v>139206.74</v>
      </c>
      <c r="CA76" s="95">
        <v>68916.39</v>
      </c>
      <c r="CB76" s="95">
        <v>35189.81</v>
      </c>
      <c r="CC76" s="95">
        <v>63339</v>
      </c>
      <c r="CD76" s="95">
        <v>114843.62</v>
      </c>
      <c r="CE76" s="95">
        <v>68891.97</v>
      </c>
      <c r="CF76" s="95">
        <v>111830.19</v>
      </c>
      <c r="CG76" s="95">
        <v>11314.72</v>
      </c>
      <c r="CH76" s="95">
        <v>502392.26000000013</v>
      </c>
      <c r="CI76" s="95">
        <v>80343.789999999979</v>
      </c>
      <c r="CJ76" s="95">
        <v>63808.24</v>
      </c>
      <c r="CK76" s="95">
        <v>135919</v>
      </c>
      <c r="CL76" s="95">
        <v>136082</v>
      </c>
      <c r="CM76" s="95">
        <v>25112</v>
      </c>
      <c r="CN76" s="95">
        <v>15267</v>
      </c>
      <c r="CO76" s="95">
        <v>89786</v>
      </c>
      <c r="CP76" s="95">
        <v>129298.43000000001</v>
      </c>
      <c r="CQ76" s="95">
        <v>20914</v>
      </c>
      <c r="CR76" s="95">
        <v>54361</v>
      </c>
      <c r="CS76" s="95">
        <v>107437</v>
      </c>
      <c r="CT76" s="207">
        <v>184883.12999999998</v>
      </c>
      <c r="CU76" s="207">
        <v>19384.59</v>
      </c>
      <c r="CV76" s="207">
        <v>8119.5299999999988</v>
      </c>
      <c r="CW76" s="95">
        <v>201398.85</v>
      </c>
      <c r="CX76" s="223">
        <v>52765.933952499254</v>
      </c>
      <c r="CY76" s="95">
        <v>72131.320000000007</v>
      </c>
      <c r="CZ76" s="117">
        <v>102240.95999999999</v>
      </c>
      <c r="DA76" s="117">
        <v>207742.22555785719</v>
      </c>
      <c r="DB76" s="117">
        <v>81851.153290110713</v>
      </c>
      <c r="DC76" s="117">
        <v>119629.75999999999</v>
      </c>
      <c r="DD76" s="304">
        <v>55093.2</v>
      </c>
      <c r="DE76" s="117">
        <v>23292.672977981401</v>
      </c>
    </row>
    <row r="77" spans="1:109" s="37" customFormat="1" ht="13.8" x14ac:dyDescent="0.3">
      <c r="A77" s="345" t="s">
        <v>298</v>
      </c>
      <c r="B77" s="346">
        <v>1643345.2444</v>
      </c>
      <c r="C77" s="117">
        <v>1657831.6194999998</v>
      </c>
      <c r="D77" s="117">
        <v>1846203.0537999999</v>
      </c>
      <c r="E77" s="117">
        <v>2254076.09</v>
      </c>
      <c r="F77" s="117">
        <f t="shared" si="22"/>
        <v>2625920.2455999991</v>
      </c>
      <c r="G77" s="117">
        <f t="shared" si="24"/>
        <v>2444129.9909999999</v>
      </c>
      <c r="H77" s="117">
        <f t="shared" si="25"/>
        <v>2206364.3092</v>
      </c>
      <c r="I77" s="117">
        <f t="shared" si="23"/>
        <v>2150279.0866999999</v>
      </c>
      <c r="J77" s="95">
        <f t="shared" si="26"/>
        <v>1520366.0486999999</v>
      </c>
      <c r="K77" s="95">
        <f t="shared" si="27"/>
        <v>2065447.06</v>
      </c>
      <c r="L77" s="95">
        <f t="shared" si="28"/>
        <v>2851615.95</v>
      </c>
      <c r="M77" s="95">
        <f t="shared" si="29"/>
        <v>2024502.3209491977</v>
      </c>
      <c r="N77" s="122">
        <v>216873.2000000001</v>
      </c>
      <c r="O77" s="122">
        <v>98231.150000000052</v>
      </c>
      <c r="P77" s="117">
        <v>337373</v>
      </c>
      <c r="Q77" s="122">
        <v>102661.80000000008</v>
      </c>
      <c r="R77" s="117">
        <v>278416.14999999967</v>
      </c>
      <c r="S77" s="117">
        <v>248410.46999999974</v>
      </c>
      <c r="T77" s="117">
        <v>193649.9</v>
      </c>
      <c r="U77" s="117">
        <v>342343.1</v>
      </c>
      <c r="V77" s="122">
        <v>75860.079000000012</v>
      </c>
      <c r="W77" s="122">
        <v>263508.39329999988</v>
      </c>
      <c r="X77" s="117">
        <v>440380.66000000009</v>
      </c>
      <c r="Y77" s="113">
        <v>28212.3433</v>
      </c>
      <c r="Z77" s="117">
        <v>189963.60699999996</v>
      </c>
      <c r="AA77" s="117">
        <v>22865.789999999997</v>
      </c>
      <c r="AB77" s="117">
        <v>343778.29669999983</v>
      </c>
      <c r="AC77" s="117">
        <v>141295.41</v>
      </c>
      <c r="AD77" s="117">
        <v>214434.5729999998</v>
      </c>
      <c r="AE77" s="117">
        <v>245278.81000000008</v>
      </c>
      <c r="AF77" s="117">
        <v>101263.31</v>
      </c>
      <c r="AG77" s="117">
        <v>262818.1700000001</v>
      </c>
      <c r="AH77" s="117">
        <v>353047.99429999996</v>
      </c>
      <c r="AI77" s="117">
        <v>97106.219999999972</v>
      </c>
      <c r="AJ77" s="117">
        <v>167860.76</v>
      </c>
      <c r="AK77" s="117">
        <v>304417.05000000016</v>
      </c>
      <c r="AL77" s="117">
        <v>254715.68319999994</v>
      </c>
      <c r="AM77" s="117">
        <v>83704.570000000007</v>
      </c>
      <c r="AN77" s="117">
        <v>275819.38999999996</v>
      </c>
      <c r="AO77" s="117">
        <v>74147.95</v>
      </c>
      <c r="AP77" s="117">
        <v>188304.04</v>
      </c>
      <c r="AQ77" s="117">
        <v>337064.17000000004</v>
      </c>
      <c r="AR77" s="117">
        <v>92799.324099999998</v>
      </c>
      <c r="AS77" s="117">
        <v>252120.94999999995</v>
      </c>
      <c r="AT77" s="117">
        <v>148056.86000000004</v>
      </c>
      <c r="AU77" s="117">
        <v>172370.93999999989</v>
      </c>
      <c r="AV77" s="117">
        <v>72567.69</v>
      </c>
      <c r="AW77" s="117">
        <v>254692.74189999991</v>
      </c>
      <c r="AX77" s="117">
        <v>39055.376699999993</v>
      </c>
      <c r="AY77" s="117">
        <v>192520.39</v>
      </c>
      <c r="AZ77" s="117">
        <v>144826.50999999989</v>
      </c>
      <c r="BA77" s="117">
        <v>221716.96999999997</v>
      </c>
      <c r="BB77" s="117">
        <v>264955.35000000003</v>
      </c>
      <c r="BC77" s="117">
        <v>252419.26999999996</v>
      </c>
      <c r="BD77" s="117">
        <v>140008.94</v>
      </c>
      <c r="BE77" s="117">
        <v>206284.99999999997</v>
      </c>
      <c r="BF77" s="117">
        <v>239898.28</v>
      </c>
      <c r="BG77" s="117">
        <v>232382.48999999996</v>
      </c>
      <c r="BH77" s="117">
        <v>128227.52000000003</v>
      </c>
      <c r="BI77" s="117">
        <v>87982.989999999991</v>
      </c>
      <c r="BJ77" s="95">
        <v>60582</v>
      </c>
      <c r="BK77" s="95">
        <v>166388.35870000001</v>
      </c>
      <c r="BL77" s="95">
        <v>30479.53</v>
      </c>
      <c r="BM77" s="95">
        <v>45262.840000000011</v>
      </c>
      <c r="BN77" s="95">
        <v>192214</v>
      </c>
      <c r="BO77" s="95">
        <v>229204.74000000008</v>
      </c>
      <c r="BP77" s="348">
        <v>111829.97999999995</v>
      </c>
      <c r="BQ77" s="348">
        <v>104702.77999999994</v>
      </c>
      <c r="BR77" s="348">
        <v>126122.46000000004</v>
      </c>
      <c r="BS77" s="348">
        <v>239812.18999999992</v>
      </c>
      <c r="BT77" s="348">
        <v>118559.65000000001</v>
      </c>
      <c r="BU77" s="348">
        <v>95207.52</v>
      </c>
      <c r="BV77" s="95">
        <v>157206.82000000007</v>
      </c>
      <c r="BW77" s="95">
        <v>317323.65000000008</v>
      </c>
      <c r="BX77" s="95">
        <v>83709.089999999895</v>
      </c>
      <c r="BY77" s="95">
        <v>215732.47999999998</v>
      </c>
      <c r="BZ77" s="95">
        <v>226919.36000000002</v>
      </c>
      <c r="CA77" s="95">
        <v>169661.35999999996</v>
      </c>
      <c r="CB77" s="95">
        <v>219925.63</v>
      </c>
      <c r="CC77" s="95">
        <v>148292</v>
      </c>
      <c r="CD77" s="95">
        <v>188579.93999999994</v>
      </c>
      <c r="CE77" s="95">
        <v>244875.24</v>
      </c>
      <c r="CF77" s="95">
        <v>50783.96</v>
      </c>
      <c r="CG77" s="95">
        <v>42437.53</v>
      </c>
      <c r="CH77" s="95">
        <v>181975.02000000002</v>
      </c>
      <c r="CI77" s="95">
        <v>157926.97</v>
      </c>
      <c r="CJ77" s="95">
        <v>204456.99</v>
      </c>
      <c r="CK77" s="95">
        <v>63785</v>
      </c>
      <c r="CL77" s="95">
        <v>193476</v>
      </c>
      <c r="CM77" s="95">
        <v>219010</v>
      </c>
      <c r="CN77" s="95">
        <v>51629</v>
      </c>
      <c r="CO77" s="95">
        <v>162202</v>
      </c>
      <c r="CP77" s="95">
        <v>436907.97000000009</v>
      </c>
      <c r="CQ77" s="95">
        <v>200051</v>
      </c>
      <c r="CR77" s="95">
        <v>481503</v>
      </c>
      <c r="CS77" s="95">
        <v>498693</v>
      </c>
      <c r="CT77" s="207">
        <v>156345.11000000002</v>
      </c>
      <c r="CU77" s="207">
        <v>65825.570000000022</v>
      </c>
      <c r="CV77" s="207">
        <v>13695.85</v>
      </c>
      <c r="CW77" s="95">
        <v>647786.99</v>
      </c>
      <c r="CX77" s="223">
        <v>497729.92323278805</v>
      </c>
      <c r="CY77" s="95">
        <v>68094.53</v>
      </c>
      <c r="CZ77" s="117">
        <v>96425.03</v>
      </c>
      <c r="DA77" s="117">
        <v>30330.233255482228</v>
      </c>
      <c r="DB77" s="117">
        <v>369955.90075388347</v>
      </c>
      <c r="DC77" s="117">
        <v>29055.495168094596</v>
      </c>
      <c r="DD77" s="304">
        <v>18268.700000000004</v>
      </c>
      <c r="DE77" s="117">
        <v>30988.988538949521</v>
      </c>
    </row>
    <row r="78" spans="1:109" s="37" customFormat="1" ht="13.8" x14ac:dyDescent="0.3">
      <c r="A78" s="326" t="s">
        <v>299</v>
      </c>
      <c r="B78" s="189">
        <v>2401312.2231999999</v>
      </c>
      <c r="C78" s="117">
        <v>2435263.3299999996</v>
      </c>
      <c r="D78" s="117">
        <v>2291661.6820000005</v>
      </c>
      <c r="E78" s="117">
        <v>2280673.7412999999</v>
      </c>
      <c r="F78" s="117">
        <f t="shared" si="22"/>
        <v>2572643.1999999997</v>
      </c>
      <c r="G78" s="117">
        <f t="shared" si="24"/>
        <v>2594741.38</v>
      </c>
      <c r="H78" s="117">
        <f t="shared" si="25"/>
        <v>1966237.9499999997</v>
      </c>
      <c r="I78" s="117">
        <f t="shared" si="23"/>
        <v>2033418.73</v>
      </c>
      <c r="J78" s="95">
        <f t="shared" si="26"/>
        <v>2777731.3995999992</v>
      </c>
      <c r="K78" s="95">
        <f t="shared" si="27"/>
        <v>3128616.7899999996</v>
      </c>
      <c r="L78" s="95">
        <f t="shared" si="28"/>
        <v>2457757.12</v>
      </c>
      <c r="M78" s="95">
        <f t="shared" si="29"/>
        <v>4469366.6056681126</v>
      </c>
      <c r="N78" s="122">
        <v>190075.91999999998</v>
      </c>
      <c r="O78" s="122">
        <v>172577.47</v>
      </c>
      <c r="P78" s="117">
        <v>258145</v>
      </c>
      <c r="Q78" s="122">
        <v>42749.020000000004</v>
      </c>
      <c r="R78" s="117">
        <v>385507.40000000008</v>
      </c>
      <c r="S78" s="117">
        <v>360999.44999999995</v>
      </c>
      <c r="T78" s="117">
        <v>234770.82000000007</v>
      </c>
      <c r="U78" s="117">
        <v>298434.67</v>
      </c>
      <c r="V78" s="122">
        <v>62998.180000000008</v>
      </c>
      <c r="W78" s="122">
        <v>69449.840000000011</v>
      </c>
      <c r="X78" s="117">
        <v>225815.37999999992</v>
      </c>
      <c r="Y78" s="113">
        <v>271120.05</v>
      </c>
      <c r="Z78" s="117">
        <v>60730.409999999996</v>
      </c>
      <c r="AA78" s="117">
        <v>254935.99000000002</v>
      </c>
      <c r="AB78" s="117">
        <v>193705.76</v>
      </c>
      <c r="AC78" s="117">
        <v>6431.1900000000005</v>
      </c>
      <c r="AD78" s="117">
        <v>308803.72000000009</v>
      </c>
      <c r="AE78" s="117">
        <v>18419.609999999997</v>
      </c>
      <c r="AF78" s="117">
        <v>253125.15000000005</v>
      </c>
      <c r="AG78" s="117">
        <v>319240.37000000005</v>
      </c>
      <c r="AH78" s="117">
        <v>297170.95</v>
      </c>
      <c r="AI78" s="117">
        <v>105640.31000000003</v>
      </c>
      <c r="AJ78" s="117">
        <v>530230.68999999971</v>
      </c>
      <c r="AK78" s="117">
        <v>246307.22999999992</v>
      </c>
      <c r="AL78" s="117">
        <v>228386.93000000005</v>
      </c>
      <c r="AM78" s="117">
        <v>132074.39000000001</v>
      </c>
      <c r="AN78" s="117">
        <v>261850.10000000003</v>
      </c>
      <c r="AO78" s="117">
        <v>9265.2000000000007</v>
      </c>
      <c r="AP78" s="117">
        <v>100962.53</v>
      </c>
      <c r="AQ78" s="117">
        <v>172713.66999999998</v>
      </c>
      <c r="AR78" s="117">
        <v>36057.599999999999</v>
      </c>
      <c r="AS78" s="117">
        <v>278280.4499999999</v>
      </c>
      <c r="AT78" s="117">
        <v>16460.63</v>
      </c>
      <c r="AU78" s="117">
        <v>258223.60000000006</v>
      </c>
      <c r="AV78" s="117">
        <v>23184.67</v>
      </c>
      <c r="AW78" s="117">
        <v>448778.18</v>
      </c>
      <c r="AX78" s="117">
        <v>72931.150000000009</v>
      </c>
      <c r="AY78" s="117">
        <v>375984.75999999966</v>
      </c>
      <c r="AZ78" s="117">
        <v>122223.51000000001</v>
      </c>
      <c r="BA78" s="117">
        <v>102928.55999999998</v>
      </c>
      <c r="BB78" s="117">
        <v>212121.74000000005</v>
      </c>
      <c r="BC78" s="117">
        <v>526869.87000000011</v>
      </c>
      <c r="BD78" s="117">
        <v>117770.27999999997</v>
      </c>
      <c r="BE78" s="117">
        <v>25706.359999999993</v>
      </c>
      <c r="BF78" s="117">
        <v>281732.03000000003</v>
      </c>
      <c r="BG78" s="117">
        <v>72394.010000000009</v>
      </c>
      <c r="BH78" s="117">
        <v>49768.989999999991</v>
      </c>
      <c r="BI78" s="117">
        <v>72987.470000000016</v>
      </c>
      <c r="BJ78" s="95">
        <v>61445</v>
      </c>
      <c r="BK78" s="95">
        <v>40757.789599999996</v>
      </c>
      <c r="BL78" s="95">
        <v>252329.93</v>
      </c>
      <c r="BM78" s="95">
        <v>24610.879999999997</v>
      </c>
      <c r="BN78" s="95">
        <v>430780.74999999977</v>
      </c>
      <c r="BO78" s="95">
        <v>278721.71999999991</v>
      </c>
      <c r="BP78" s="348">
        <v>341109.52</v>
      </c>
      <c r="BQ78" s="348">
        <v>700180.75000000012</v>
      </c>
      <c r="BR78" s="348">
        <v>192510.58000000002</v>
      </c>
      <c r="BS78" s="348">
        <v>320746.27999999997</v>
      </c>
      <c r="BT78" s="348">
        <v>95906.419999999984</v>
      </c>
      <c r="BU78" s="348">
        <v>38631.779999999992</v>
      </c>
      <c r="BV78" s="95">
        <v>75136.659999999974</v>
      </c>
      <c r="BW78" s="95">
        <v>343984.9499999999</v>
      </c>
      <c r="BX78" s="95">
        <v>55492.81</v>
      </c>
      <c r="BY78" s="95">
        <v>60794.14</v>
      </c>
      <c r="BZ78" s="95">
        <v>666282.63</v>
      </c>
      <c r="CA78" s="95">
        <v>354778.85999999993</v>
      </c>
      <c r="CB78" s="95">
        <v>25302.339999999997</v>
      </c>
      <c r="CC78" s="95">
        <v>757896</v>
      </c>
      <c r="CD78" s="95">
        <v>4919.59</v>
      </c>
      <c r="CE78" s="95">
        <v>128636.81999999999</v>
      </c>
      <c r="CF78" s="95">
        <v>350851.43</v>
      </c>
      <c r="CG78" s="95">
        <v>304540.56</v>
      </c>
      <c r="CH78" s="95">
        <v>177018.93000000002</v>
      </c>
      <c r="CI78" s="95">
        <v>21500.27</v>
      </c>
      <c r="CJ78" s="95">
        <v>214824.22999999992</v>
      </c>
      <c r="CK78" s="95">
        <v>349652</v>
      </c>
      <c r="CL78" s="95">
        <v>28411</v>
      </c>
      <c r="CM78" s="95">
        <v>270575</v>
      </c>
      <c r="CN78" s="95">
        <v>106758</v>
      </c>
      <c r="CO78" s="95">
        <v>50930</v>
      </c>
      <c r="CP78" s="95">
        <v>94881.69</v>
      </c>
      <c r="CQ78" s="95">
        <v>74333</v>
      </c>
      <c r="CR78" s="95">
        <v>338798</v>
      </c>
      <c r="CS78" s="95">
        <v>730075</v>
      </c>
      <c r="CT78" s="207">
        <v>406737.68999999994</v>
      </c>
      <c r="CU78" s="207">
        <v>771193.66</v>
      </c>
      <c r="CV78" s="207">
        <v>398347.69000000006</v>
      </c>
      <c r="CW78" s="95">
        <v>340934.1</v>
      </c>
      <c r="CX78" s="223">
        <v>28970.936063743502</v>
      </c>
      <c r="CY78" s="95">
        <v>411980.03999999992</v>
      </c>
      <c r="CZ78" s="117">
        <v>241394.31000000003</v>
      </c>
      <c r="DA78" s="117">
        <v>467280.56059985713</v>
      </c>
      <c r="DB78" s="117">
        <v>299231.04783531884</v>
      </c>
      <c r="DC78" s="117">
        <v>323073.60133963585</v>
      </c>
      <c r="DD78" s="304">
        <v>381548.92999999993</v>
      </c>
      <c r="DE78" s="117">
        <v>398674.03982955765</v>
      </c>
    </row>
    <row r="79" spans="1:109" s="37" customFormat="1" ht="13.8" x14ac:dyDescent="0.3">
      <c r="A79" s="326" t="s">
        <v>300</v>
      </c>
      <c r="B79" s="189">
        <v>547572.29</v>
      </c>
      <c r="C79" s="117">
        <v>1742545.72</v>
      </c>
      <c r="D79" s="117">
        <v>777397.85000000009</v>
      </c>
      <c r="E79" s="117">
        <v>374754.80000000005</v>
      </c>
      <c r="F79" s="117">
        <f t="shared" si="22"/>
        <v>481322.05000000005</v>
      </c>
      <c r="G79" s="117">
        <f t="shared" si="24"/>
        <v>646163.46000000008</v>
      </c>
      <c r="H79" s="117">
        <f t="shared" si="25"/>
        <v>1305299.78</v>
      </c>
      <c r="I79" s="117">
        <f t="shared" si="23"/>
        <v>791337.48</v>
      </c>
      <c r="J79" s="95">
        <f t="shared" si="26"/>
        <v>841330.34950000013</v>
      </c>
      <c r="K79" s="95">
        <f t="shared" si="27"/>
        <v>751479.16999999981</v>
      </c>
      <c r="L79" s="95">
        <f t="shared" si="28"/>
        <v>551081.28</v>
      </c>
      <c r="M79" s="95">
        <f t="shared" si="29"/>
        <v>807754.71363778308</v>
      </c>
      <c r="N79" s="122">
        <v>144371.15000000002</v>
      </c>
      <c r="O79" s="122">
        <v>26535.03</v>
      </c>
      <c r="P79" s="117">
        <v>8556</v>
      </c>
      <c r="Q79" s="122">
        <v>39581.97</v>
      </c>
      <c r="R79" s="117">
        <v>1267.79</v>
      </c>
      <c r="S79" s="117">
        <v>19504.709999999995</v>
      </c>
      <c r="T79" s="117">
        <v>1147.1100000000001</v>
      </c>
      <c r="U79" s="117">
        <v>372.94</v>
      </c>
      <c r="V79" s="122">
        <v>252.31</v>
      </c>
      <c r="W79" s="122">
        <v>675.04</v>
      </c>
      <c r="X79" s="117">
        <v>78012.89</v>
      </c>
      <c r="Y79" s="113">
        <v>161045.11000000002</v>
      </c>
      <c r="Z79" s="117">
        <v>152189.18</v>
      </c>
      <c r="AA79" s="117">
        <v>12674.349999999999</v>
      </c>
      <c r="AB79" s="117">
        <v>1769.5099999999998</v>
      </c>
      <c r="AC79" s="117">
        <v>934.13</v>
      </c>
      <c r="AD79" s="117">
        <v>1390.5</v>
      </c>
      <c r="AE79" s="117">
        <v>16960.760000000009</v>
      </c>
      <c r="AF79" s="117">
        <v>12660.68</v>
      </c>
      <c r="AG79" s="117">
        <v>7970.380000000001</v>
      </c>
      <c r="AH79" s="117">
        <v>4675.96</v>
      </c>
      <c r="AI79" s="117">
        <v>7049.76</v>
      </c>
      <c r="AJ79" s="117">
        <v>209415.74000000005</v>
      </c>
      <c r="AK79" s="117">
        <v>218472.51</v>
      </c>
      <c r="AL79" s="117">
        <v>290336.44999999995</v>
      </c>
      <c r="AM79" s="117">
        <v>139133.32</v>
      </c>
      <c r="AN79" s="117">
        <v>141269.29999999999</v>
      </c>
      <c r="AO79" s="117">
        <v>598.28</v>
      </c>
      <c r="AP79" s="117">
        <v>3680.2799999999993</v>
      </c>
      <c r="AQ79" s="117">
        <v>2421.71</v>
      </c>
      <c r="AR79" s="117">
        <v>15311.27</v>
      </c>
      <c r="AS79" s="117">
        <v>16827.68</v>
      </c>
      <c r="AT79" s="117">
        <v>757.95000000000016</v>
      </c>
      <c r="AU79" s="117">
        <v>124782.75000000006</v>
      </c>
      <c r="AV79" s="117">
        <v>22258.579999999998</v>
      </c>
      <c r="AW79" s="117">
        <v>547922.21000000008</v>
      </c>
      <c r="AX79" s="117">
        <v>59768.58</v>
      </c>
      <c r="AY79" s="117">
        <v>33619.189999999995</v>
      </c>
      <c r="AZ79" s="117">
        <v>5800.9699999999993</v>
      </c>
      <c r="BA79" s="117">
        <v>947.52</v>
      </c>
      <c r="BB79" s="117">
        <v>2598.34</v>
      </c>
      <c r="BC79" s="117">
        <v>1544.5199999999998</v>
      </c>
      <c r="BD79" s="117">
        <v>7049.9699999999993</v>
      </c>
      <c r="BE79" s="117">
        <v>818.6099999999999</v>
      </c>
      <c r="BF79" s="117">
        <v>3150.58</v>
      </c>
      <c r="BG79" s="117">
        <v>224422.89000000004</v>
      </c>
      <c r="BH79" s="117">
        <v>224422.89000000004</v>
      </c>
      <c r="BI79" s="117">
        <v>227193.41999999998</v>
      </c>
      <c r="BJ79" s="95">
        <v>58984</v>
      </c>
      <c r="BK79" s="95">
        <v>147693.0895</v>
      </c>
      <c r="BL79" s="95">
        <v>8211.7099999999991</v>
      </c>
      <c r="BM79" s="95">
        <v>19993.03</v>
      </c>
      <c r="BN79" s="95">
        <v>16669.800000000003</v>
      </c>
      <c r="BO79" s="95">
        <v>54971.759999999995</v>
      </c>
      <c r="BP79" s="348">
        <v>1792.67</v>
      </c>
      <c r="BQ79" s="348">
        <v>2583.16</v>
      </c>
      <c r="BR79" s="348">
        <v>13695.269999999999</v>
      </c>
      <c r="BS79" s="348">
        <v>120276.75000000003</v>
      </c>
      <c r="BT79" s="348">
        <v>275880.93000000005</v>
      </c>
      <c r="BU79" s="348">
        <v>120578.18000000001</v>
      </c>
      <c r="BV79" s="95">
        <v>48400.479999999989</v>
      </c>
      <c r="BW79" s="95">
        <v>6866.4</v>
      </c>
      <c r="BX79" s="95">
        <v>3486.4700000000003</v>
      </c>
      <c r="BY79" s="95">
        <v>3029.74</v>
      </c>
      <c r="BZ79" s="95">
        <v>2976.5899999999997</v>
      </c>
      <c r="CA79" s="95">
        <v>564.85</v>
      </c>
      <c r="CB79" s="95">
        <v>206.48999999999998</v>
      </c>
      <c r="CC79" s="95">
        <v>61649</v>
      </c>
      <c r="CD79" s="95">
        <v>188579.93999999994</v>
      </c>
      <c r="CE79" s="95">
        <v>3690.42</v>
      </c>
      <c r="CF79" s="95">
        <v>236435.95999999996</v>
      </c>
      <c r="CG79" s="95">
        <v>195592.83</v>
      </c>
      <c r="CH79" s="95">
        <v>29992.030000000002</v>
      </c>
      <c r="CI79" s="95">
        <v>65771.73</v>
      </c>
      <c r="CJ79" s="95">
        <v>310.39999999999998</v>
      </c>
      <c r="CK79" s="95">
        <v>1066</v>
      </c>
      <c r="CL79" s="95">
        <v>173</v>
      </c>
      <c r="CM79" s="95">
        <v>3192</v>
      </c>
      <c r="CN79" s="95">
        <v>23529</v>
      </c>
      <c r="CO79" s="95">
        <v>3802</v>
      </c>
      <c r="CP79" s="95">
        <v>1633.12</v>
      </c>
      <c r="CQ79" s="95">
        <v>251</v>
      </c>
      <c r="CR79" s="95">
        <v>363464</v>
      </c>
      <c r="CS79" s="95">
        <v>57897</v>
      </c>
      <c r="CT79" s="207">
        <v>292037.42</v>
      </c>
      <c r="CU79" s="207">
        <v>29941.230000000003</v>
      </c>
      <c r="CV79" s="207">
        <v>22780.509999999995</v>
      </c>
      <c r="CW79" s="95">
        <v>9136.0500000000011</v>
      </c>
      <c r="CX79" s="223">
        <v>6087.2001112231901</v>
      </c>
      <c r="CY79" s="95">
        <v>36938.429999999993</v>
      </c>
      <c r="CZ79" s="117">
        <v>13440.13</v>
      </c>
      <c r="DA79" s="117">
        <v>14786.379580358302</v>
      </c>
      <c r="DB79" s="117">
        <v>6261.7914586302722</v>
      </c>
      <c r="DC79" s="117">
        <v>5720.57</v>
      </c>
      <c r="DD79" s="304">
        <v>120389.82</v>
      </c>
      <c r="DE79" s="117">
        <v>250235.18248757126</v>
      </c>
    </row>
    <row r="80" spans="1:109" s="37" customFormat="1" ht="13.8" x14ac:dyDescent="0.3">
      <c r="A80" s="345" t="s">
        <v>301</v>
      </c>
      <c r="B80" s="346">
        <v>2641426.3099999996</v>
      </c>
      <c r="C80" s="117">
        <v>1245173.8599999996</v>
      </c>
      <c r="D80" s="117">
        <v>3100359.100000001</v>
      </c>
      <c r="E80" s="117">
        <v>2120043.5600000005</v>
      </c>
      <c r="F80" s="117">
        <f t="shared" si="22"/>
        <v>1764560.1633000001</v>
      </c>
      <c r="G80" s="117">
        <f t="shared" si="24"/>
        <v>1467746.82</v>
      </c>
      <c r="H80" s="117">
        <f t="shared" si="25"/>
        <v>4502695.7200000007</v>
      </c>
      <c r="I80" s="117">
        <f t="shared" si="23"/>
        <v>1564533.81</v>
      </c>
      <c r="J80" s="95">
        <f t="shared" si="26"/>
        <v>1052122.5195000006</v>
      </c>
      <c r="K80" s="95">
        <f t="shared" si="27"/>
        <v>1098256.82</v>
      </c>
      <c r="L80" s="95">
        <f t="shared" si="28"/>
        <v>1187176.7300000004</v>
      </c>
      <c r="M80" s="95">
        <f t="shared" si="29"/>
        <v>1212407.6380973028</v>
      </c>
      <c r="N80" s="122">
        <v>297504.35999999993</v>
      </c>
      <c r="O80" s="122">
        <v>85817.980000000025</v>
      </c>
      <c r="P80" s="117">
        <v>77026</v>
      </c>
      <c r="Q80" s="122">
        <v>80921.569999999978</v>
      </c>
      <c r="R80" s="117">
        <v>170727.44999999995</v>
      </c>
      <c r="S80" s="117">
        <v>283408.32000000018</v>
      </c>
      <c r="T80" s="117">
        <v>103726.92000000004</v>
      </c>
      <c r="U80" s="117">
        <v>68456.19</v>
      </c>
      <c r="V80" s="122">
        <v>54573.013300000115</v>
      </c>
      <c r="W80" s="122">
        <v>143758.00000000003</v>
      </c>
      <c r="X80" s="117">
        <v>264347.19999999995</v>
      </c>
      <c r="Y80" s="113">
        <v>134293.15999999997</v>
      </c>
      <c r="Z80" s="117">
        <v>122885.82999999997</v>
      </c>
      <c r="AA80" s="117">
        <v>469519.54999999993</v>
      </c>
      <c r="AB80" s="117">
        <v>40954.53</v>
      </c>
      <c r="AC80" s="117">
        <v>63242.540000000008</v>
      </c>
      <c r="AD80" s="117">
        <v>101923.77000000003</v>
      </c>
      <c r="AE80" s="117">
        <v>49841.5</v>
      </c>
      <c r="AF80" s="117">
        <v>154881.8000000001</v>
      </c>
      <c r="AG80" s="117">
        <v>47356.429999999993</v>
      </c>
      <c r="AH80" s="117">
        <v>43521.260000000017</v>
      </c>
      <c r="AI80" s="117">
        <v>44005.699999999939</v>
      </c>
      <c r="AJ80" s="117">
        <v>138844.4499999999</v>
      </c>
      <c r="AK80" s="117">
        <v>190769.46000000025</v>
      </c>
      <c r="AL80" s="117">
        <v>271549.27999999962</v>
      </c>
      <c r="AM80" s="117">
        <v>24054.959999999988</v>
      </c>
      <c r="AN80" s="117">
        <v>64289.93</v>
      </c>
      <c r="AO80" s="117">
        <v>31170.27</v>
      </c>
      <c r="AP80" s="117">
        <v>82250.840000000026</v>
      </c>
      <c r="AQ80" s="117">
        <v>115660.15999999999</v>
      </c>
      <c r="AR80" s="117">
        <v>1099214.0600000003</v>
      </c>
      <c r="AS80" s="117">
        <v>897653.08000000031</v>
      </c>
      <c r="AT80" s="117">
        <v>743035.74999999988</v>
      </c>
      <c r="AU80" s="117">
        <v>980518.36000000022</v>
      </c>
      <c r="AV80" s="117">
        <v>109805.44000000021</v>
      </c>
      <c r="AW80" s="117">
        <v>83493.58999999988</v>
      </c>
      <c r="AX80" s="117">
        <v>174191.86999999997</v>
      </c>
      <c r="AY80" s="117">
        <v>98886.539999999964</v>
      </c>
      <c r="AZ80" s="117">
        <v>61671.109999999979</v>
      </c>
      <c r="BA80" s="117">
        <v>124716.46000000005</v>
      </c>
      <c r="BB80" s="117">
        <v>156176.55000000005</v>
      </c>
      <c r="BC80" s="117">
        <v>145428.01000000004</v>
      </c>
      <c r="BD80" s="117">
        <v>108127.55000000005</v>
      </c>
      <c r="BE80" s="117">
        <v>154975.80999999997</v>
      </c>
      <c r="BF80" s="117">
        <v>213776.58000000007</v>
      </c>
      <c r="BG80" s="117">
        <v>89662.060000000027</v>
      </c>
      <c r="BH80" s="117">
        <v>89662.060000000027</v>
      </c>
      <c r="BI80" s="117">
        <v>147259.20999999988</v>
      </c>
      <c r="BJ80" s="95">
        <v>81840</v>
      </c>
      <c r="BK80" s="95">
        <v>54140.179499999998</v>
      </c>
      <c r="BL80" s="95">
        <v>27737.91</v>
      </c>
      <c r="BM80" s="95">
        <v>16311.09</v>
      </c>
      <c r="BN80" s="95">
        <v>20686</v>
      </c>
      <c r="BO80" s="95">
        <v>139059.65999999997</v>
      </c>
      <c r="BP80" s="348">
        <v>160047.77999999997</v>
      </c>
      <c r="BQ80" s="348">
        <v>125681.99999999999</v>
      </c>
      <c r="BR80" s="348">
        <v>48082.69000000001</v>
      </c>
      <c r="BS80" s="348">
        <v>193377.39000000004</v>
      </c>
      <c r="BT80" s="348">
        <v>119800.88000000056</v>
      </c>
      <c r="BU80" s="348">
        <v>65356.939999999988</v>
      </c>
      <c r="BV80" s="95">
        <v>111728.24</v>
      </c>
      <c r="BW80" s="95">
        <v>106974.24</v>
      </c>
      <c r="BX80" s="95">
        <v>60968.33</v>
      </c>
      <c r="BY80" s="95">
        <v>38533.089999999997</v>
      </c>
      <c r="BZ80" s="95">
        <v>38489.669999999991</v>
      </c>
      <c r="CA80" s="95">
        <v>35908.899999999994</v>
      </c>
      <c r="CB80" s="95">
        <v>132727.39000000004</v>
      </c>
      <c r="CC80" s="95">
        <v>147133</v>
      </c>
      <c r="CD80" s="95">
        <v>172697.58999999997</v>
      </c>
      <c r="CE80" s="95">
        <v>78856.030000000013</v>
      </c>
      <c r="CF80" s="95">
        <v>69434.89</v>
      </c>
      <c r="CG80" s="95">
        <v>104805.44999999998</v>
      </c>
      <c r="CH80" s="95">
        <v>29227.719999999994</v>
      </c>
      <c r="CI80" s="95">
        <v>41176.750000000342</v>
      </c>
      <c r="CJ80" s="95">
        <v>209013.23000000007</v>
      </c>
      <c r="CK80" s="95">
        <v>66343</v>
      </c>
      <c r="CL80" s="95">
        <v>164020</v>
      </c>
      <c r="CM80" s="95">
        <v>45100</v>
      </c>
      <c r="CN80" s="95">
        <v>140146</v>
      </c>
      <c r="CO80" s="95">
        <v>66920</v>
      </c>
      <c r="CP80" s="95">
        <v>68383.03</v>
      </c>
      <c r="CQ80" s="95">
        <v>129198</v>
      </c>
      <c r="CR80" s="95">
        <v>152718</v>
      </c>
      <c r="CS80" s="95">
        <v>74931</v>
      </c>
      <c r="CT80" s="207">
        <v>28716.699999999983</v>
      </c>
      <c r="CU80" s="207">
        <v>66522.740000000034</v>
      </c>
      <c r="CV80" s="207">
        <v>132171.41000000053</v>
      </c>
      <c r="CW80" s="95">
        <v>86478.610000000015</v>
      </c>
      <c r="CX80" s="223">
        <v>94156.622122978748</v>
      </c>
      <c r="CY80" s="95">
        <v>68636.189999999973</v>
      </c>
      <c r="CZ80" s="117">
        <v>98490.380000000019</v>
      </c>
      <c r="DA80" s="117">
        <v>165276.57212049942</v>
      </c>
      <c r="DB80" s="117">
        <v>43485.990658316579</v>
      </c>
      <c r="DC80" s="117">
        <v>26864.54</v>
      </c>
      <c r="DD80" s="304">
        <v>284937.21000000002</v>
      </c>
      <c r="DE80" s="117">
        <v>116670.67319550735</v>
      </c>
    </row>
    <row r="81" spans="1:109" s="37" customFormat="1" ht="13.8" x14ac:dyDescent="0.3">
      <c r="A81" s="345" t="s">
        <v>302</v>
      </c>
      <c r="B81" s="346">
        <v>417002.98</v>
      </c>
      <c r="C81" s="117">
        <v>631407.29999999993</v>
      </c>
      <c r="D81" s="117">
        <v>441855.92</v>
      </c>
      <c r="E81" s="117">
        <v>515822.45</v>
      </c>
      <c r="F81" s="117">
        <f t="shared" si="22"/>
        <v>623215.68999999994</v>
      </c>
      <c r="G81" s="117">
        <f t="shared" si="24"/>
        <v>551531.20000000007</v>
      </c>
      <c r="H81" s="117">
        <f t="shared" si="25"/>
        <v>375657.70079999999</v>
      </c>
      <c r="I81" s="117">
        <f t="shared" si="23"/>
        <v>422563.99000000005</v>
      </c>
      <c r="J81" s="95">
        <f t="shared" si="26"/>
        <v>420878.31989999989</v>
      </c>
      <c r="K81" s="95">
        <f t="shared" si="27"/>
        <v>183505.96</v>
      </c>
      <c r="L81" s="95">
        <f t="shared" si="28"/>
        <v>265542.24</v>
      </c>
      <c r="M81" s="95">
        <f t="shared" si="29"/>
        <v>491976.74962016841</v>
      </c>
      <c r="N81" s="122">
        <v>16353.27</v>
      </c>
      <c r="O81" s="122">
        <v>7744.5599999999995</v>
      </c>
      <c r="P81" s="117">
        <v>142774</v>
      </c>
      <c r="Q81" s="122">
        <v>43203.28</v>
      </c>
      <c r="R81" s="117">
        <v>49568.489999999976</v>
      </c>
      <c r="S81" s="117">
        <v>66121.469999999987</v>
      </c>
      <c r="T81" s="117">
        <v>129230.51999999999</v>
      </c>
      <c r="U81" s="117">
        <v>12604.91</v>
      </c>
      <c r="V81" s="122">
        <v>4228.96</v>
      </c>
      <c r="W81" s="122">
        <v>25889.07</v>
      </c>
      <c r="X81" s="117">
        <v>63879.56</v>
      </c>
      <c r="Y81" s="113">
        <v>61617.599999999999</v>
      </c>
      <c r="Z81" s="117">
        <v>10521.279999999999</v>
      </c>
      <c r="AA81" s="117">
        <v>6578.52</v>
      </c>
      <c r="AB81" s="117">
        <v>30812.85</v>
      </c>
      <c r="AC81" s="117">
        <v>220498.71000000002</v>
      </c>
      <c r="AD81" s="117">
        <v>15453.830000000002</v>
      </c>
      <c r="AE81" s="117">
        <v>37616.619999999995</v>
      </c>
      <c r="AF81" s="117">
        <v>13227.32</v>
      </c>
      <c r="AG81" s="117">
        <v>7608.0800000000017</v>
      </c>
      <c r="AH81" s="117">
        <v>105792.19000000005</v>
      </c>
      <c r="AI81" s="117">
        <v>14616.51</v>
      </c>
      <c r="AJ81" s="117">
        <v>9743.7999999999993</v>
      </c>
      <c r="AK81" s="117">
        <v>79061.489999999976</v>
      </c>
      <c r="AL81" s="117">
        <v>60627.61</v>
      </c>
      <c r="AM81" s="117">
        <v>4363.2700000000004</v>
      </c>
      <c r="AN81" s="117">
        <v>9992.9499999999989</v>
      </c>
      <c r="AO81" s="117">
        <v>5648.9</v>
      </c>
      <c r="AP81" s="117">
        <v>8031.56</v>
      </c>
      <c r="AQ81" s="117">
        <v>22110.05</v>
      </c>
      <c r="AR81" s="117">
        <v>42153.6008</v>
      </c>
      <c r="AS81" s="117">
        <v>7759.76</v>
      </c>
      <c r="AT81" s="117">
        <v>48878.369999999995</v>
      </c>
      <c r="AU81" s="117">
        <v>47508.549999999996</v>
      </c>
      <c r="AV81" s="117">
        <v>1594.3200000000002</v>
      </c>
      <c r="AW81" s="117">
        <v>116988.76000000001</v>
      </c>
      <c r="AX81" s="117">
        <v>3446.7799999999997</v>
      </c>
      <c r="AY81" s="117">
        <v>7669.05</v>
      </c>
      <c r="AZ81" s="117">
        <v>57791.780000000006</v>
      </c>
      <c r="BA81" s="117">
        <v>2612.7600000000002</v>
      </c>
      <c r="BB81" s="117">
        <v>16269.83</v>
      </c>
      <c r="BC81" s="117">
        <v>52708.799999999996</v>
      </c>
      <c r="BD81" s="117">
        <v>81021.400000000009</v>
      </c>
      <c r="BE81" s="117">
        <v>37875.549999999996</v>
      </c>
      <c r="BF81" s="117">
        <v>17343.400000000001</v>
      </c>
      <c r="BG81" s="117">
        <v>55521.03</v>
      </c>
      <c r="BH81" s="117">
        <v>55521.03</v>
      </c>
      <c r="BI81" s="117">
        <v>34782.58</v>
      </c>
      <c r="BJ81" s="95">
        <v>41942</v>
      </c>
      <c r="BK81" s="95">
        <v>15017.1399</v>
      </c>
      <c r="BL81" s="95">
        <v>1660.44</v>
      </c>
      <c r="BM81" s="95">
        <v>5190.83</v>
      </c>
      <c r="BN81" s="95">
        <v>5175</v>
      </c>
      <c r="BO81" s="95">
        <v>87513.329999999987</v>
      </c>
      <c r="BP81" s="348">
        <v>27198.68</v>
      </c>
      <c r="BQ81" s="348">
        <v>104267.32999999999</v>
      </c>
      <c r="BR81" s="348">
        <v>2152.66</v>
      </c>
      <c r="BS81" s="348">
        <v>66220.779999999984</v>
      </c>
      <c r="BT81" s="348">
        <v>24863.710000000003</v>
      </c>
      <c r="BU81" s="348">
        <v>39676.42</v>
      </c>
      <c r="BV81" s="95">
        <v>9475.6200000000008</v>
      </c>
      <c r="BW81" s="95">
        <v>1776.1999999999998</v>
      </c>
      <c r="BX81" s="95">
        <v>16638.190000000002</v>
      </c>
      <c r="BY81" s="95">
        <v>14684.76</v>
      </c>
      <c r="BZ81" s="95">
        <v>1222.6100000000001</v>
      </c>
      <c r="CA81" s="95">
        <v>3920.44</v>
      </c>
      <c r="CB81" s="95">
        <v>11232.550000000001</v>
      </c>
      <c r="CC81" s="95">
        <v>292</v>
      </c>
      <c r="CD81" s="95">
        <v>91127.900000000009</v>
      </c>
      <c r="CE81" s="95">
        <v>19534.419999999998</v>
      </c>
      <c r="CF81" s="95">
        <v>3773.0499999999997</v>
      </c>
      <c r="CG81" s="95">
        <v>9828.2200000000012</v>
      </c>
      <c r="CH81" s="95">
        <v>637.06000000000006</v>
      </c>
      <c r="CI81" s="95">
        <v>5560.71</v>
      </c>
      <c r="CJ81" s="95">
        <v>59926.64</v>
      </c>
      <c r="CK81" s="95">
        <v>8520</v>
      </c>
      <c r="CL81" s="95">
        <v>4376</v>
      </c>
      <c r="CM81" s="95">
        <v>9286</v>
      </c>
      <c r="CN81" s="95">
        <v>43126</v>
      </c>
      <c r="CO81" s="95">
        <v>3070</v>
      </c>
      <c r="CP81" s="95">
        <v>2601.83</v>
      </c>
      <c r="CQ81" s="95">
        <v>3558</v>
      </c>
      <c r="CR81" s="95">
        <v>59741</v>
      </c>
      <c r="CS81" s="95">
        <v>65139</v>
      </c>
      <c r="CT81" s="207">
        <v>121016.54</v>
      </c>
      <c r="CU81" s="207">
        <v>49791.430000000008</v>
      </c>
      <c r="CV81" s="207">
        <v>54080.509999999995</v>
      </c>
      <c r="CW81" s="95">
        <v>3058.04</v>
      </c>
      <c r="CX81" s="223">
        <v>6520.98744588524</v>
      </c>
      <c r="CY81" s="95">
        <v>72113.740000000005</v>
      </c>
      <c r="CZ81" s="117">
        <v>57626.46</v>
      </c>
      <c r="DA81" s="117">
        <v>19642.965716129165</v>
      </c>
      <c r="DB81" s="117">
        <v>21641.281086738327</v>
      </c>
      <c r="DC81" s="117">
        <v>23012.91</v>
      </c>
      <c r="DD81" s="304">
        <v>58376.08</v>
      </c>
      <c r="DE81" s="117">
        <v>5095.8053714156968</v>
      </c>
    </row>
    <row r="82" spans="1:109" s="37" customFormat="1" ht="13.8" x14ac:dyDescent="0.3">
      <c r="A82" s="345" t="s">
        <v>303</v>
      </c>
      <c r="B82" s="346">
        <v>4081298.7791999984</v>
      </c>
      <c r="C82" s="117">
        <v>4053578.8785000006</v>
      </c>
      <c r="D82" s="117">
        <v>4811780.7056999989</v>
      </c>
      <c r="E82" s="117">
        <v>5365913.6048000017</v>
      </c>
      <c r="F82" s="117">
        <f t="shared" si="22"/>
        <v>5690391.800999999</v>
      </c>
      <c r="G82" s="117">
        <f t="shared" si="24"/>
        <v>5758691.4810000015</v>
      </c>
      <c r="H82" s="117">
        <f t="shared" si="25"/>
        <v>6951068.0611666664</v>
      </c>
      <c r="I82" s="117">
        <f t="shared" si="23"/>
        <v>6527916.0097000003</v>
      </c>
      <c r="J82" s="95">
        <f t="shared" si="26"/>
        <v>8548818.1897</v>
      </c>
      <c r="K82" s="95">
        <f t="shared" si="27"/>
        <v>7064931.4309999999</v>
      </c>
      <c r="L82" s="95">
        <f t="shared" si="28"/>
        <v>8349963.0899999999</v>
      </c>
      <c r="M82" s="95">
        <f t="shared" si="29"/>
        <v>9301389.0682122968</v>
      </c>
      <c r="N82" s="122">
        <v>230518.55999999991</v>
      </c>
      <c r="O82" s="122">
        <v>203510.09999999992</v>
      </c>
      <c r="P82" s="117">
        <v>454581</v>
      </c>
      <c r="Q82" s="122">
        <v>588656.99999999988</v>
      </c>
      <c r="R82" s="117">
        <v>503188.08000000031</v>
      </c>
      <c r="S82" s="117">
        <v>688951.27000000025</v>
      </c>
      <c r="T82" s="117">
        <v>284928.05100000009</v>
      </c>
      <c r="U82" s="117">
        <v>600759.92000000004</v>
      </c>
      <c r="V82" s="122">
        <v>411010.42999999988</v>
      </c>
      <c r="W82" s="122">
        <v>325514.20999999996</v>
      </c>
      <c r="X82" s="117">
        <v>744054.7899999998</v>
      </c>
      <c r="Y82" s="113">
        <v>654718.3899999992</v>
      </c>
      <c r="Z82" s="117">
        <v>439921.83500000031</v>
      </c>
      <c r="AA82" s="117">
        <v>436705.89999999991</v>
      </c>
      <c r="AB82" s="117">
        <v>390292.86000000016</v>
      </c>
      <c r="AC82" s="117">
        <v>329033.77000000014</v>
      </c>
      <c r="AD82" s="117">
        <v>422091.33999999997</v>
      </c>
      <c r="AE82" s="117">
        <v>323998.22000000003</v>
      </c>
      <c r="AF82" s="117">
        <v>850454.42999999993</v>
      </c>
      <c r="AG82" s="117">
        <v>657464.98</v>
      </c>
      <c r="AH82" s="117">
        <v>471889.9200000001</v>
      </c>
      <c r="AI82" s="117">
        <v>465361.1160000001</v>
      </c>
      <c r="AJ82" s="117">
        <v>486066.41000000015</v>
      </c>
      <c r="AK82" s="117">
        <v>485410.69999999978</v>
      </c>
      <c r="AL82" s="117">
        <v>719391.33700000064</v>
      </c>
      <c r="AM82" s="117">
        <v>290330.23999999993</v>
      </c>
      <c r="AN82" s="117">
        <v>540137.87</v>
      </c>
      <c r="AO82" s="117">
        <v>146692.35999999999</v>
      </c>
      <c r="AP82" s="117">
        <v>861978.79999999981</v>
      </c>
      <c r="AQ82" s="117">
        <v>711374.7699999999</v>
      </c>
      <c r="AR82" s="117">
        <v>407152.05000000016</v>
      </c>
      <c r="AS82" s="117">
        <v>550341.88316666696</v>
      </c>
      <c r="AT82" s="117">
        <v>389222.92999999993</v>
      </c>
      <c r="AU82" s="117">
        <v>655262.14000000013</v>
      </c>
      <c r="AV82" s="117">
        <v>731786.26000000013</v>
      </c>
      <c r="AW82" s="117">
        <v>947397.42100000032</v>
      </c>
      <c r="AX82" s="117">
        <v>706894.42570000014</v>
      </c>
      <c r="AY82" s="117">
        <v>336413.3</v>
      </c>
      <c r="AZ82" s="117">
        <v>482861.4800000001</v>
      </c>
      <c r="BA82" s="117">
        <v>438447.61599999986</v>
      </c>
      <c r="BB82" s="117">
        <v>862054.0400000005</v>
      </c>
      <c r="BC82" s="117">
        <v>493372.29</v>
      </c>
      <c r="BD82" s="117">
        <v>608102.83999999985</v>
      </c>
      <c r="BE82" s="117">
        <v>762475.2379999999</v>
      </c>
      <c r="BF82" s="117">
        <v>375717.96999999986</v>
      </c>
      <c r="BG82" s="117">
        <v>372648.18000000005</v>
      </c>
      <c r="BH82" s="117">
        <v>372486.68000000005</v>
      </c>
      <c r="BI82" s="117">
        <v>716441.9500000003</v>
      </c>
      <c r="BJ82" s="95">
        <v>693134</v>
      </c>
      <c r="BK82" s="95">
        <v>421088.39970000001</v>
      </c>
      <c r="BL82" s="95">
        <v>267967.67</v>
      </c>
      <c r="BM82" s="95">
        <v>28500.25</v>
      </c>
      <c r="BN82" s="95">
        <v>1616199.8300000003</v>
      </c>
      <c r="BO82" s="95">
        <v>616712.56000000006</v>
      </c>
      <c r="BP82" s="348">
        <v>578226.36</v>
      </c>
      <c r="BQ82" s="348">
        <v>683633.57</v>
      </c>
      <c r="BR82" s="348">
        <v>637842.85199999984</v>
      </c>
      <c r="BS82" s="348">
        <v>1125927.7299999997</v>
      </c>
      <c r="BT82" s="348">
        <v>1169356.3180000002</v>
      </c>
      <c r="BU82" s="348">
        <v>710228.65000000014</v>
      </c>
      <c r="BV82" s="95">
        <v>794749.15800000029</v>
      </c>
      <c r="BW82" s="95">
        <v>16997.73</v>
      </c>
      <c r="BX82" s="95">
        <v>483311.93</v>
      </c>
      <c r="BY82" s="95">
        <v>385530.91000000015</v>
      </c>
      <c r="BZ82" s="95">
        <v>586490.23900000053</v>
      </c>
      <c r="CA82" s="95">
        <v>631257.57099999988</v>
      </c>
      <c r="CB82" s="95">
        <v>630333.84699999972</v>
      </c>
      <c r="CC82" s="95">
        <v>745448</v>
      </c>
      <c r="CD82" s="95">
        <v>819661.27599999995</v>
      </c>
      <c r="CE82" s="95">
        <v>489482.26</v>
      </c>
      <c r="CF82" s="95">
        <v>647021.34000000032</v>
      </c>
      <c r="CG82" s="95">
        <v>834647.17000000016</v>
      </c>
      <c r="CH82" s="95">
        <v>484885.57999999996</v>
      </c>
      <c r="CI82" s="95">
        <v>608847.32000000007</v>
      </c>
      <c r="CJ82" s="95">
        <v>1652941.06</v>
      </c>
      <c r="CK82" s="95">
        <v>761692</v>
      </c>
      <c r="CL82" s="95">
        <v>314016</v>
      </c>
      <c r="CM82" s="95">
        <v>302304</v>
      </c>
      <c r="CN82" s="95">
        <v>729592</v>
      </c>
      <c r="CO82" s="95">
        <v>519399</v>
      </c>
      <c r="CP82" s="95">
        <v>647701.13000000012</v>
      </c>
      <c r="CQ82" s="95">
        <v>513885</v>
      </c>
      <c r="CR82" s="95">
        <v>1001058</v>
      </c>
      <c r="CS82" s="95">
        <v>813642</v>
      </c>
      <c r="CT82" s="207">
        <v>971115.51000000013</v>
      </c>
      <c r="CU82" s="207">
        <v>1115895.7500000005</v>
      </c>
      <c r="CV82" s="207">
        <v>1050146.5899999999</v>
      </c>
      <c r="CW82" s="95">
        <v>567630.73000000021</v>
      </c>
      <c r="CX82" s="223">
        <v>636126.80158931972</v>
      </c>
      <c r="CY82" s="95">
        <v>405805.84299999988</v>
      </c>
      <c r="CZ82" s="117">
        <v>510901.65</v>
      </c>
      <c r="DA82" s="117">
        <v>815059.35763442214</v>
      </c>
      <c r="DB82" s="117">
        <v>618579.35938847682</v>
      </c>
      <c r="DC82" s="117">
        <v>1051180.553966749</v>
      </c>
      <c r="DD82" s="304">
        <v>644014.3199999996</v>
      </c>
      <c r="DE82" s="117">
        <v>914932.60263332794</v>
      </c>
    </row>
    <row r="83" spans="1:109" s="37" customFormat="1" ht="13.8" x14ac:dyDescent="0.3">
      <c r="A83" s="326" t="s">
        <v>304</v>
      </c>
      <c r="B83" s="189">
        <v>1291248.2042999999</v>
      </c>
      <c r="C83" s="117">
        <v>1718941.4350000001</v>
      </c>
      <c r="D83" s="117">
        <v>1645087.0674999999</v>
      </c>
      <c r="E83" s="117">
        <v>1718049.8725999999</v>
      </c>
      <c r="F83" s="117">
        <f t="shared" si="22"/>
        <v>1533607.0390000003</v>
      </c>
      <c r="G83" s="117">
        <f t="shared" si="24"/>
        <v>1817393.1302000002</v>
      </c>
      <c r="H83" s="117">
        <f t="shared" si="25"/>
        <v>1420599.0899999999</v>
      </c>
      <c r="I83" s="117">
        <f t="shared" si="23"/>
        <v>1924272.2120000003</v>
      </c>
      <c r="J83" s="95">
        <f t="shared" si="26"/>
        <v>1285600.4197</v>
      </c>
      <c r="K83" s="95">
        <f t="shared" si="27"/>
        <v>1704614.38</v>
      </c>
      <c r="L83" s="95">
        <f t="shared" si="28"/>
        <v>2023350.8500000003</v>
      </c>
      <c r="M83" s="95">
        <f t="shared" si="29"/>
        <v>1798111.1419226374</v>
      </c>
      <c r="N83" s="122">
        <v>359225.47000000003</v>
      </c>
      <c r="O83" s="122">
        <v>16710.809999999994</v>
      </c>
      <c r="P83" s="117">
        <v>275297</v>
      </c>
      <c r="Q83" s="122">
        <v>83154.740000000005</v>
      </c>
      <c r="R83" s="117">
        <v>101395.02000000002</v>
      </c>
      <c r="S83" s="117">
        <v>76232.319999999978</v>
      </c>
      <c r="T83" s="117">
        <v>47521.349000000009</v>
      </c>
      <c r="U83" s="117">
        <v>261043.1</v>
      </c>
      <c r="V83" s="122">
        <v>55961.880000000005</v>
      </c>
      <c r="W83" s="122">
        <v>66667.34</v>
      </c>
      <c r="X83" s="117">
        <v>175840.53</v>
      </c>
      <c r="Y83" s="113">
        <v>14557.480000000001</v>
      </c>
      <c r="Z83" s="117">
        <v>36113</v>
      </c>
      <c r="AA83" s="117">
        <v>29932.63470000001</v>
      </c>
      <c r="AB83" s="117">
        <v>253854.43759999995</v>
      </c>
      <c r="AC83" s="117">
        <v>47096.220000000008</v>
      </c>
      <c r="AD83" s="117">
        <v>116766.54000000002</v>
      </c>
      <c r="AE83" s="117">
        <v>324416.28999999986</v>
      </c>
      <c r="AF83" s="117">
        <v>58197.899999999994</v>
      </c>
      <c r="AG83" s="117">
        <v>507345.84</v>
      </c>
      <c r="AH83" s="117">
        <v>63863.09</v>
      </c>
      <c r="AI83" s="117">
        <v>100400.53000000001</v>
      </c>
      <c r="AJ83" s="117">
        <v>250271.12000000002</v>
      </c>
      <c r="AK83" s="117">
        <v>29135.527899999997</v>
      </c>
      <c r="AL83" s="117">
        <v>355219.82000000007</v>
      </c>
      <c r="AM83" s="117">
        <v>23563.650000000005</v>
      </c>
      <c r="AN83" s="117">
        <v>88575.65999999996</v>
      </c>
      <c r="AO83" s="117">
        <v>3476.48</v>
      </c>
      <c r="AP83" s="117">
        <v>47233.929999999993</v>
      </c>
      <c r="AQ83" s="117">
        <v>270188.74000000005</v>
      </c>
      <c r="AR83" s="117">
        <v>13204.799999999996</v>
      </c>
      <c r="AS83" s="117">
        <v>44995.24</v>
      </c>
      <c r="AT83" s="117">
        <v>31834.660000000003</v>
      </c>
      <c r="AU83" s="117">
        <v>305997.12999999989</v>
      </c>
      <c r="AV83" s="117">
        <v>92260.780000000013</v>
      </c>
      <c r="AW83" s="117">
        <v>144048.20000000001</v>
      </c>
      <c r="AX83" s="117">
        <v>333845.78199999995</v>
      </c>
      <c r="AY83" s="117">
        <v>68989.61</v>
      </c>
      <c r="AZ83" s="117">
        <v>32875.229999999996</v>
      </c>
      <c r="BA83" s="117">
        <v>278387.89</v>
      </c>
      <c r="BB83" s="117">
        <v>108671.51</v>
      </c>
      <c r="BC83" s="117">
        <v>117233.54000000001</v>
      </c>
      <c r="BD83" s="117">
        <v>59634.69</v>
      </c>
      <c r="BE83" s="117">
        <v>289217.65000000008</v>
      </c>
      <c r="BF83" s="117">
        <v>116846.48</v>
      </c>
      <c r="BG83" s="117">
        <v>42019.109999999993</v>
      </c>
      <c r="BH83" s="117">
        <v>42180.609999999993</v>
      </c>
      <c r="BI83" s="117">
        <v>434370.11000000004</v>
      </c>
      <c r="BJ83" s="95">
        <v>300150</v>
      </c>
      <c r="BK83" s="95">
        <v>46899.559699999998</v>
      </c>
      <c r="BL83" s="95">
        <v>11394.19</v>
      </c>
      <c r="BM83" s="95">
        <v>4750.29</v>
      </c>
      <c r="BN83" s="95">
        <v>54194</v>
      </c>
      <c r="BO83" s="95">
        <v>67013.48000000001</v>
      </c>
      <c r="BP83" s="348">
        <v>52961.639999999992</v>
      </c>
      <c r="BQ83" s="348">
        <v>64512.130000000005</v>
      </c>
      <c r="BR83" s="348">
        <v>273175.92</v>
      </c>
      <c r="BS83" s="348">
        <v>127564.08</v>
      </c>
      <c r="BT83" s="348">
        <v>75061.81</v>
      </c>
      <c r="BU83" s="348">
        <v>207923.32</v>
      </c>
      <c r="BV83" s="95">
        <v>283312.88</v>
      </c>
      <c r="BW83" s="95">
        <v>57188.73000000001</v>
      </c>
      <c r="BX83" s="95">
        <v>124659.42999999998</v>
      </c>
      <c r="BY83" s="95">
        <v>27800.560000000001</v>
      </c>
      <c r="BZ83" s="95">
        <v>91494.52999999997</v>
      </c>
      <c r="CA83" s="95">
        <v>122925.11000000002</v>
      </c>
      <c r="CB83" s="95">
        <v>47940.200000000004</v>
      </c>
      <c r="CC83" s="95">
        <v>374106</v>
      </c>
      <c r="CD83" s="95">
        <v>188395.25000000006</v>
      </c>
      <c r="CE83" s="95">
        <v>218204.4</v>
      </c>
      <c r="CF83" s="95">
        <v>68139.12999999999</v>
      </c>
      <c r="CG83" s="95">
        <v>100448.16000000003</v>
      </c>
      <c r="CH83" s="95">
        <v>33839.819999999992</v>
      </c>
      <c r="CI83" s="95">
        <v>43110.74</v>
      </c>
      <c r="CJ83" s="95">
        <v>441533.97000000026</v>
      </c>
      <c r="CK83" s="95">
        <v>100841</v>
      </c>
      <c r="CL83" s="95">
        <v>46184</v>
      </c>
      <c r="CM83" s="95">
        <v>48181</v>
      </c>
      <c r="CN83" s="95">
        <v>125330</v>
      </c>
      <c r="CO83" s="95">
        <v>133498</v>
      </c>
      <c r="CP83" s="95">
        <v>504964.32000000007</v>
      </c>
      <c r="CQ83" s="95">
        <v>57460</v>
      </c>
      <c r="CR83" s="95">
        <v>236373</v>
      </c>
      <c r="CS83" s="95">
        <v>252035</v>
      </c>
      <c r="CT83" s="207">
        <v>74770.89</v>
      </c>
      <c r="CU83" s="207">
        <v>352199.27999999991</v>
      </c>
      <c r="CV83" s="207">
        <v>128388.55999999997</v>
      </c>
      <c r="CW83" s="95">
        <v>107290.45999999999</v>
      </c>
      <c r="CX83" s="223">
        <v>89009.968075556622</v>
      </c>
      <c r="CY83" s="95">
        <v>45715.380000000019</v>
      </c>
      <c r="CZ83" s="117">
        <v>367120.81999999995</v>
      </c>
      <c r="DA83" s="117">
        <v>73218.308447088726</v>
      </c>
      <c r="DB83" s="117">
        <v>56983.514617326895</v>
      </c>
      <c r="DC83" s="117">
        <v>169025.48044339209</v>
      </c>
      <c r="DD83" s="304">
        <v>125725.75999999999</v>
      </c>
      <c r="DE83" s="117">
        <v>208662.72033927313</v>
      </c>
    </row>
    <row r="84" spans="1:109" s="37" customFormat="1" ht="13.8" x14ac:dyDescent="0.3">
      <c r="A84" s="326" t="s">
        <v>154</v>
      </c>
      <c r="B84" s="117">
        <f>SUM(B85:B88)</f>
        <v>2546503.4201000002</v>
      </c>
      <c r="C84" s="117">
        <v>2746886.6000000006</v>
      </c>
      <c r="D84" s="117">
        <v>2522484.1000000006</v>
      </c>
      <c r="E84" s="117">
        <v>4234529.43</v>
      </c>
      <c r="F84" s="117">
        <f t="shared" si="22"/>
        <v>3538947.69</v>
      </c>
      <c r="G84" s="117">
        <f t="shared" si="24"/>
        <v>3260352.1700000004</v>
      </c>
      <c r="H84" s="117">
        <f t="shared" si="25"/>
        <v>4288930.2056099996</v>
      </c>
      <c r="I84" s="117">
        <f t="shared" si="23"/>
        <v>5161514.2129999995</v>
      </c>
      <c r="J84" s="95">
        <f t="shared" si="26"/>
        <v>4362768.9795999993</v>
      </c>
      <c r="K84" s="95">
        <f t="shared" si="27"/>
        <v>4861619.55</v>
      </c>
      <c r="L84" s="95">
        <f t="shared" si="28"/>
        <v>6761177.79</v>
      </c>
      <c r="M84" s="95">
        <f t="shared" si="29"/>
        <v>8038756.7438787054</v>
      </c>
      <c r="N84" s="114">
        <v>500111.57</v>
      </c>
      <c r="O84" s="114">
        <f>SUM(O85:O88)</f>
        <v>74403.53</v>
      </c>
      <c r="P84" s="117">
        <v>259156</v>
      </c>
      <c r="Q84" s="187">
        <f>SUM(Q85:Q88)</f>
        <v>218376.03000000003</v>
      </c>
      <c r="R84" s="117">
        <v>133048.73000000001</v>
      </c>
      <c r="S84" s="117">
        <f>SUM(S85:S88)</f>
        <v>300851.99</v>
      </c>
      <c r="T84" s="117">
        <v>370508.13</v>
      </c>
      <c r="U84" s="117">
        <f>SUM(U85:U88)</f>
        <v>337353.11</v>
      </c>
      <c r="V84" s="117">
        <f>SUM(V85:V88)</f>
        <v>466366.27000000008</v>
      </c>
      <c r="W84" s="117">
        <f>SUM(W85:W88)</f>
        <v>366272.63999999996</v>
      </c>
      <c r="X84" s="117">
        <f>SUM(X85:X88)</f>
        <v>284113.87999999995</v>
      </c>
      <c r="Y84" s="117">
        <f>SUM(Y85:Y88)</f>
        <v>228385.80999999997</v>
      </c>
      <c r="Z84" s="117">
        <v>121014.20999999999</v>
      </c>
      <c r="AA84" s="117">
        <v>378070.63999999996</v>
      </c>
      <c r="AB84" s="117">
        <v>384706.35000000003</v>
      </c>
      <c r="AC84" s="117">
        <v>252263.71000000002</v>
      </c>
      <c r="AD84" s="117">
        <v>235088.76999999996</v>
      </c>
      <c r="AE84" s="117">
        <v>204008.99</v>
      </c>
      <c r="AF84" s="117">
        <v>437331.08</v>
      </c>
      <c r="AG84" s="117">
        <v>197942.88000000003</v>
      </c>
      <c r="AH84" s="117">
        <v>525169.11999999988</v>
      </c>
      <c r="AI84" s="117">
        <v>65435.96</v>
      </c>
      <c r="AJ84" s="117">
        <v>327409.03000000003</v>
      </c>
      <c r="AK84" s="117">
        <v>131911.43</v>
      </c>
      <c r="AL84" s="117">
        <v>215470.59221000003</v>
      </c>
      <c r="AM84" s="117">
        <v>157202.94</v>
      </c>
      <c r="AN84" s="117">
        <v>239748.17000000004</v>
      </c>
      <c r="AO84" s="117">
        <v>107558.20999999999</v>
      </c>
      <c r="AP84" s="117">
        <v>536370.6</v>
      </c>
      <c r="AQ84" s="117">
        <v>716110.87</v>
      </c>
      <c r="AR84" s="117">
        <v>306033.99339999998</v>
      </c>
      <c r="AS84" s="117">
        <v>188229.55000000002</v>
      </c>
      <c r="AT84" s="117">
        <v>572743.53999999992</v>
      </c>
      <c r="AU84" s="117">
        <v>495014.0199999999</v>
      </c>
      <c r="AV84" s="117">
        <v>272274.14</v>
      </c>
      <c r="AW84" s="117">
        <v>482173.58</v>
      </c>
      <c r="AX84" s="117">
        <v>926351.5</v>
      </c>
      <c r="AY84" s="117">
        <v>127889.87000000001</v>
      </c>
      <c r="AZ84" s="117">
        <v>245024.01000000007</v>
      </c>
      <c r="BA84" s="117">
        <v>203632.31299999997</v>
      </c>
      <c r="BB84" s="117">
        <v>1154935.2299999997</v>
      </c>
      <c r="BC84" s="117">
        <v>394705.87999999995</v>
      </c>
      <c r="BD84" s="117">
        <v>406005.71999999991</v>
      </c>
      <c r="BE84" s="117">
        <v>338713.64</v>
      </c>
      <c r="BF84" s="117">
        <v>427705.76</v>
      </c>
      <c r="BG84" s="117">
        <v>238392</v>
      </c>
      <c r="BH84" s="117">
        <v>238392</v>
      </c>
      <c r="BI84" s="117">
        <v>459766.29</v>
      </c>
      <c r="BJ84" s="95">
        <f>SUM(BJ85:BJ88)</f>
        <v>226929</v>
      </c>
      <c r="BK84" s="95">
        <f t="shared" ref="BK84:DE84" si="32">SUM(BK85:BK88)</f>
        <v>328000.33960000006</v>
      </c>
      <c r="BL84" s="95">
        <f t="shared" si="32"/>
        <v>176027.69999999998</v>
      </c>
      <c r="BM84" s="95">
        <f t="shared" si="32"/>
        <v>6665.7800000000007</v>
      </c>
      <c r="BN84" s="95">
        <f t="shared" si="32"/>
        <v>149286.07</v>
      </c>
      <c r="BO84" s="95">
        <f t="shared" si="32"/>
        <v>508474.45000000007</v>
      </c>
      <c r="BP84" s="95">
        <f t="shared" si="32"/>
        <v>342447.2</v>
      </c>
      <c r="BQ84" s="95">
        <f t="shared" si="32"/>
        <v>741352.91999999993</v>
      </c>
      <c r="BR84" s="95">
        <f t="shared" si="32"/>
        <v>430604.15</v>
      </c>
      <c r="BS84" s="95">
        <f t="shared" si="32"/>
        <v>460718.39</v>
      </c>
      <c r="BT84" s="95">
        <f t="shared" si="32"/>
        <v>716478.8899999999</v>
      </c>
      <c r="BU84" s="95">
        <f t="shared" si="32"/>
        <v>275784.08999999997</v>
      </c>
      <c r="BV84" s="95">
        <f t="shared" si="32"/>
        <v>487540.51</v>
      </c>
      <c r="BW84" s="95">
        <f t="shared" si="32"/>
        <v>300016.10000000009</v>
      </c>
      <c r="BX84" s="95">
        <f t="shared" si="32"/>
        <v>398626.94</v>
      </c>
      <c r="BY84" s="95">
        <f t="shared" si="32"/>
        <v>329730.03000000003</v>
      </c>
      <c r="BZ84" s="95">
        <f t="shared" si="32"/>
        <v>225852.00999999998</v>
      </c>
      <c r="CA84" s="95">
        <f t="shared" si="32"/>
        <v>584834.73</v>
      </c>
      <c r="CB84" s="95">
        <f t="shared" si="32"/>
        <v>376429.17</v>
      </c>
      <c r="CC84" s="95">
        <f t="shared" si="32"/>
        <v>319842</v>
      </c>
      <c r="CD84" s="95">
        <f t="shared" si="32"/>
        <v>98572.689999999988</v>
      </c>
      <c r="CE84" s="95">
        <f t="shared" si="32"/>
        <v>622831.12</v>
      </c>
      <c r="CF84" s="95">
        <f t="shared" si="32"/>
        <v>490141.98999999993</v>
      </c>
      <c r="CG84" s="95">
        <f t="shared" si="32"/>
        <v>627202.26</v>
      </c>
      <c r="CH84" s="95">
        <f t="shared" si="32"/>
        <v>933417.82</v>
      </c>
      <c r="CI84" s="95">
        <f t="shared" si="32"/>
        <v>197242.39</v>
      </c>
      <c r="CJ84" s="95">
        <f t="shared" si="32"/>
        <v>660660.54999999993</v>
      </c>
      <c r="CK84" s="95">
        <f t="shared" si="32"/>
        <v>239262</v>
      </c>
      <c r="CL84" s="95">
        <f t="shared" si="32"/>
        <v>598424</v>
      </c>
      <c r="CM84" s="95">
        <f t="shared" si="32"/>
        <v>838368</v>
      </c>
      <c r="CN84" s="95">
        <f t="shared" si="32"/>
        <v>291387</v>
      </c>
      <c r="CO84" s="95">
        <f t="shared" si="32"/>
        <v>894930</v>
      </c>
      <c r="CP84" s="95">
        <f t="shared" si="32"/>
        <v>216380.03000000006</v>
      </c>
      <c r="CQ84" s="95">
        <f t="shared" si="32"/>
        <v>658380</v>
      </c>
      <c r="CR84" s="95">
        <f t="shared" si="32"/>
        <v>308175</v>
      </c>
      <c r="CS84" s="95">
        <f t="shared" si="32"/>
        <v>924551</v>
      </c>
      <c r="CT84" s="207">
        <f t="shared" si="32"/>
        <v>709441.12</v>
      </c>
      <c r="CU84" s="207">
        <f t="shared" si="32"/>
        <v>963559.88</v>
      </c>
      <c r="CV84" s="207">
        <f t="shared" si="32"/>
        <v>641942.36</v>
      </c>
      <c r="CW84" s="95">
        <f t="shared" si="32"/>
        <v>112400.31</v>
      </c>
      <c r="CX84" s="95">
        <f t="shared" si="32"/>
        <v>872939.68683208525</v>
      </c>
      <c r="CY84" s="95">
        <f t="shared" si="32"/>
        <v>1144888.5899999999</v>
      </c>
      <c r="CZ84" s="117">
        <f t="shared" si="32"/>
        <v>264257.45999999996</v>
      </c>
      <c r="DA84" s="117">
        <f t="shared" si="32"/>
        <v>963285.59989640268</v>
      </c>
      <c r="DB84" s="117">
        <f t="shared" si="32"/>
        <v>458280.83645137231</v>
      </c>
      <c r="DC84" s="117">
        <f t="shared" si="32"/>
        <v>475587.47983988031</v>
      </c>
      <c r="DD84" s="117">
        <f t="shared" si="32"/>
        <v>521384.29999999993</v>
      </c>
      <c r="DE84" s="117">
        <f t="shared" si="32"/>
        <v>910789.12085896567</v>
      </c>
    </row>
    <row r="85" spans="1:109" s="34" customFormat="1" ht="13.8" x14ac:dyDescent="0.3">
      <c r="A85" s="99" t="s">
        <v>305</v>
      </c>
      <c r="B85" s="73">
        <v>16120.85</v>
      </c>
      <c r="C85" s="73">
        <v>124685.12000000001</v>
      </c>
      <c r="D85" s="73">
        <v>183165.67000000004</v>
      </c>
      <c r="E85" s="73">
        <v>136475.88</v>
      </c>
      <c r="F85" s="73">
        <f t="shared" si="22"/>
        <v>21736.06</v>
      </c>
      <c r="G85" s="73">
        <f t="shared" si="24"/>
        <v>15050.62</v>
      </c>
      <c r="H85" s="73">
        <f t="shared" si="25"/>
        <v>5792.76</v>
      </c>
      <c r="I85" s="73">
        <f t="shared" si="23"/>
        <v>419904.62</v>
      </c>
      <c r="J85" s="98">
        <f t="shared" si="26"/>
        <v>29541.110000000004</v>
      </c>
      <c r="K85" s="98">
        <f t="shared" si="27"/>
        <v>1764.33</v>
      </c>
      <c r="L85" s="98">
        <f t="shared" si="28"/>
        <v>11343.21</v>
      </c>
      <c r="M85" s="98">
        <f t="shared" si="29"/>
        <v>673.24</v>
      </c>
      <c r="N85" s="120">
        <v>1519.19</v>
      </c>
      <c r="O85" s="120">
        <v>33.81</v>
      </c>
      <c r="P85" s="73">
        <v>159</v>
      </c>
      <c r="Q85" s="120">
        <v>9965.2300000000014</v>
      </c>
      <c r="R85" s="73">
        <v>0</v>
      </c>
      <c r="S85" s="73">
        <v>201.54</v>
      </c>
      <c r="T85" s="73">
        <v>4.9000000000000004</v>
      </c>
      <c r="U85" s="73">
        <v>5567.67</v>
      </c>
      <c r="V85" s="120">
        <v>0</v>
      </c>
      <c r="W85" s="120">
        <v>0</v>
      </c>
      <c r="X85" s="73">
        <v>3364.69</v>
      </c>
      <c r="Y85" s="91">
        <v>920.03000000000009</v>
      </c>
      <c r="Z85" s="73">
        <v>14411.23</v>
      </c>
      <c r="AA85" s="73">
        <v>0</v>
      </c>
      <c r="AB85" s="73">
        <v>387.66</v>
      </c>
      <c r="AC85" s="73">
        <v>0</v>
      </c>
      <c r="AD85" s="73">
        <v>0</v>
      </c>
      <c r="AE85" s="73">
        <v>0</v>
      </c>
      <c r="AF85" s="73">
        <v>0</v>
      </c>
      <c r="AG85" s="73">
        <v>239.7</v>
      </c>
      <c r="AH85" s="73">
        <v>12.03</v>
      </c>
      <c r="AI85" s="73">
        <v>0</v>
      </c>
      <c r="AJ85" s="73">
        <v>0</v>
      </c>
      <c r="AK85" s="73">
        <v>0</v>
      </c>
      <c r="AL85" s="73">
        <v>0</v>
      </c>
      <c r="AM85" s="73">
        <v>0</v>
      </c>
      <c r="AN85" s="73">
        <v>0</v>
      </c>
      <c r="AO85" s="73">
        <v>0</v>
      </c>
      <c r="AP85" s="73">
        <v>1889.6000000000001</v>
      </c>
      <c r="AQ85" s="73">
        <v>0</v>
      </c>
      <c r="AR85" s="73">
        <v>421.68</v>
      </c>
      <c r="AS85" s="73">
        <v>0</v>
      </c>
      <c r="AT85" s="73">
        <v>738.17</v>
      </c>
      <c r="AU85" s="73">
        <v>138.22</v>
      </c>
      <c r="AV85" s="73">
        <v>2222.42</v>
      </c>
      <c r="AW85" s="73">
        <v>382.67</v>
      </c>
      <c r="AX85" s="73">
        <v>227576.66</v>
      </c>
      <c r="AY85" s="73">
        <v>1069.68</v>
      </c>
      <c r="AZ85" s="73">
        <v>2948.39</v>
      </c>
      <c r="BA85" s="73">
        <v>307.22000000000003</v>
      </c>
      <c r="BB85" s="73">
        <v>394.21000000000004</v>
      </c>
      <c r="BC85" s="73">
        <v>359.34</v>
      </c>
      <c r="BD85" s="73">
        <v>7662.0199999999995</v>
      </c>
      <c r="BE85" s="73">
        <v>65212.43</v>
      </c>
      <c r="BF85" s="73">
        <v>114374.67</v>
      </c>
      <c r="BG85" s="73">
        <v>0</v>
      </c>
      <c r="BH85" s="73">
        <v>0</v>
      </c>
      <c r="BI85" s="73">
        <v>0</v>
      </c>
      <c r="BJ85" s="98">
        <v>0</v>
      </c>
      <c r="BK85" s="98">
        <v>439.38</v>
      </c>
      <c r="BL85" s="98">
        <v>0</v>
      </c>
      <c r="BM85" s="98">
        <v>0</v>
      </c>
      <c r="BN85" s="98"/>
      <c r="BO85" s="98">
        <v>0</v>
      </c>
      <c r="BP85" s="3">
        <v>28770.300000000003</v>
      </c>
      <c r="BQ85" s="3">
        <v>0</v>
      </c>
      <c r="BR85" s="3">
        <v>303.74</v>
      </c>
      <c r="BS85" s="3">
        <v>0</v>
      </c>
      <c r="BT85" s="3">
        <v>0</v>
      </c>
      <c r="BU85" s="3">
        <v>27.69</v>
      </c>
      <c r="BV85" s="98">
        <v>0</v>
      </c>
      <c r="BW85" s="98">
        <v>0</v>
      </c>
      <c r="BX85" s="98">
        <v>0</v>
      </c>
      <c r="BY85" s="98">
        <v>33.71</v>
      </c>
      <c r="BZ85" s="98">
        <v>0</v>
      </c>
      <c r="CA85" s="98">
        <v>0</v>
      </c>
      <c r="CB85" s="98">
        <v>108.36</v>
      </c>
      <c r="CC85" s="98">
        <v>0</v>
      </c>
      <c r="CD85" s="98">
        <v>1622.26</v>
      </c>
      <c r="CE85" s="98">
        <v>0</v>
      </c>
      <c r="CF85" s="98">
        <v>0</v>
      </c>
      <c r="CG85" s="98">
        <v>0</v>
      </c>
      <c r="CH85" s="98">
        <v>0</v>
      </c>
      <c r="CI85" s="98">
        <v>24.21</v>
      </c>
      <c r="CJ85" s="98">
        <v>0</v>
      </c>
      <c r="CK85" s="98">
        <v>0</v>
      </c>
      <c r="CL85" s="98">
        <v>948</v>
      </c>
      <c r="CM85" s="98">
        <v>0</v>
      </c>
      <c r="CN85" s="98">
        <v>0</v>
      </c>
      <c r="CO85" s="98">
        <v>0</v>
      </c>
      <c r="CP85" s="98">
        <v>0</v>
      </c>
      <c r="CQ85" s="98">
        <v>0</v>
      </c>
      <c r="CR85" s="98">
        <v>10371</v>
      </c>
      <c r="CS85" s="98">
        <v>0</v>
      </c>
      <c r="CT85" s="241">
        <v>0</v>
      </c>
      <c r="CU85" s="241">
        <v>0</v>
      </c>
      <c r="CV85" s="241">
        <v>0</v>
      </c>
      <c r="CW85" s="98">
        <v>0</v>
      </c>
      <c r="CX85" s="98">
        <v>0</v>
      </c>
      <c r="CY85" s="98">
        <v>0</v>
      </c>
      <c r="CZ85" s="73">
        <v>0</v>
      </c>
      <c r="DA85" s="73">
        <v>0</v>
      </c>
      <c r="DB85" s="73">
        <v>0</v>
      </c>
      <c r="DC85" s="73">
        <v>0</v>
      </c>
      <c r="DD85" s="77">
        <v>673.24</v>
      </c>
      <c r="DE85" s="73">
        <v>0</v>
      </c>
    </row>
    <row r="86" spans="1:109" s="34" customFormat="1" ht="13.8" x14ac:dyDescent="0.3">
      <c r="A86" s="99" t="s">
        <v>306</v>
      </c>
      <c r="B86" s="73">
        <v>1619648.4401000002</v>
      </c>
      <c r="C86" s="73">
        <v>1710932.6199999999</v>
      </c>
      <c r="D86" s="73">
        <v>1291179.6399999999</v>
      </c>
      <c r="E86" s="73">
        <v>2864133.31</v>
      </c>
      <c r="F86" s="73">
        <f t="shared" si="22"/>
        <v>2608632.5100000002</v>
      </c>
      <c r="G86" s="73">
        <f t="shared" si="24"/>
        <v>2461484.12</v>
      </c>
      <c r="H86" s="73">
        <f t="shared" si="25"/>
        <v>2708454.2572100004</v>
      </c>
      <c r="I86" s="73">
        <f t="shared" si="23"/>
        <v>2768995.9530000002</v>
      </c>
      <c r="J86" s="98">
        <f t="shared" si="26"/>
        <v>2786150.2997999997</v>
      </c>
      <c r="K86" s="98">
        <f t="shared" si="27"/>
        <v>3214266.29</v>
      </c>
      <c r="L86" s="98">
        <f t="shared" si="28"/>
        <v>3491486.17</v>
      </c>
      <c r="M86" s="98">
        <f t="shared" si="29"/>
        <v>4994292.9577356121</v>
      </c>
      <c r="N86" s="120">
        <v>307896.24</v>
      </c>
      <c r="O86" s="120">
        <v>0</v>
      </c>
      <c r="P86" s="73">
        <v>137581</v>
      </c>
      <c r="Q86" s="120">
        <v>179413.15000000002</v>
      </c>
      <c r="R86" s="73">
        <v>100239.53000000001</v>
      </c>
      <c r="S86" s="73">
        <v>202867.52999999997</v>
      </c>
      <c r="T86" s="73">
        <v>274252.76</v>
      </c>
      <c r="U86" s="73">
        <v>325179.37</v>
      </c>
      <c r="V86" s="120">
        <v>417361.82000000007</v>
      </c>
      <c r="W86" s="120">
        <v>340682.21999999991</v>
      </c>
      <c r="X86" s="73">
        <v>139459.38999999998</v>
      </c>
      <c r="Y86" s="91">
        <v>183699.49999999997</v>
      </c>
      <c r="Z86" s="73">
        <v>4409.67</v>
      </c>
      <c r="AA86" s="73">
        <v>335985.97</v>
      </c>
      <c r="AB86" s="73">
        <v>288575.78000000003</v>
      </c>
      <c r="AC86" s="73">
        <v>135180.85</v>
      </c>
      <c r="AD86" s="73">
        <v>172538.74999999997</v>
      </c>
      <c r="AE86" s="73">
        <v>134160.84999999998</v>
      </c>
      <c r="AF86" s="73">
        <v>344547.71</v>
      </c>
      <c r="AG86" s="73">
        <v>108284.37000000001</v>
      </c>
      <c r="AH86" s="73">
        <v>509638.75999999995</v>
      </c>
      <c r="AI86" s="73">
        <v>49284.979999999996</v>
      </c>
      <c r="AJ86" s="73">
        <v>326871.26000000007</v>
      </c>
      <c r="AK86" s="73">
        <v>52005.17</v>
      </c>
      <c r="AL86" s="73">
        <v>155136.86221000002</v>
      </c>
      <c r="AM86" s="73">
        <v>0</v>
      </c>
      <c r="AN86" s="73">
        <v>168679.84000000003</v>
      </c>
      <c r="AO86" s="73">
        <v>3801.56</v>
      </c>
      <c r="AP86" s="73">
        <v>364605.75999999995</v>
      </c>
      <c r="AQ86" s="73">
        <v>479974.59</v>
      </c>
      <c r="AR86" s="73">
        <v>246708.01500000001</v>
      </c>
      <c r="AS86" s="73">
        <v>169.35</v>
      </c>
      <c r="AT86" s="73">
        <v>478661.08999999991</v>
      </c>
      <c r="AU86" s="73">
        <v>303047.51999999996</v>
      </c>
      <c r="AV86" s="73">
        <v>150344.22</v>
      </c>
      <c r="AW86" s="73">
        <v>357325.45</v>
      </c>
      <c r="AX86" s="73">
        <v>335070.58</v>
      </c>
      <c r="AY86" s="73">
        <v>47783.93</v>
      </c>
      <c r="AZ86" s="73">
        <v>106762.42000000001</v>
      </c>
      <c r="BA86" s="73">
        <v>52466.713000000003</v>
      </c>
      <c r="BB86" s="73">
        <v>868425.72</v>
      </c>
      <c r="BC86" s="73">
        <v>238712.24</v>
      </c>
      <c r="BD86" s="73">
        <v>283501.00999999989</v>
      </c>
      <c r="BE86" s="73">
        <v>183742.58000000002</v>
      </c>
      <c r="BF86" s="73">
        <v>164564.89000000001</v>
      </c>
      <c r="BG86" s="73">
        <v>83598.12000000001</v>
      </c>
      <c r="BH86" s="73">
        <v>83598.12000000001</v>
      </c>
      <c r="BI86" s="73">
        <v>320769.63</v>
      </c>
      <c r="BJ86" s="98">
        <v>116015</v>
      </c>
      <c r="BK86" s="98">
        <v>131663.17980000001</v>
      </c>
      <c r="BL86" s="98">
        <v>140347.65</v>
      </c>
      <c r="BM86" s="98">
        <v>0</v>
      </c>
      <c r="BN86" s="98">
        <v>10832.660000000003</v>
      </c>
      <c r="BO86" s="98">
        <v>310057.73000000004</v>
      </c>
      <c r="BP86" s="3">
        <v>103903.02</v>
      </c>
      <c r="BQ86" s="3">
        <v>521034.92999999993</v>
      </c>
      <c r="BR86" s="3">
        <v>272171.43</v>
      </c>
      <c r="BS86" s="3">
        <v>372694.98000000004</v>
      </c>
      <c r="BT86" s="3">
        <v>619589.52999999991</v>
      </c>
      <c r="BU86" s="3">
        <v>187840.18999999997</v>
      </c>
      <c r="BV86" s="98">
        <v>263559.53000000003</v>
      </c>
      <c r="BW86" s="98">
        <v>140980.56000000003</v>
      </c>
      <c r="BX86" s="98">
        <v>299388.66000000003</v>
      </c>
      <c r="BY86" s="98">
        <v>157466.56</v>
      </c>
      <c r="BZ86" s="98">
        <v>199987.69999999998</v>
      </c>
      <c r="CA86" s="98">
        <v>425550.22999999992</v>
      </c>
      <c r="CB86" s="98">
        <v>301209.06</v>
      </c>
      <c r="CC86" s="98">
        <v>219414</v>
      </c>
      <c r="CD86" s="98">
        <v>62429.09</v>
      </c>
      <c r="CE86" s="98">
        <v>420797.62</v>
      </c>
      <c r="CF86" s="98">
        <v>408769.07999999996</v>
      </c>
      <c r="CG86" s="98">
        <v>314714.19999999995</v>
      </c>
      <c r="CH86" s="98">
        <v>352819.24</v>
      </c>
      <c r="CI86" s="98">
        <v>117739.47</v>
      </c>
      <c r="CJ86" s="98">
        <v>381631.08999999997</v>
      </c>
      <c r="CK86" s="98">
        <v>92160</v>
      </c>
      <c r="CL86" s="98">
        <v>311551</v>
      </c>
      <c r="CM86" s="98">
        <v>461196</v>
      </c>
      <c r="CN86" s="98">
        <v>4456</v>
      </c>
      <c r="CO86" s="98">
        <v>568033</v>
      </c>
      <c r="CP86" s="98">
        <v>186025.37000000005</v>
      </c>
      <c r="CQ86" s="98">
        <v>204831</v>
      </c>
      <c r="CR86" s="98">
        <v>125250</v>
      </c>
      <c r="CS86" s="98">
        <v>685794</v>
      </c>
      <c r="CT86" s="241">
        <v>630804.03</v>
      </c>
      <c r="CU86" s="241">
        <v>107860.98</v>
      </c>
      <c r="CV86" s="241">
        <v>46084.200000000004</v>
      </c>
      <c r="CW86" s="98">
        <v>37632.720000000001</v>
      </c>
      <c r="CX86" s="131">
        <v>450162.69001375319</v>
      </c>
      <c r="CY86" s="98">
        <v>958180.16999999993</v>
      </c>
      <c r="CZ86" s="73">
        <v>143920.53999999998</v>
      </c>
      <c r="DA86" s="73">
        <v>730654.81156324514</v>
      </c>
      <c r="DB86" s="73">
        <v>355165.8252659273</v>
      </c>
      <c r="DC86" s="73">
        <v>368215.90650497074</v>
      </c>
      <c r="DD86" s="77">
        <v>428919.82999999996</v>
      </c>
      <c r="DE86" s="73">
        <v>736691.25438771595</v>
      </c>
    </row>
    <row r="87" spans="1:109" s="34" customFormat="1" ht="13.8" x14ac:dyDescent="0.3">
      <c r="A87" s="99" t="s">
        <v>307</v>
      </c>
      <c r="B87" s="73">
        <v>522698.92</v>
      </c>
      <c r="C87" s="73">
        <v>287806.42</v>
      </c>
      <c r="D87" s="73">
        <v>315248.78000000003</v>
      </c>
      <c r="E87" s="73">
        <v>145084.76999999999</v>
      </c>
      <c r="F87" s="73">
        <f t="shared" si="22"/>
        <v>533819.12000000011</v>
      </c>
      <c r="G87" s="73">
        <f t="shared" si="24"/>
        <v>662495.43000000005</v>
      </c>
      <c r="H87" s="73">
        <f t="shared" si="25"/>
        <v>1238081.5700000003</v>
      </c>
      <c r="I87" s="73">
        <f t="shared" si="23"/>
        <v>1425404.6199999999</v>
      </c>
      <c r="J87" s="98">
        <f t="shared" si="26"/>
        <v>1340494.3198000002</v>
      </c>
      <c r="K87" s="98">
        <f t="shared" si="27"/>
        <v>1531139.9700000002</v>
      </c>
      <c r="L87" s="98">
        <f t="shared" si="28"/>
        <v>2601554.13</v>
      </c>
      <c r="M87" s="98">
        <f t="shared" si="29"/>
        <v>2884762.6361800469</v>
      </c>
      <c r="N87" s="120">
        <v>96457.33</v>
      </c>
      <c r="O87" s="120">
        <v>62289.420000000006</v>
      </c>
      <c r="P87" s="73">
        <v>72144</v>
      </c>
      <c r="Q87" s="120">
        <v>2300.13</v>
      </c>
      <c r="R87" s="73">
        <v>32809.199999999997</v>
      </c>
      <c r="S87" s="73">
        <v>6255.57</v>
      </c>
      <c r="T87" s="73">
        <v>36121</v>
      </c>
      <c r="U87" s="73">
        <v>1412.57</v>
      </c>
      <c r="V87" s="120">
        <v>42237.210000000006</v>
      </c>
      <c r="W87" s="120">
        <v>25269.64</v>
      </c>
      <c r="X87" s="73">
        <v>134841.85999999999</v>
      </c>
      <c r="Y87" s="91">
        <v>21681.190000000002</v>
      </c>
      <c r="Z87" s="73">
        <v>98918.720000000001</v>
      </c>
      <c r="AA87" s="73">
        <v>40891.370000000003</v>
      </c>
      <c r="AB87" s="73">
        <v>45356.450000000004</v>
      </c>
      <c r="AC87" s="73">
        <v>117082.86000000002</v>
      </c>
      <c r="AD87" s="73">
        <v>18719.97</v>
      </c>
      <c r="AE87" s="73">
        <v>69848.14</v>
      </c>
      <c r="AF87" s="73">
        <v>87270.62999999999</v>
      </c>
      <c r="AG87" s="73">
        <v>88750.02</v>
      </c>
      <c r="AH87" s="73">
        <v>14761.630000000001</v>
      </c>
      <c r="AI87" s="73">
        <v>15789.97</v>
      </c>
      <c r="AJ87" s="73">
        <v>88.17</v>
      </c>
      <c r="AK87" s="73">
        <v>65017.5</v>
      </c>
      <c r="AL87" s="73">
        <v>56788.12000000001</v>
      </c>
      <c r="AM87" s="73">
        <v>89671.329999999987</v>
      </c>
      <c r="AN87" s="73">
        <v>65277.72</v>
      </c>
      <c r="AO87" s="73">
        <v>92633.159999999989</v>
      </c>
      <c r="AP87" s="73">
        <v>160663.71</v>
      </c>
      <c r="AQ87" s="73">
        <v>224886.07</v>
      </c>
      <c r="AR87" s="73">
        <v>28415.35</v>
      </c>
      <c r="AS87" s="73">
        <v>188060.2</v>
      </c>
      <c r="AT87" s="73">
        <v>5637.82</v>
      </c>
      <c r="AU87" s="73">
        <v>150371.99</v>
      </c>
      <c r="AV87" s="73">
        <v>56456.83</v>
      </c>
      <c r="AW87" s="73">
        <v>119219.27</v>
      </c>
      <c r="AX87" s="73">
        <v>12514.32</v>
      </c>
      <c r="AY87" s="73">
        <v>60303.71</v>
      </c>
      <c r="AZ87" s="73">
        <v>135213.44000000003</v>
      </c>
      <c r="BA87" s="73">
        <v>149831.37999999998</v>
      </c>
      <c r="BB87" s="73">
        <v>209461.87</v>
      </c>
      <c r="BC87" s="73">
        <v>142603.45999999996</v>
      </c>
      <c r="BD87" s="73">
        <v>109293.15</v>
      </c>
      <c r="BE87" s="73">
        <v>61710.229999999996</v>
      </c>
      <c r="BF87" s="73">
        <v>134485.07</v>
      </c>
      <c r="BG87" s="73">
        <v>143079.5</v>
      </c>
      <c r="BH87" s="73">
        <v>143079.5</v>
      </c>
      <c r="BI87" s="73">
        <v>123828.98999999998</v>
      </c>
      <c r="BJ87" s="98">
        <v>105759</v>
      </c>
      <c r="BK87" s="98">
        <v>144143.7598</v>
      </c>
      <c r="BL87" s="98">
        <v>19719.89</v>
      </c>
      <c r="BM87" s="98">
        <v>1782.27</v>
      </c>
      <c r="BN87" s="98">
        <v>136824.65</v>
      </c>
      <c r="BO87" s="98">
        <v>190783.09000000003</v>
      </c>
      <c r="BP87" s="3">
        <v>203646.57</v>
      </c>
      <c r="BQ87" s="3">
        <v>169156.76</v>
      </c>
      <c r="BR87" s="3">
        <v>153387.39000000001</v>
      </c>
      <c r="BS87" s="3">
        <v>61962.94</v>
      </c>
      <c r="BT87" s="3">
        <v>71267.41</v>
      </c>
      <c r="BU87" s="3">
        <v>82060.589999999982</v>
      </c>
      <c r="BV87" s="98">
        <v>223980.98</v>
      </c>
      <c r="BW87" s="98">
        <v>157515.76</v>
      </c>
      <c r="BX87" s="98">
        <v>98629.6</v>
      </c>
      <c r="BY87" s="98">
        <v>115947.92</v>
      </c>
      <c r="BZ87" s="98">
        <v>22354.829999999998</v>
      </c>
      <c r="CA87" s="98">
        <v>155843.95000000004</v>
      </c>
      <c r="CB87" s="98">
        <v>43811.259999999995</v>
      </c>
      <c r="CC87" s="98">
        <v>99764</v>
      </c>
      <c r="CD87" s="98">
        <v>30631.67</v>
      </c>
      <c r="CE87" s="98">
        <v>202033.5</v>
      </c>
      <c r="CF87" s="98">
        <v>68138.44</v>
      </c>
      <c r="CG87" s="98">
        <v>312488.06</v>
      </c>
      <c r="CH87" s="98">
        <v>580598.57999999996</v>
      </c>
      <c r="CI87" s="98">
        <v>5536.5599999999995</v>
      </c>
      <c r="CJ87" s="98">
        <v>276818.58</v>
      </c>
      <c r="CK87" s="98">
        <v>120821</v>
      </c>
      <c r="CL87" s="98">
        <v>269127</v>
      </c>
      <c r="CM87" s="98">
        <v>23823</v>
      </c>
      <c r="CN87" s="98">
        <v>201639</v>
      </c>
      <c r="CO87" s="98">
        <v>305369</v>
      </c>
      <c r="CP87" s="98">
        <v>30066.41</v>
      </c>
      <c r="CQ87" s="98">
        <v>452444</v>
      </c>
      <c r="CR87" s="98">
        <v>149248</v>
      </c>
      <c r="CS87" s="98">
        <v>186063</v>
      </c>
      <c r="CT87" s="241">
        <v>65127.7</v>
      </c>
      <c r="CU87" s="241">
        <v>853849.23</v>
      </c>
      <c r="CV87" s="241">
        <v>520412.53</v>
      </c>
      <c r="CW87" s="98">
        <v>73654.709999999992</v>
      </c>
      <c r="CX87" s="98">
        <v>391622.81936481356</v>
      </c>
      <c r="CY87" s="98">
        <v>185761.11</v>
      </c>
      <c r="CZ87" s="73">
        <v>119441.73</v>
      </c>
      <c r="DA87" s="73">
        <v>230975.74582362949</v>
      </c>
      <c r="DB87" s="73">
        <v>103115.01118544499</v>
      </c>
      <c r="DC87" s="73">
        <v>91161.203334909573</v>
      </c>
      <c r="DD87" s="77">
        <v>75542.98</v>
      </c>
      <c r="DE87" s="73">
        <v>174097.86647124967</v>
      </c>
    </row>
    <row r="88" spans="1:109" s="34" customFormat="1" ht="27.6" x14ac:dyDescent="0.3">
      <c r="A88" s="99" t="s">
        <v>308</v>
      </c>
      <c r="B88" s="102">
        <v>388035.20999999996</v>
      </c>
      <c r="C88" s="73">
        <v>623462.44000000006</v>
      </c>
      <c r="D88" s="73">
        <v>732890.01</v>
      </c>
      <c r="E88" s="73">
        <v>1103293.18</v>
      </c>
      <c r="F88" s="73">
        <f t="shared" si="22"/>
        <v>474163.81999999995</v>
      </c>
      <c r="G88" s="73">
        <f t="shared" si="24"/>
        <v>121321.99999999999</v>
      </c>
      <c r="H88" s="73">
        <f t="shared" si="25"/>
        <v>336601.61840000004</v>
      </c>
      <c r="I88" s="73">
        <f t="shared" si="23"/>
        <v>547209.02000000014</v>
      </c>
      <c r="J88" s="98">
        <f t="shared" si="26"/>
        <v>206583.25</v>
      </c>
      <c r="K88" s="98">
        <f t="shared" si="27"/>
        <v>114448.96000000001</v>
      </c>
      <c r="L88" s="98">
        <f t="shared" si="28"/>
        <v>656794.28</v>
      </c>
      <c r="M88" s="98">
        <f t="shared" si="29"/>
        <v>159027.90996304646</v>
      </c>
      <c r="N88" s="120">
        <v>94238.81</v>
      </c>
      <c r="O88" s="120">
        <v>12080.3</v>
      </c>
      <c r="P88" s="73">
        <v>49272</v>
      </c>
      <c r="Q88" s="120">
        <v>26697.52</v>
      </c>
      <c r="R88" s="73">
        <v>99403.819999999992</v>
      </c>
      <c r="S88" s="73">
        <v>91527.35</v>
      </c>
      <c r="T88" s="73">
        <v>60129.47</v>
      </c>
      <c r="U88" s="73">
        <v>5193.5</v>
      </c>
      <c r="V88" s="120">
        <v>6767.24</v>
      </c>
      <c r="W88" s="120">
        <v>320.77999999999997</v>
      </c>
      <c r="X88" s="73">
        <v>6447.9400000000005</v>
      </c>
      <c r="Y88" s="91">
        <v>22085.09</v>
      </c>
      <c r="Z88" s="73">
        <v>3274.59</v>
      </c>
      <c r="AA88" s="73">
        <v>1193.3</v>
      </c>
      <c r="AB88" s="73">
        <v>50386.46</v>
      </c>
      <c r="AC88" s="73">
        <v>0</v>
      </c>
      <c r="AD88" s="73">
        <v>43830.05</v>
      </c>
      <c r="AE88" s="73">
        <v>0</v>
      </c>
      <c r="AF88" s="73">
        <v>5512.74</v>
      </c>
      <c r="AG88" s="73">
        <v>668.79</v>
      </c>
      <c r="AH88" s="73">
        <v>756.7</v>
      </c>
      <c r="AI88" s="73">
        <v>361.01</v>
      </c>
      <c r="AJ88" s="73">
        <v>449.6</v>
      </c>
      <c r="AK88" s="73">
        <v>14888.76</v>
      </c>
      <c r="AL88" s="73">
        <v>3545.61</v>
      </c>
      <c r="AM88" s="73">
        <v>67531.610000000015</v>
      </c>
      <c r="AN88" s="73">
        <v>5790.6100000000006</v>
      </c>
      <c r="AO88" s="73">
        <v>11123.49</v>
      </c>
      <c r="AP88" s="73">
        <v>9211.5300000000007</v>
      </c>
      <c r="AQ88" s="73">
        <v>11250.210000000001</v>
      </c>
      <c r="AR88" s="73">
        <v>30488.948400000005</v>
      </c>
      <c r="AS88" s="73">
        <v>0</v>
      </c>
      <c r="AT88" s="73">
        <v>87706.460000000021</v>
      </c>
      <c r="AU88" s="73">
        <v>41456.29</v>
      </c>
      <c r="AV88" s="73">
        <v>63250.67</v>
      </c>
      <c r="AW88" s="73">
        <v>5246.19</v>
      </c>
      <c r="AX88" s="73">
        <v>351189.94</v>
      </c>
      <c r="AY88" s="73">
        <v>18732.55</v>
      </c>
      <c r="AZ88" s="73">
        <v>99.76</v>
      </c>
      <c r="BA88" s="73">
        <v>1027</v>
      </c>
      <c r="BB88" s="73">
        <v>76653.430000000022</v>
      </c>
      <c r="BC88" s="73">
        <v>13030.84</v>
      </c>
      <c r="BD88" s="73">
        <v>5549.54</v>
      </c>
      <c r="BE88" s="73">
        <v>28048.399999999998</v>
      </c>
      <c r="BF88" s="73">
        <v>14281.130000000001</v>
      </c>
      <c r="BG88" s="73">
        <v>11714.379999999997</v>
      </c>
      <c r="BH88" s="73">
        <v>11714.379999999997</v>
      </c>
      <c r="BI88" s="73">
        <v>15167.669999999998</v>
      </c>
      <c r="BJ88" s="98">
        <v>5155</v>
      </c>
      <c r="BK88" s="98">
        <v>51754.02</v>
      </c>
      <c r="BL88" s="98">
        <v>15960.16</v>
      </c>
      <c r="BM88" s="98">
        <v>4883.51</v>
      </c>
      <c r="BN88" s="98">
        <v>1628.76</v>
      </c>
      <c r="BO88" s="98">
        <v>7633.63</v>
      </c>
      <c r="BP88" s="3">
        <v>6127.31</v>
      </c>
      <c r="BQ88" s="3">
        <v>51161.23</v>
      </c>
      <c r="BR88" s="3">
        <v>4741.59</v>
      </c>
      <c r="BS88" s="3">
        <v>26060.47</v>
      </c>
      <c r="BT88" s="3">
        <v>25621.95</v>
      </c>
      <c r="BU88" s="3">
        <v>5855.6200000000008</v>
      </c>
      <c r="BV88" s="98">
        <v>0</v>
      </c>
      <c r="BW88" s="98">
        <v>1519.78</v>
      </c>
      <c r="BX88" s="98">
        <v>608.68000000000006</v>
      </c>
      <c r="BY88" s="98">
        <v>56281.84</v>
      </c>
      <c r="BZ88" s="98">
        <v>3509.48</v>
      </c>
      <c r="CA88" s="98">
        <v>3440.55</v>
      </c>
      <c r="CB88" s="98">
        <v>31300.49</v>
      </c>
      <c r="CC88" s="98">
        <v>664</v>
      </c>
      <c r="CD88" s="98">
        <v>3889.67</v>
      </c>
      <c r="CE88" s="98">
        <v>0</v>
      </c>
      <c r="CF88" s="98">
        <v>13234.47</v>
      </c>
      <c r="CG88" s="98">
        <v>0</v>
      </c>
      <c r="CH88" s="98">
        <v>0</v>
      </c>
      <c r="CI88" s="98">
        <v>73942.149999999994</v>
      </c>
      <c r="CJ88" s="98">
        <v>2210.88</v>
      </c>
      <c r="CK88" s="98">
        <v>26281</v>
      </c>
      <c r="CL88" s="98">
        <v>16798</v>
      </c>
      <c r="CM88" s="98">
        <v>353349</v>
      </c>
      <c r="CN88" s="98">
        <v>85292</v>
      </c>
      <c r="CO88" s="98">
        <v>21528</v>
      </c>
      <c r="CP88" s="98">
        <v>288.25</v>
      </c>
      <c r="CQ88" s="98">
        <v>1105</v>
      </c>
      <c r="CR88" s="98">
        <v>23306</v>
      </c>
      <c r="CS88" s="98">
        <v>52694</v>
      </c>
      <c r="CT88" s="241">
        <v>13509.39</v>
      </c>
      <c r="CU88" s="241">
        <v>1849.67</v>
      </c>
      <c r="CV88" s="241">
        <v>75445.63</v>
      </c>
      <c r="CW88" s="98">
        <v>1112.8800000000001</v>
      </c>
      <c r="CX88" s="131">
        <v>31154.177453518474</v>
      </c>
      <c r="CY88" s="98">
        <v>947.31</v>
      </c>
      <c r="CZ88" s="73">
        <v>895.19</v>
      </c>
      <c r="DA88" s="73">
        <v>1655.0425095279975</v>
      </c>
      <c r="DB88" s="73">
        <v>0</v>
      </c>
      <c r="DC88" s="73">
        <v>16210.37</v>
      </c>
      <c r="DD88" s="77">
        <v>16248.25</v>
      </c>
      <c r="DE88" s="73">
        <v>0</v>
      </c>
    </row>
    <row r="89" spans="1:109" s="37" customFormat="1" ht="13.8" x14ac:dyDescent="0.3">
      <c r="A89" s="326" t="s">
        <v>155</v>
      </c>
      <c r="B89" s="117">
        <f>SUM(B90:B92)</f>
        <v>2773617.75</v>
      </c>
      <c r="C89" s="117">
        <v>1714061.65</v>
      </c>
      <c r="D89" s="117">
        <v>3013828.5899999989</v>
      </c>
      <c r="E89" s="117">
        <v>3101246.45</v>
      </c>
      <c r="F89" s="117">
        <f t="shared" si="22"/>
        <v>4946695.0990000013</v>
      </c>
      <c r="G89" s="117">
        <f t="shared" si="24"/>
        <v>5917412.5940000005</v>
      </c>
      <c r="H89" s="117">
        <f t="shared" si="25"/>
        <v>5195111.8800000008</v>
      </c>
      <c r="I89" s="117">
        <f t="shared" si="23"/>
        <v>6002484.1599999992</v>
      </c>
      <c r="J89" s="95">
        <f t="shared" si="26"/>
        <v>5084611.3495000005</v>
      </c>
      <c r="K89" s="95">
        <f t="shared" si="27"/>
        <v>4436162.8899999997</v>
      </c>
      <c r="L89" s="95">
        <f t="shared" si="28"/>
        <v>4201256.75</v>
      </c>
      <c r="M89" s="95">
        <f t="shared" si="29"/>
        <v>3403823.4176850342</v>
      </c>
      <c r="N89" s="114">
        <v>243616.84999999998</v>
      </c>
      <c r="O89" s="114">
        <f>SUM(O90:O92)</f>
        <v>50585.740000000005</v>
      </c>
      <c r="P89" s="117">
        <v>138394</v>
      </c>
      <c r="Q89" s="187">
        <f>SUM(Q90:Q92)</f>
        <v>360021.01000000007</v>
      </c>
      <c r="R89" s="117">
        <v>532193</v>
      </c>
      <c r="S89" s="117">
        <f>SUM(S90:S92)</f>
        <v>251270.49000000002</v>
      </c>
      <c r="T89" s="117">
        <v>1911070.109000002</v>
      </c>
      <c r="U89" s="117">
        <f>SUM(U90:U92)</f>
        <v>403456.32</v>
      </c>
      <c r="V89" s="117">
        <f>SUM(V90:V92)</f>
        <v>250064.75999999998</v>
      </c>
      <c r="W89" s="117">
        <f>SUM(W90:W92)</f>
        <v>262721.97000000003</v>
      </c>
      <c r="X89" s="117">
        <f>SUM(X90:X92)</f>
        <v>225879.87000000002</v>
      </c>
      <c r="Y89" s="117">
        <f>SUM(Y90:Y92)</f>
        <v>317420.98</v>
      </c>
      <c r="Z89" s="117">
        <v>357156.79</v>
      </c>
      <c r="AA89" s="117">
        <v>387178.73</v>
      </c>
      <c r="AB89" s="117">
        <v>311362.09999999998</v>
      </c>
      <c r="AC89" s="117">
        <v>36731.120000000003</v>
      </c>
      <c r="AD89" s="117">
        <v>305518.34999999998</v>
      </c>
      <c r="AE89" s="117">
        <v>2547462.3299999996</v>
      </c>
      <c r="AF89" s="117">
        <v>572620.6399999999</v>
      </c>
      <c r="AG89" s="117">
        <v>99375.650000000023</v>
      </c>
      <c r="AH89" s="117">
        <v>465475.88400000008</v>
      </c>
      <c r="AI89" s="117">
        <v>279780.49</v>
      </c>
      <c r="AJ89" s="117">
        <v>249924.16999999998</v>
      </c>
      <c r="AK89" s="117">
        <v>304826.34000000008</v>
      </c>
      <c r="AL89" s="117">
        <v>223883.56</v>
      </c>
      <c r="AM89" s="117">
        <v>187479.89</v>
      </c>
      <c r="AN89" s="117">
        <v>702804.59000000008</v>
      </c>
      <c r="AO89" s="117">
        <v>421455.73000000004</v>
      </c>
      <c r="AP89" s="117">
        <v>482967.71000000008</v>
      </c>
      <c r="AQ89" s="117">
        <v>357928.43000000005</v>
      </c>
      <c r="AR89" s="117">
        <v>409012.92999999993</v>
      </c>
      <c r="AS89" s="117">
        <v>974887.67</v>
      </c>
      <c r="AT89" s="117">
        <v>287816.60000000003</v>
      </c>
      <c r="AU89" s="117">
        <v>379868.35000000003</v>
      </c>
      <c r="AV89" s="117">
        <v>185831.65000000002</v>
      </c>
      <c r="AW89" s="117">
        <v>581174.77</v>
      </c>
      <c r="AX89" s="117">
        <v>809142.24</v>
      </c>
      <c r="AY89" s="117">
        <v>158187.54999999999</v>
      </c>
      <c r="AZ89" s="117">
        <v>553744.25</v>
      </c>
      <c r="BA89" s="117">
        <v>304425.96999999991</v>
      </c>
      <c r="BB89" s="117">
        <v>1215628.0899999999</v>
      </c>
      <c r="BC89" s="117">
        <v>735229.41999999993</v>
      </c>
      <c r="BD89" s="117">
        <v>224552.78000000006</v>
      </c>
      <c r="BE89" s="117">
        <v>199925.39999999997</v>
      </c>
      <c r="BF89" s="117">
        <v>918599.23</v>
      </c>
      <c r="BG89" s="117">
        <v>204071.88999999996</v>
      </c>
      <c r="BH89" s="117">
        <v>208968.24</v>
      </c>
      <c r="BI89" s="117">
        <v>470009.1</v>
      </c>
      <c r="BJ89" s="95">
        <f>SUM(BJ90:BJ92)</f>
        <v>402896</v>
      </c>
      <c r="BK89" s="95">
        <f t="shared" ref="BK89:DE89" si="33">SUM(BK90:BK92)</f>
        <v>379098.34950000001</v>
      </c>
      <c r="BL89" s="95">
        <f t="shared" si="33"/>
        <v>338531.05</v>
      </c>
      <c r="BM89" s="95">
        <f t="shared" si="33"/>
        <v>42699.34</v>
      </c>
      <c r="BN89" s="95">
        <f t="shared" si="33"/>
        <v>746018.34</v>
      </c>
      <c r="BO89" s="95">
        <f t="shared" si="33"/>
        <v>333078.84999999998</v>
      </c>
      <c r="BP89" s="95">
        <f t="shared" si="33"/>
        <v>144204.95000000001</v>
      </c>
      <c r="BQ89" s="95">
        <f t="shared" si="33"/>
        <v>359037.48999999982</v>
      </c>
      <c r="BR89" s="95">
        <f t="shared" si="33"/>
        <v>449231.04000000004</v>
      </c>
      <c r="BS89" s="95">
        <f t="shared" si="33"/>
        <v>715970.53999999992</v>
      </c>
      <c r="BT89" s="95">
        <f t="shared" si="33"/>
        <v>252274.79999999996</v>
      </c>
      <c r="BU89" s="95">
        <f t="shared" si="33"/>
        <v>921570.60000000009</v>
      </c>
      <c r="BV89" s="95">
        <f t="shared" si="33"/>
        <v>468976.15</v>
      </c>
      <c r="BW89" s="95">
        <f t="shared" si="33"/>
        <v>324451.61</v>
      </c>
      <c r="BX89" s="95">
        <f t="shared" si="33"/>
        <v>337659.78</v>
      </c>
      <c r="BY89" s="95">
        <f t="shared" si="33"/>
        <v>186541.43000000002</v>
      </c>
      <c r="BZ89" s="95">
        <f t="shared" si="33"/>
        <v>312498.87</v>
      </c>
      <c r="CA89" s="95">
        <f t="shared" si="33"/>
        <v>345092.93000000005</v>
      </c>
      <c r="CB89" s="95">
        <f t="shared" si="33"/>
        <v>611216.04</v>
      </c>
      <c r="CC89" s="95">
        <f t="shared" si="33"/>
        <v>616072</v>
      </c>
      <c r="CD89" s="95">
        <f t="shared" si="33"/>
        <v>69378.67</v>
      </c>
      <c r="CE89" s="95">
        <f t="shared" si="33"/>
        <v>557261.75</v>
      </c>
      <c r="CF89" s="95">
        <f t="shared" si="33"/>
        <v>200340.05999999994</v>
      </c>
      <c r="CG89" s="95">
        <f t="shared" si="33"/>
        <v>406673.60000000003</v>
      </c>
      <c r="CH89" s="95">
        <f t="shared" si="33"/>
        <v>336705.46</v>
      </c>
      <c r="CI89" s="95">
        <f t="shared" si="33"/>
        <v>34372.119999999995</v>
      </c>
      <c r="CJ89" s="95">
        <f t="shared" si="33"/>
        <v>238733.03000000003</v>
      </c>
      <c r="CK89" s="95">
        <f t="shared" si="33"/>
        <v>190426</v>
      </c>
      <c r="CL89" s="95">
        <f t="shared" si="33"/>
        <v>217576</v>
      </c>
      <c r="CM89" s="95">
        <f t="shared" si="33"/>
        <v>359044</v>
      </c>
      <c r="CN89" s="95">
        <f t="shared" si="33"/>
        <v>130277</v>
      </c>
      <c r="CO89" s="95">
        <f t="shared" si="33"/>
        <v>277748</v>
      </c>
      <c r="CP89" s="95">
        <f t="shared" si="33"/>
        <v>341085.14</v>
      </c>
      <c r="CQ89" s="95">
        <f t="shared" si="33"/>
        <v>344541</v>
      </c>
      <c r="CR89" s="95">
        <f t="shared" si="33"/>
        <v>868454</v>
      </c>
      <c r="CS89" s="95">
        <f t="shared" si="33"/>
        <v>862295</v>
      </c>
      <c r="CT89" s="207">
        <f t="shared" si="33"/>
        <v>181682.47</v>
      </c>
      <c r="CU89" s="207">
        <f t="shared" si="33"/>
        <v>171884.93</v>
      </c>
      <c r="CV89" s="207">
        <f t="shared" si="33"/>
        <v>448815.81000000011</v>
      </c>
      <c r="CW89" s="95">
        <f t="shared" si="33"/>
        <v>546993.72</v>
      </c>
      <c r="CX89" s="95">
        <f t="shared" si="33"/>
        <v>250005.6965395085</v>
      </c>
      <c r="CY89" s="95">
        <f t="shared" si="33"/>
        <v>298114.98</v>
      </c>
      <c r="CZ89" s="117">
        <f t="shared" si="33"/>
        <v>222980.28000000003</v>
      </c>
      <c r="DA89" s="117">
        <f t="shared" si="33"/>
        <v>208763.36406648607</v>
      </c>
      <c r="DB89" s="117">
        <f t="shared" si="33"/>
        <v>156024.73524003057</v>
      </c>
      <c r="DC89" s="117">
        <f t="shared" si="33"/>
        <v>354442.48816177179</v>
      </c>
      <c r="DD89" s="117">
        <f t="shared" si="33"/>
        <v>363528.79999999993</v>
      </c>
      <c r="DE89" s="117">
        <f t="shared" si="33"/>
        <v>200586.14367723677</v>
      </c>
    </row>
    <row r="90" spans="1:109" s="34" customFormat="1" ht="13.8" x14ac:dyDescent="0.3">
      <c r="A90" s="99" t="s">
        <v>309</v>
      </c>
      <c r="B90" s="73">
        <v>307625.74</v>
      </c>
      <c r="C90" s="73">
        <v>237677.22999999998</v>
      </c>
      <c r="D90" s="73">
        <v>196473.63</v>
      </c>
      <c r="E90" s="73">
        <v>245986.68</v>
      </c>
      <c r="F90" s="73">
        <f t="shared" si="22"/>
        <v>301781.22000000003</v>
      </c>
      <c r="G90" s="73">
        <f t="shared" si="24"/>
        <v>390999.27999999997</v>
      </c>
      <c r="H90" s="73">
        <f t="shared" si="25"/>
        <v>575371.31000000006</v>
      </c>
      <c r="I90" s="73">
        <f t="shared" si="23"/>
        <v>779343.81999999983</v>
      </c>
      <c r="J90" s="98">
        <f t="shared" si="26"/>
        <v>559270.31969999999</v>
      </c>
      <c r="K90" s="98">
        <f t="shared" si="27"/>
        <v>445539.77</v>
      </c>
      <c r="L90" s="98">
        <f t="shared" si="28"/>
        <v>604877.05000000005</v>
      </c>
      <c r="M90" s="98">
        <f t="shared" si="29"/>
        <v>396570.71613443265</v>
      </c>
      <c r="N90" s="120">
        <v>50028.79</v>
      </c>
      <c r="O90" s="120">
        <v>122.91</v>
      </c>
      <c r="P90" s="73">
        <v>35907</v>
      </c>
      <c r="Q90" s="120">
        <v>37749.760000000002</v>
      </c>
      <c r="R90" s="73">
        <v>14805.54</v>
      </c>
      <c r="S90" s="73">
        <v>25643.21</v>
      </c>
      <c r="T90" s="73">
        <v>11359.519999999999</v>
      </c>
      <c r="U90" s="73">
        <v>22074.87</v>
      </c>
      <c r="V90" s="120">
        <v>37079.729999999996</v>
      </c>
      <c r="W90" s="120">
        <v>19161.129999999997</v>
      </c>
      <c r="X90" s="73">
        <v>24771.379999999997</v>
      </c>
      <c r="Y90" s="91">
        <v>23077.379999999994</v>
      </c>
      <c r="Z90" s="73">
        <v>25577.95</v>
      </c>
      <c r="AA90" s="73">
        <v>6350.09</v>
      </c>
      <c r="AB90" s="73">
        <v>1914.73</v>
      </c>
      <c r="AC90" s="73">
        <v>9012.73</v>
      </c>
      <c r="AD90" s="73">
        <v>4351.41</v>
      </c>
      <c r="AE90" s="73">
        <v>226184.98</v>
      </c>
      <c r="AF90" s="73">
        <v>28579.54</v>
      </c>
      <c r="AG90" s="73">
        <v>3829.9399999999996</v>
      </c>
      <c r="AH90" s="73">
        <v>13530.22</v>
      </c>
      <c r="AI90" s="73">
        <v>6841.4199999999992</v>
      </c>
      <c r="AJ90" s="73">
        <v>44844.65</v>
      </c>
      <c r="AK90" s="73">
        <v>19981.619999999992</v>
      </c>
      <c r="AL90" s="73">
        <v>73405</v>
      </c>
      <c r="AM90" s="73">
        <v>19326.3</v>
      </c>
      <c r="AN90" s="73">
        <v>8714.7699999999986</v>
      </c>
      <c r="AO90" s="73">
        <v>85086.61</v>
      </c>
      <c r="AP90" s="73">
        <v>63542.770000000004</v>
      </c>
      <c r="AQ90" s="73">
        <v>60273.020000000019</v>
      </c>
      <c r="AR90" s="73">
        <v>98167.209999999992</v>
      </c>
      <c r="AS90" s="73">
        <v>14707.02</v>
      </c>
      <c r="AT90" s="73">
        <v>40254.82</v>
      </c>
      <c r="AU90" s="73">
        <v>20221.09</v>
      </c>
      <c r="AV90" s="73">
        <v>23089.54</v>
      </c>
      <c r="AW90" s="73">
        <v>68583.16</v>
      </c>
      <c r="AX90" s="73">
        <v>193795.81</v>
      </c>
      <c r="AY90" s="73">
        <v>27434.609999999997</v>
      </c>
      <c r="AZ90" s="73">
        <v>17574.97</v>
      </c>
      <c r="BA90" s="73">
        <v>20426.21</v>
      </c>
      <c r="BB90" s="73">
        <v>10604.21</v>
      </c>
      <c r="BC90" s="73">
        <v>142974.21999999997</v>
      </c>
      <c r="BD90" s="73">
        <v>62738.86</v>
      </c>
      <c r="BE90" s="73">
        <v>16290.470000000001</v>
      </c>
      <c r="BF90" s="73">
        <v>195090.14999999994</v>
      </c>
      <c r="BG90" s="73">
        <v>40868.389999999992</v>
      </c>
      <c r="BH90" s="73">
        <v>4896.3500000000004</v>
      </c>
      <c r="BI90" s="73">
        <v>46649.57</v>
      </c>
      <c r="BJ90" s="98">
        <v>58118</v>
      </c>
      <c r="BK90" s="98">
        <v>31697.539700000001</v>
      </c>
      <c r="BL90" s="98">
        <v>5775.04</v>
      </c>
      <c r="BM90" s="98">
        <v>300.83999999999997</v>
      </c>
      <c r="BN90" s="98">
        <v>90675.09</v>
      </c>
      <c r="BO90" s="98">
        <v>61965.350000000006</v>
      </c>
      <c r="BP90" s="3">
        <v>23497.319999999996</v>
      </c>
      <c r="BQ90" s="3">
        <v>15754.210000000003</v>
      </c>
      <c r="BR90" s="3">
        <v>85677.539999999979</v>
      </c>
      <c r="BS90" s="3">
        <v>50265.94</v>
      </c>
      <c r="BT90" s="3">
        <v>84009.16</v>
      </c>
      <c r="BU90" s="3">
        <v>51534.29</v>
      </c>
      <c r="BV90" s="98">
        <v>12407.43</v>
      </c>
      <c r="BW90" s="98">
        <v>23369.4</v>
      </c>
      <c r="BX90" s="98">
        <v>25158.86</v>
      </c>
      <c r="BY90" s="98">
        <v>16466.649999999998</v>
      </c>
      <c r="BZ90" s="98">
        <v>29984.499999999996</v>
      </c>
      <c r="CA90" s="98">
        <v>50299.53</v>
      </c>
      <c r="CB90" s="98">
        <v>39746</v>
      </c>
      <c r="CC90" s="98">
        <v>63590</v>
      </c>
      <c r="CD90" s="98">
        <v>39883.82</v>
      </c>
      <c r="CE90" s="98">
        <v>39480.069999999992</v>
      </c>
      <c r="CF90" s="98">
        <v>25575.21</v>
      </c>
      <c r="CG90" s="98">
        <v>79578.300000000017</v>
      </c>
      <c r="CH90" s="98">
        <v>62075.63</v>
      </c>
      <c r="CI90" s="98">
        <v>4480.87</v>
      </c>
      <c r="CJ90" s="98">
        <v>60254.350000000013</v>
      </c>
      <c r="CK90" s="98">
        <v>14629</v>
      </c>
      <c r="CL90" s="98">
        <v>28019</v>
      </c>
      <c r="CM90" s="98">
        <v>27490</v>
      </c>
      <c r="CN90" s="98">
        <v>13803</v>
      </c>
      <c r="CO90" s="98">
        <v>167390</v>
      </c>
      <c r="CP90" s="98">
        <v>48419.200000000004</v>
      </c>
      <c r="CQ90" s="98">
        <v>11488</v>
      </c>
      <c r="CR90" s="98">
        <v>94331</v>
      </c>
      <c r="CS90" s="98">
        <v>72497</v>
      </c>
      <c r="CT90" s="241">
        <v>15776.329999999998</v>
      </c>
      <c r="CU90" s="241">
        <v>28740.720000000001</v>
      </c>
      <c r="CV90" s="241">
        <v>42533.100000000006</v>
      </c>
      <c r="CW90" s="98">
        <v>38497.579999999994</v>
      </c>
      <c r="CX90" s="131">
        <v>75207.197996636329</v>
      </c>
      <c r="CY90" s="98">
        <v>11781.21</v>
      </c>
      <c r="CZ90" s="73">
        <v>46770.960000000014</v>
      </c>
      <c r="DA90" s="73">
        <v>10192.932571007355</v>
      </c>
      <c r="DB90" s="73">
        <v>12526.631867359243</v>
      </c>
      <c r="DC90" s="73">
        <v>42290.835624181986</v>
      </c>
      <c r="DD90" s="77">
        <v>20116.68</v>
      </c>
      <c r="DE90" s="73">
        <v>52136.538075247794</v>
      </c>
    </row>
    <row r="91" spans="1:109" s="34" customFormat="1" ht="13.8" x14ac:dyDescent="0.3">
      <c r="A91" s="99" t="s">
        <v>310</v>
      </c>
      <c r="B91" s="73">
        <v>1088774.2799999998</v>
      </c>
      <c r="C91" s="73">
        <v>1074098.18</v>
      </c>
      <c r="D91" s="73">
        <v>1857170.7099999995</v>
      </c>
      <c r="E91" s="73">
        <v>1150884.1599999999</v>
      </c>
      <c r="F91" s="73">
        <f t="shared" si="22"/>
        <v>1262700.7499999998</v>
      </c>
      <c r="G91" s="73">
        <f t="shared" si="24"/>
        <v>1571019.9</v>
      </c>
      <c r="H91" s="73">
        <f t="shared" si="25"/>
        <v>2128268.5800000005</v>
      </c>
      <c r="I91" s="73">
        <f t="shared" si="23"/>
        <v>2597865.1899999995</v>
      </c>
      <c r="J91" s="98">
        <f t="shared" si="26"/>
        <v>2108061.15</v>
      </c>
      <c r="K91" s="98">
        <f t="shared" si="27"/>
        <v>1382290.82</v>
      </c>
      <c r="L91" s="98">
        <f t="shared" si="28"/>
        <v>1890287.1199999999</v>
      </c>
      <c r="M91" s="98">
        <f t="shared" si="29"/>
        <v>1657069.0855410155</v>
      </c>
      <c r="N91" s="120">
        <v>145373.82999999999</v>
      </c>
      <c r="O91" s="120">
        <v>46433.46</v>
      </c>
      <c r="P91" s="73">
        <v>82774</v>
      </c>
      <c r="Q91" s="120">
        <v>64262.920000000006</v>
      </c>
      <c r="R91" s="73">
        <v>109867.41000000002</v>
      </c>
      <c r="S91" s="73">
        <v>75145.409999999989</v>
      </c>
      <c r="T91" s="73">
        <v>104609.33000000002</v>
      </c>
      <c r="U91" s="73">
        <v>90237.95</v>
      </c>
      <c r="V91" s="120">
        <v>56855.710000000014</v>
      </c>
      <c r="W91" s="120">
        <v>117368</v>
      </c>
      <c r="X91" s="73">
        <v>170502.61000000002</v>
      </c>
      <c r="Y91" s="91">
        <v>199270.11999999997</v>
      </c>
      <c r="Z91" s="73">
        <v>203701.30999999997</v>
      </c>
      <c r="AA91" s="73">
        <v>50154.819999999992</v>
      </c>
      <c r="AB91" s="73">
        <v>239261.69</v>
      </c>
      <c r="AC91" s="73">
        <v>13756.03</v>
      </c>
      <c r="AD91" s="73">
        <v>204200.10999999996</v>
      </c>
      <c r="AE91" s="73">
        <v>96600.349999999991</v>
      </c>
      <c r="AF91" s="73">
        <v>217010.4</v>
      </c>
      <c r="AG91" s="73">
        <v>75359.950000000012</v>
      </c>
      <c r="AH91" s="73">
        <v>87917.700000000041</v>
      </c>
      <c r="AI91" s="73">
        <v>146810.76999999999</v>
      </c>
      <c r="AJ91" s="73">
        <v>86532.969999999972</v>
      </c>
      <c r="AK91" s="73">
        <v>149713.80000000005</v>
      </c>
      <c r="AL91" s="73">
        <v>47698.11</v>
      </c>
      <c r="AM91" s="73">
        <v>138159.73000000001</v>
      </c>
      <c r="AN91" s="73">
        <v>376070.50000000006</v>
      </c>
      <c r="AO91" s="73">
        <v>74928.350000000006</v>
      </c>
      <c r="AP91" s="73">
        <v>277061.04000000004</v>
      </c>
      <c r="AQ91" s="73">
        <v>197696.45000000007</v>
      </c>
      <c r="AR91" s="73">
        <v>92455.08</v>
      </c>
      <c r="AS91" s="73">
        <v>239630.37000000005</v>
      </c>
      <c r="AT91" s="73">
        <v>197689.11000000002</v>
      </c>
      <c r="AU91" s="73">
        <v>201526.03000000003</v>
      </c>
      <c r="AV91" s="73">
        <v>82642.16</v>
      </c>
      <c r="AW91" s="73">
        <v>202711.65000000002</v>
      </c>
      <c r="AX91" s="73">
        <v>163710.66999999998</v>
      </c>
      <c r="AY91" s="73">
        <v>119705.45999999999</v>
      </c>
      <c r="AZ91" s="73">
        <v>404828.69</v>
      </c>
      <c r="BA91" s="73">
        <v>280545.8899999999</v>
      </c>
      <c r="BB91" s="73">
        <v>404828.69</v>
      </c>
      <c r="BC91" s="73">
        <v>284602.35999999993</v>
      </c>
      <c r="BD91" s="73">
        <v>124503.24000000006</v>
      </c>
      <c r="BE91" s="73">
        <v>167344.45999999996</v>
      </c>
      <c r="BF91" s="73">
        <v>159745.63999999996</v>
      </c>
      <c r="BG91" s="73">
        <v>124412.68999999997</v>
      </c>
      <c r="BH91" s="73">
        <v>103552.19999999998</v>
      </c>
      <c r="BI91" s="73">
        <v>260085.19999999995</v>
      </c>
      <c r="BJ91" s="98">
        <v>162982</v>
      </c>
      <c r="BK91" s="98">
        <v>92361.9</v>
      </c>
      <c r="BL91" s="98">
        <v>115751.67</v>
      </c>
      <c r="BM91" s="98">
        <v>35704.75</v>
      </c>
      <c r="BN91" s="98">
        <v>325106.69999999995</v>
      </c>
      <c r="BO91" s="98">
        <v>133006.59999999998</v>
      </c>
      <c r="BP91" s="3">
        <v>52153.510000000017</v>
      </c>
      <c r="BQ91" s="3">
        <v>167864.87999999992</v>
      </c>
      <c r="BR91" s="3">
        <v>160215.53</v>
      </c>
      <c r="BS91" s="3">
        <v>342401.39999999991</v>
      </c>
      <c r="BT91" s="3">
        <v>143285.83999999997</v>
      </c>
      <c r="BU91" s="3">
        <v>377226.37000000005</v>
      </c>
      <c r="BV91" s="98">
        <v>162557.53000000003</v>
      </c>
      <c r="BW91" s="98">
        <v>103869.44999999998</v>
      </c>
      <c r="BX91" s="98">
        <v>156250.46000000002</v>
      </c>
      <c r="BY91" s="98">
        <v>77698.99000000002</v>
      </c>
      <c r="BZ91" s="98">
        <v>70213.390000000029</v>
      </c>
      <c r="CA91" s="98">
        <v>25128.059999999998</v>
      </c>
      <c r="CB91" s="98">
        <v>357263.12</v>
      </c>
      <c r="CC91" s="98">
        <v>58484</v>
      </c>
      <c r="CD91" s="98">
        <v>19963.05</v>
      </c>
      <c r="CE91" s="98">
        <v>59911.57</v>
      </c>
      <c r="CF91" s="98">
        <v>15558.980000000001</v>
      </c>
      <c r="CG91" s="98">
        <v>275392.21999999997</v>
      </c>
      <c r="CH91" s="98">
        <v>108368.60000000002</v>
      </c>
      <c r="CI91" s="98">
        <v>25047.279999999999</v>
      </c>
      <c r="CJ91" s="98">
        <v>129737.24000000002</v>
      </c>
      <c r="CK91" s="98">
        <v>143882</v>
      </c>
      <c r="CL91" s="98">
        <v>152591</v>
      </c>
      <c r="CM91" s="98">
        <v>257283</v>
      </c>
      <c r="CN91" s="98">
        <v>91439</v>
      </c>
      <c r="CO91" s="98">
        <v>76611</v>
      </c>
      <c r="CP91" s="98">
        <v>75754.999999999971</v>
      </c>
      <c r="CQ91" s="98">
        <v>179344</v>
      </c>
      <c r="CR91" s="98">
        <v>365161</v>
      </c>
      <c r="CS91" s="98">
        <v>285068</v>
      </c>
      <c r="CT91" s="241">
        <v>104764.91000000002</v>
      </c>
      <c r="CU91" s="241">
        <v>104014.62999999999</v>
      </c>
      <c r="CV91" s="241">
        <v>400553.5500000001</v>
      </c>
      <c r="CW91" s="98">
        <v>32417.710000000003</v>
      </c>
      <c r="CX91" s="131">
        <v>148229.45004299935</v>
      </c>
      <c r="CY91" s="98">
        <v>100579.74</v>
      </c>
      <c r="CZ91" s="73">
        <v>87585.550000000017</v>
      </c>
      <c r="DA91" s="73">
        <v>88776.948709318502</v>
      </c>
      <c r="DB91" s="73">
        <v>112756.29605460542</v>
      </c>
      <c r="DC91" s="73">
        <v>90364.33</v>
      </c>
      <c r="DD91" s="77">
        <v>282064.26999999996</v>
      </c>
      <c r="DE91" s="73">
        <v>104961.7007340921</v>
      </c>
    </row>
    <row r="92" spans="1:109" s="34" customFormat="1" ht="13.8" x14ac:dyDescent="0.3">
      <c r="A92" s="99" t="s">
        <v>311</v>
      </c>
      <c r="B92" s="73">
        <v>1377217.73</v>
      </c>
      <c r="C92" s="73">
        <v>402286.24</v>
      </c>
      <c r="D92" s="73">
        <v>960184.24999999977</v>
      </c>
      <c r="E92" s="73">
        <v>1704375.6100000003</v>
      </c>
      <c r="F92" s="73">
        <f t="shared" si="22"/>
        <v>3382213.1290000016</v>
      </c>
      <c r="G92" s="73">
        <f t="shared" si="24"/>
        <v>3955393.4139999994</v>
      </c>
      <c r="H92" s="73">
        <f t="shared" si="25"/>
        <v>2484380.77</v>
      </c>
      <c r="I92" s="73">
        <f t="shared" si="23"/>
        <v>2625275.15</v>
      </c>
      <c r="J92" s="98">
        <f t="shared" si="26"/>
        <v>2417279.8798000002</v>
      </c>
      <c r="K92" s="98">
        <f t="shared" si="27"/>
        <v>2608332.3000000003</v>
      </c>
      <c r="L92" s="98">
        <f t="shared" si="28"/>
        <v>1706092.58</v>
      </c>
      <c r="M92" s="98">
        <f t="shared" si="29"/>
        <v>1350183.6160095856</v>
      </c>
      <c r="N92" s="120">
        <v>48214.229999999996</v>
      </c>
      <c r="O92" s="120">
        <v>4029.37</v>
      </c>
      <c r="P92" s="73">
        <v>19713</v>
      </c>
      <c r="Q92" s="120">
        <v>258008.33000000005</v>
      </c>
      <c r="R92" s="73">
        <v>407520.05000000005</v>
      </c>
      <c r="S92" s="73">
        <v>150481.87000000002</v>
      </c>
      <c r="T92" s="73">
        <v>1795101.2590000019</v>
      </c>
      <c r="U92" s="73">
        <v>291143.5</v>
      </c>
      <c r="V92" s="120">
        <v>156129.31999999998</v>
      </c>
      <c r="W92" s="120">
        <v>126192.84000000001</v>
      </c>
      <c r="X92" s="73">
        <v>30605.879999999997</v>
      </c>
      <c r="Y92" s="91">
        <v>95073.480000000025</v>
      </c>
      <c r="Z92" s="73">
        <v>127877.53000000001</v>
      </c>
      <c r="AA92" s="73">
        <v>330673.82</v>
      </c>
      <c r="AB92" s="73">
        <v>70185.679999999993</v>
      </c>
      <c r="AC92" s="73">
        <v>13962.359999999999</v>
      </c>
      <c r="AD92" s="73">
        <v>96966.829999999987</v>
      </c>
      <c r="AE92" s="73">
        <v>2224676.9999999995</v>
      </c>
      <c r="AF92" s="73">
        <v>327030.69999999995</v>
      </c>
      <c r="AG92" s="73">
        <v>20185.760000000002</v>
      </c>
      <c r="AH92" s="73">
        <v>364027.96400000004</v>
      </c>
      <c r="AI92" s="73">
        <v>126128.29999999999</v>
      </c>
      <c r="AJ92" s="73">
        <v>118546.55</v>
      </c>
      <c r="AK92" s="73">
        <v>135130.92000000004</v>
      </c>
      <c r="AL92" s="73">
        <v>95689.23</v>
      </c>
      <c r="AM92" s="73">
        <v>29993.86</v>
      </c>
      <c r="AN92" s="73">
        <v>318019.31999999995</v>
      </c>
      <c r="AO92" s="73">
        <v>261440.77000000002</v>
      </c>
      <c r="AP92" s="73">
        <v>142363.90000000002</v>
      </c>
      <c r="AQ92" s="73">
        <v>99958.959999999992</v>
      </c>
      <c r="AR92" s="73">
        <v>218390.63999999996</v>
      </c>
      <c r="AS92" s="73">
        <v>720550.28</v>
      </c>
      <c r="AT92" s="73">
        <v>49872.670000000006</v>
      </c>
      <c r="AU92" s="73">
        <v>158121.23000000001</v>
      </c>
      <c r="AV92" s="73">
        <v>80099.950000000012</v>
      </c>
      <c r="AW92" s="73">
        <v>309879.95999999996</v>
      </c>
      <c r="AX92" s="73">
        <v>451635.75999999995</v>
      </c>
      <c r="AY92" s="73">
        <v>11047.48</v>
      </c>
      <c r="AZ92" s="73">
        <v>131340.59000000003</v>
      </c>
      <c r="BA92" s="73">
        <v>3453.87</v>
      </c>
      <c r="BB92" s="73">
        <v>800195.18999999971</v>
      </c>
      <c r="BC92" s="73">
        <v>307652.84000000003</v>
      </c>
      <c r="BD92" s="73">
        <v>37310.679999999986</v>
      </c>
      <c r="BE92" s="73">
        <v>16290.470000000001</v>
      </c>
      <c r="BF92" s="73">
        <v>563763.44000000006</v>
      </c>
      <c r="BG92" s="73">
        <v>38790.81</v>
      </c>
      <c r="BH92" s="73">
        <v>100519.68999999999</v>
      </c>
      <c r="BI92" s="73">
        <v>163274.33000000002</v>
      </c>
      <c r="BJ92" s="98">
        <v>181796</v>
      </c>
      <c r="BK92" s="98">
        <v>255038.90979999999</v>
      </c>
      <c r="BL92" s="98">
        <v>217004.34</v>
      </c>
      <c r="BM92" s="98">
        <v>6693.75</v>
      </c>
      <c r="BN92" s="98">
        <v>330236.55000000005</v>
      </c>
      <c r="BO92" s="98">
        <v>138106.9</v>
      </c>
      <c r="BP92" s="3">
        <v>68554.12</v>
      </c>
      <c r="BQ92" s="3">
        <v>175418.39999999991</v>
      </c>
      <c r="BR92" s="3">
        <v>203337.97000000003</v>
      </c>
      <c r="BS92" s="3">
        <v>323303.2</v>
      </c>
      <c r="BT92" s="3">
        <v>24979.799999999996</v>
      </c>
      <c r="BU92" s="3">
        <v>492809.94</v>
      </c>
      <c r="BV92" s="98">
        <v>294011.19</v>
      </c>
      <c r="BW92" s="98">
        <v>197212.76</v>
      </c>
      <c r="BX92" s="98">
        <v>156250.46000000002</v>
      </c>
      <c r="BY92" s="98">
        <v>92375.790000000008</v>
      </c>
      <c r="BZ92" s="98">
        <v>212300.97999999998</v>
      </c>
      <c r="CA92" s="98">
        <v>269665.34000000003</v>
      </c>
      <c r="CB92" s="98">
        <v>214206.91999999998</v>
      </c>
      <c r="CC92" s="98">
        <v>493998</v>
      </c>
      <c r="CD92" s="98">
        <v>9531.7999999999975</v>
      </c>
      <c r="CE92" s="98">
        <v>457870.11</v>
      </c>
      <c r="CF92" s="98">
        <v>159205.86999999994</v>
      </c>
      <c r="CG92" s="98">
        <v>51703.08</v>
      </c>
      <c r="CH92" s="98">
        <v>166261.23000000001</v>
      </c>
      <c r="CI92" s="98">
        <v>4843.97</v>
      </c>
      <c r="CJ92" s="98">
        <v>48741.44000000001</v>
      </c>
      <c r="CK92" s="98">
        <v>31915</v>
      </c>
      <c r="CL92" s="98">
        <v>36966</v>
      </c>
      <c r="CM92" s="98">
        <v>74271</v>
      </c>
      <c r="CN92" s="98">
        <v>25035</v>
      </c>
      <c r="CO92" s="98">
        <v>33747</v>
      </c>
      <c r="CP92" s="98">
        <v>216910.94</v>
      </c>
      <c r="CQ92" s="98">
        <v>153709</v>
      </c>
      <c r="CR92" s="98">
        <v>408962</v>
      </c>
      <c r="CS92" s="98">
        <v>504730</v>
      </c>
      <c r="CT92" s="241">
        <v>61141.229999999989</v>
      </c>
      <c r="CU92" s="241">
        <v>39129.58</v>
      </c>
      <c r="CV92" s="241">
        <v>5729.1600000000026</v>
      </c>
      <c r="CW92" s="98">
        <v>476078.43</v>
      </c>
      <c r="CX92" s="131">
        <v>26569.04849987281</v>
      </c>
      <c r="CY92" s="98">
        <v>185754.03</v>
      </c>
      <c r="CZ92" s="73">
        <v>88623.77</v>
      </c>
      <c r="DA92" s="73">
        <v>109793.48278616022</v>
      </c>
      <c r="DB92" s="73">
        <v>30741.807318065898</v>
      </c>
      <c r="DC92" s="73">
        <v>221787.32253758982</v>
      </c>
      <c r="DD92" s="77">
        <v>61347.849999999991</v>
      </c>
      <c r="DE92" s="73">
        <v>43487.904867896905</v>
      </c>
    </row>
    <row r="93" spans="1:109" s="34" customFormat="1" ht="27.6" x14ac:dyDescent="0.3">
      <c r="A93" s="99" t="s">
        <v>326</v>
      </c>
      <c r="B93" s="102">
        <v>951890.92</v>
      </c>
      <c r="C93" s="73">
        <v>869716.79999999993</v>
      </c>
      <c r="D93" s="73">
        <v>1124805.05</v>
      </c>
      <c r="E93" s="73">
        <v>1301547.9600000002</v>
      </c>
      <c r="F93" s="73">
        <f t="shared" si="22"/>
        <v>1552833.23</v>
      </c>
      <c r="G93" s="73">
        <f t="shared" si="24"/>
        <v>1945041.48</v>
      </c>
      <c r="H93" s="73">
        <f t="shared" si="25"/>
        <v>1942255.6500000004</v>
      </c>
      <c r="I93" s="73">
        <f t="shared" si="23"/>
        <v>1479993.7200000004</v>
      </c>
      <c r="J93" s="98">
        <f t="shared" si="26"/>
        <v>2246630.6996999998</v>
      </c>
      <c r="K93" s="98">
        <f t="shared" si="27"/>
        <v>1883261.9899999998</v>
      </c>
      <c r="L93" s="98">
        <f t="shared" si="28"/>
        <v>1654283.89</v>
      </c>
      <c r="M93" s="98">
        <f t="shared" si="29"/>
        <v>1956999.7653436651</v>
      </c>
      <c r="N93" s="120">
        <v>48286.220000000008</v>
      </c>
      <c r="O93" s="120">
        <v>98198.890000000014</v>
      </c>
      <c r="P93" s="73">
        <v>252988</v>
      </c>
      <c r="Q93" s="120">
        <v>88098.590000000011</v>
      </c>
      <c r="R93" s="73">
        <v>117562.11</v>
      </c>
      <c r="S93" s="73">
        <v>125644.54000000004</v>
      </c>
      <c r="T93" s="73">
        <v>151167.62999999998</v>
      </c>
      <c r="U93" s="73">
        <v>22500.94</v>
      </c>
      <c r="V93" s="120">
        <v>89675.73</v>
      </c>
      <c r="W93" s="120">
        <v>280653.54000000004</v>
      </c>
      <c r="X93" s="73">
        <v>190529.95999999996</v>
      </c>
      <c r="Y93" s="91">
        <v>87527.079999999987</v>
      </c>
      <c r="Z93" s="73">
        <v>245066.03999999998</v>
      </c>
      <c r="AA93" s="73">
        <v>146307.61000000002</v>
      </c>
      <c r="AB93" s="73">
        <v>142781.20000000001</v>
      </c>
      <c r="AC93" s="73">
        <v>19836.28</v>
      </c>
      <c r="AD93" s="73">
        <v>106487.88999999998</v>
      </c>
      <c r="AE93" s="73">
        <v>139077.76999999996</v>
      </c>
      <c r="AF93" s="73">
        <v>259025.98</v>
      </c>
      <c r="AG93" s="73">
        <v>329624.35000000003</v>
      </c>
      <c r="AH93" s="73">
        <v>105590.11999999998</v>
      </c>
      <c r="AI93" s="73">
        <v>183938.49</v>
      </c>
      <c r="AJ93" s="73">
        <v>116569.66000000002</v>
      </c>
      <c r="AK93" s="73">
        <v>150736.09</v>
      </c>
      <c r="AL93" s="73">
        <v>65708.580000000016</v>
      </c>
      <c r="AM93" s="73">
        <v>187616.92</v>
      </c>
      <c r="AN93" s="73">
        <v>220779.69</v>
      </c>
      <c r="AO93" s="73">
        <v>138085.19</v>
      </c>
      <c r="AP93" s="73">
        <v>98308.13</v>
      </c>
      <c r="AQ93" s="73">
        <v>184885.96</v>
      </c>
      <c r="AR93" s="73">
        <v>68417.280000000013</v>
      </c>
      <c r="AS93" s="73">
        <v>128433.36000000002</v>
      </c>
      <c r="AT93" s="73">
        <v>200617.55000000005</v>
      </c>
      <c r="AU93" s="73">
        <v>343899.82</v>
      </c>
      <c r="AV93" s="73">
        <v>21454.74</v>
      </c>
      <c r="AW93" s="73">
        <v>284048.43000000005</v>
      </c>
      <c r="AX93" s="73">
        <v>241669.58000000002</v>
      </c>
      <c r="AY93" s="73">
        <v>81606.350000000006</v>
      </c>
      <c r="AZ93" s="73">
        <v>53410.68</v>
      </c>
      <c r="BA93" s="73">
        <v>79211.19</v>
      </c>
      <c r="BB93" s="73">
        <v>170876.46</v>
      </c>
      <c r="BC93" s="73">
        <v>181340.83000000002</v>
      </c>
      <c r="BD93" s="73">
        <v>163784.78999999998</v>
      </c>
      <c r="BE93" s="73">
        <v>114805.28</v>
      </c>
      <c r="BF93" s="73">
        <v>89918.830000000016</v>
      </c>
      <c r="BG93" s="73">
        <v>104581.82</v>
      </c>
      <c r="BH93" s="73">
        <v>104581.82</v>
      </c>
      <c r="BI93" s="73">
        <v>94206.090000000011</v>
      </c>
      <c r="BJ93" s="98">
        <v>243763</v>
      </c>
      <c r="BK93" s="98">
        <v>97934.599700000006</v>
      </c>
      <c r="BL93" s="98">
        <v>153213.38</v>
      </c>
      <c r="BM93" s="98">
        <v>2665.2700000000004</v>
      </c>
      <c r="BN93" s="98">
        <v>135964.82999999996</v>
      </c>
      <c r="BO93" s="98">
        <v>151881.81</v>
      </c>
      <c r="BP93" s="3">
        <v>264135.95999999996</v>
      </c>
      <c r="BQ93" s="3">
        <v>104540.83000000002</v>
      </c>
      <c r="BR93" s="3">
        <v>342504.82</v>
      </c>
      <c r="BS93" s="3">
        <v>265477.8</v>
      </c>
      <c r="BT93" s="3">
        <v>209369.11999999997</v>
      </c>
      <c r="BU93" s="3">
        <v>275179.28000000003</v>
      </c>
      <c r="BV93" s="98">
        <v>243792.87999999998</v>
      </c>
      <c r="BW93" s="98">
        <v>51271.130000000005</v>
      </c>
      <c r="BX93" s="98">
        <v>113498.42000000001</v>
      </c>
      <c r="BY93" s="98">
        <v>128486.87000000002</v>
      </c>
      <c r="BZ93" s="98">
        <v>131834.79999999996</v>
      </c>
      <c r="CA93" s="98">
        <v>195565.71999999997</v>
      </c>
      <c r="CB93" s="98">
        <v>216282.37</v>
      </c>
      <c r="CC93" s="98">
        <v>28585</v>
      </c>
      <c r="CD93" s="98">
        <v>226150.41999999998</v>
      </c>
      <c r="CE93" s="98">
        <v>188252.71</v>
      </c>
      <c r="CF93" s="98">
        <v>124499.38999999997</v>
      </c>
      <c r="CG93" s="98">
        <v>235042.27999999997</v>
      </c>
      <c r="CH93" s="98">
        <v>166658.43</v>
      </c>
      <c r="CI93" s="98">
        <v>77082.350000000006</v>
      </c>
      <c r="CJ93" s="98">
        <v>101742.65</v>
      </c>
      <c r="CK93" s="98">
        <v>128158</v>
      </c>
      <c r="CL93" s="98">
        <v>118874</v>
      </c>
      <c r="CM93" s="98">
        <v>183875</v>
      </c>
      <c r="CN93" s="98">
        <v>5682</v>
      </c>
      <c r="CO93" s="98">
        <v>166450</v>
      </c>
      <c r="CP93" s="98">
        <v>183992.46</v>
      </c>
      <c r="CQ93" s="98">
        <v>184936</v>
      </c>
      <c r="CR93" s="98">
        <v>243705</v>
      </c>
      <c r="CS93" s="98">
        <v>93128</v>
      </c>
      <c r="CT93" s="241">
        <v>82574.03</v>
      </c>
      <c r="CU93" s="241">
        <v>49049.11</v>
      </c>
      <c r="CV93" s="241">
        <v>60139.519999999997</v>
      </c>
      <c r="CW93" s="98">
        <v>26409.27</v>
      </c>
      <c r="CX93" s="131">
        <v>376967.49326797092</v>
      </c>
      <c r="CY93" s="98">
        <v>166330.90000000002</v>
      </c>
      <c r="CZ93" s="73">
        <v>186068.1</v>
      </c>
      <c r="DA93" s="73">
        <v>83964.249451230076</v>
      </c>
      <c r="DB93" s="73">
        <v>248262.96329425971</v>
      </c>
      <c r="DC93" s="73">
        <v>193091.12717550286</v>
      </c>
      <c r="DD93" s="77">
        <v>193505.38999999998</v>
      </c>
      <c r="DE93" s="73">
        <v>290637.61215470184</v>
      </c>
    </row>
    <row r="94" spans="1:109" s="34" customFormat="1" ht="13.8" x14ac:dyDescent="0.3">
      <c r="A94" s="99" t="s">
        <v>327</v>
      </c>
      <c r="B94" s="73">
        <v>453461.41000000003</v>
      </c>
      <c r="C94" s="73">
        <v>531617.07999999996</v>
      </c>
      <c r="D94" s="73">
        <v>424580.34</v>
      </c>
      <c r="E94" s="73">
        <v>438933.98</v>
      </c>
      <c r="F94" s="73">
        <f t="shared" si="22"/>
        <v>722543.58</v>
      </c>
      <c r="G94" s="73">
        <f t="shared" si="24"/>
        <v>882834.85999999987</v>
      </c>
      <c r="H94" s="73">
        <f t="shared" si="25"/>
        <v>650692.32000000007</v>
      </c>
      <c r="I94" s="73">
        <f t="shared" si="23"/>
        <v>749042.94159999979</v>
      </c>
      <c r="J94" s="98">
        <f t="shared" si="26"/>
        <v>662025.65960000001</v>
      </c>
      <c r="K94" s="98">
        <f t="shared" si="27"/>
        <v>724510.13000000012</v>
      </c>
      <c r="L94" s="98">
        <f t="shared" si="28"/>
        <v>1227560.8599999999</v>
      </c>
      <c r="M94" s="98">
        <f t="shared" si="29"/>
        <v>550435.29829720815</v>
      </c>
      <c r="N94" s="120">
        <v>121138.07000000002</v>
      </c>
      <c r="O94" s="120">
        <v>722.94</v>
      </c>
      <c r="P94" s="73">
        <v>82141</v>
      </c>
      <c r="Q94" s="120">
        <v>70806.989999999991</v>
      </c>
      <c r="R94" s="73">
        <v>37793.149999999994</v>
      </c>
      <c r="S94" s="73">
        <v>72076.029999999955</v>
      </c>
      <c r="T94" s="73">
        <v>77494.899999999994</v>
      </c>
      <c r="U94" s="73">
        <v>22296.78</v>
      </c>
      <c r="V94" s="120">
        <v>49426.689999999988</v>
      </c>
      <c r="W94" s="120">
        <v>14523.91</v>
      </c>
      <c r="X94" s="73">
        <v>26681.17</v>
      </c>
      <c r="Y94" s="91">
        <v>147441.94999999998</v>
      </c>
      <c r="Z94" s="73">
        <v>53065.673299999995</v>
      </c>
      <c r="AA94" s="73">
        <v>65601.06</v>
      </c>
      <c r="AB94" s="73">
        <v>32692.109999999993</v>
      </c>
      <c r="AC94" s="73">
        <v>12901.08</v>
      </c>
      <c r="AD94" s="73">
        <v>15076.356700000002</v>
      </c>
      <c r="AE94" s="73">
        <v>127620.88999999996</v>
      </c>
      <c r="AF94" s="73">
        <v>1323.3999999999999</v>
      </c>
      <c r="AG94" s="73">
        <v>129353.62</v>
      </c>
      <c r="AH94" s="73">
        <v>135388.5</v>
      </c>
      <c r="AI94" s="73">
        <v>47158.32</v>
      </c>
      <c r="AJ94" s="73">
        <v>39102.869999999995</v>
      </c>
      <c r="AK94" s="73">
        <v>223550.97999999995</v>
      </c>
      <c r="AL94" s="73">
        <v>50672.87</v>
      </c>
      <c r="AM94" s="73">
        <v>1542.69</v>
      </c>
      <c r="AN94" s="73">
        <v>71949.51999999999</v>
      </c>
      <c r="AO94" s="73">
        <v>2123.6999999999998</v>
      </c>
      <c r="AP94" s="73">
        <v>3377.63</v>
      </c>
      <c r="AQ94" s="73">
        <v>2198.0500000000002</v>
      </c>
      <c r="AR94" s="73">
        <v>44.879999999999995</v>
      </c>
      <c r="AS94" s="73">
        <v>129074.85</v>
      </c>
      <c r="AT94" s="73">
        <v>161975.1</v>
      </c>
      <c r="AU94" s="73">
        <v>89232.75</v>
      </c>
      <c r="AV94" s="73">
        <v>7673.82</v>
      </c>
      <c r="AW94" s="73">
        <v>130826.46000000004</v>
      </c>
      <c r="AX94" s="73">
        <v>9175.8515999999981</v>
      </c>
      <c r="AY94" s="73">
        <v>146413.16999999998</v>
      </c>
      <c r="AZ94" s="73">
        <v>12771.019999999997</v>
      </c>
      <c r="BA94" s="73">
        <v>84353.359999999986</v>
      </c>
      <c r="BB94" s="73">
        <v>10796.530000000002</v>
      </c>
      <c r="BC94" s="73">
        <v>101713.62999999999</v>
      </c>
      <c r="BD94" s="73">
        <v>197135.06000000003</v>
      </c>
      <c r="BE94" s="73">
        <v>31879.79</v>
      </c>
      <c r="BF94" s="73">
        <v>6441.6899999999987</v>
      </c>
      <c r="BG94" s="73">
        <v>24139.700000000004</v>
      </c>
      <c r="BH94" s="73">
        <v>24139.700000000004</v>
      </c>
      <c r="BI94" s="73">
        <v>100083.43999999997</v>
      </c>
      <c r="BJ94" s="98">
        <v>146092</v>
      </c>
      <c r="BK94" s="98">
        <v>134315.6796</v>
      </c>
      <c r="BL94" s="98">
        <v>993.72</v>
      </c>
      <c r="BM94" s="98">
        <v>2171.7899999999995</v>
      </c>
      <c r="BN94" s="98">
        <v>11458.899999999998</v>
      </c>
      <c r="BO94" s="98">
        <v>71015.239999999991</v>
      </c>
      <c r="BP94" s="3">
        <v>115011.29000000002</v>
      </c>
      <c r="BQ94" s="3">
        <v>1486.7000000000003</v>
      </c>
      <c r="BR94" s="3">
        <v>99573.450000000012</v>
      </c>
      <c r="BS94" s="3">
        <v>68053.73</v>
      </c>
      <c r="BT94" s="3">
        <v>7743.11</v>
      </c>
      <c r="BU94" s="3">
        <v>4110.05</v>
      </c>
      <c r="BV94" s="98">
        <v>220763.66999999998</v>
      </c>
      <c r="BW94" s="98">
        <v>5399.46</v>
      </c>
      <c r="BX94" s="98">
        <v>1963.1400000000003</v>
      </c>
      <c r="BY94" s="98">
        <v>7014.7199999999993</v>
      </c>
      <c r="BZ94" s="98">
        <v>25989.890000000003</v>
      </c>
      <c r="CA94" s="98">
        <v>85901.42</v>
      </c>
      <c r="CB94" s="98">
        <v>95959.51</v>
      </c>
      <c r="CC94" s="98">
        <v>162162</v>
      </c>
      <c r="CD94" s="98">
        <v>643.66999999999996</v>
      </c>
      <c r="CE94" s="98">
        <v>103359.10999999999</v>
      </c>
      <c r="CF94" s="98">
        <v>8112.7999999999993</v>
      </c>
      <c r="CG94" s="98">
        <v>7240.74</v>
      </c>
      <c r="CH94" s="98">
        <v>65045.39</v>
      </c>
      <c r="CI94" s="98">
        <v>58842.91</v>
      </c>
      <c r="CJ94" s="98">
        <v>296902.42</v>
      </c>
      <c r="CK94" s="98">
        <v>10712</v>
      </c>
      <c r="CL94" s="98">
        <v>1824</v>
      </c>
      <c r="CM94" s="98">
        <v>130154</v>
      </c>
      <c r="CN94" s="98">
        <v>76519</v>
      </c>
      <c r="CO94" s="98">
        <v>470</v>
      </c>
      <c r="CP94" s="98">
        <v>230317.14</v>
      </c>
      <c r="CQ94" s="98">
        <v>149959</v>
      </c>
      <c r="CR94" s="98">
        <v>92846</v>
      </c>
      <c r="CS94" s="98">
        <v>113969</v>
      </c>
      <c r="CT94" s="241">
        <v>77687.750000000015</v>
      </c>
      <c r="CU94" s="241">
        <v>75009.14</v>
      </c>
      <c r="CV94" s="241">
        <v>161193.58000000002</v>
      </c>
      <c r="CW94" s="98">
        <v>4268.7299999999996</v>
      </c>
      <c r="CX94" s="131">
        <v>1829.4759042558735</v>
      </c>
      <c r="CY94" s="98">
        <v>72400.67</v>
      </c>
      <c r="CZ94" s="73">
        <v>82054.31</v>
      </c>
      <c r="DA94" s="73">
        <v>5948.8003344740937</v>
      </c>
      <c r="DB94" s="73">
        <v>1170.2305051776998</v>
      </c>
      <c r="DC94" s="73">
        <v>18849.849999999999</v>
      </c>
      <c r="DD94" s="77">
        <v>32348.29</v>
      </c>
      <c r="DE94" s="73">
        <v>17674.471553300533</v>
      </c>
    </row>
    <row r="95" spans="1:109" s="37" customFormat="1" ht="13.8" x14ac:dyDescent="0.3">
      <c r="A95" s="326" t="s">
        <v>156</v>
      </c>
      <c r="B95" s="117">
        <f>SUM(B96:B98)</f>
        <v>1161901.3200000003</v>
      </c>
      <c r="C95" s="117">
        <v>1097757.54</v>
      </c>
      <c r="D95" s="117">
        <v>1568446.3299999998</v>
      </c>
      <c r="E95" s="117">
        <v>2535278.0699999998</v>
      </c>
      <c r="F95" s="117">
        <f t="shared" si="22"/>
        <v>3465516.6</v>
      </c>
      <c r="G95" s="117">
        <f t="shared" si="24"/>
        <v>4098763.6399999997</v>
      </c>
      <c r="H95" s="117">
        <f t="shared" si="25"/>
        <v>2961302.8099999991</v>
      </c>
      <c r="I95" s="117">
        <f t="shared" si="23"/>
        <v>2762618.3999999994</v>
      </c>
      <c r="J95" s="95">
        <f t="shared" si="26"/>
        <v>3264445.0691</v>
      </c>
      <c r="K95" s="95">
        <f t="shared" si="27"/>
        <v>2726276.1399999997</v>
      </c>
      <c r="L95" s="95">
        <f t="shared" si="28"/>
        <v>2610090.8199999998</v>
      </c>
      <c r="M95" s="95">
        <f t="shared" si="29"/>
        <v>3287126.7651491254</v>
      </c>
      <c r="N95" s="187">
        <v>70191.23</v>
      </c>
      <c r="O95" s="187">
        <f>SUM(O96:O98)</f>
        <v>166283.13000000006</v>
      </c>
      <c r="P95" s="117">
        <v>271070</v>
      </c>
      <c r="Q95" s="187">
        <f>SUM(Q96:Q98)</f>
        <v>68460.619999999981</v>
      </c>
      <c r="R95" s="117">
        <v>211390.30999999991</v>
      </c>
      <c r="S95" s="117">
        <f>SUM(S96:S98)</f>
        <v>287726.5799999999</v>
      </c>
      <c r="T95" s="117">
        <v>440168.11</v>
      </c>
      <c r="U95" s="117">
        <f>SUM(U96:U98)</f>
        <v>345303.9</v>
      </c>
      <c r="V95" s="117">
        <f>SUM(V96:V98)</f>
        <v>782631.03</v>
      </c>
      <c r="W95" s="117">
        <f>SUM(W96:W98)</f>
        <v>171101.46000000002</v>
      </c>
      <c r="X95" s="117">
        <f>SUM(X96:X98)</f>
        <v>234640.55000000002</v>
      </c>
      <c r="Y95" s="117">
        <f>SUM(Y96:Y98)</f>
        <v>416549.68000000005</v>
      </c>
      <c r="Z95" s="117">
        <v>123511.41</v>
      </c>
      <c r="AA95" s="117">
        <v>125533.39000000001</v>
      </c>
      <c r="AB95" s="117">
        <v>287739.58999999997</v>
      </c>
      <c r="AC95" s="117">
        <v>215568.88000000003</v>
      </c>
      <c r="AD95" s="117">
        <v>412109.3899999999</v>
      </c>
      <c r="AE95" s="117">
        <v>234487.44</v>
      </c>
      <c r="AF95" s="117">
        <v>1136083.0999999999</v>
      </c>
      <c r="AG95" s="117">
        <v>281111.53999999998</v>
      </c>
      <c r="AH95" s="117">
        <v>265256.62999999995</v>
      </c>
      <c r="AI95" s="117">
        <v>167660.53999999998</v>
      </c>
      <c r="AJ95" s="117">
        <v>535619.30999999994</v>
      </c>
      <c r="AK95" s="117">
        <v>314082.42</v>
      </c>
      <c r="AL95" s="117">
        <v>151075.4</v>
      </c>
      <c r="AM95" s="117">
        <v>65214.329999999994</v>
      </c>
      <c r="AN95" s="117">
        <v>312204.07999999984</v>
      </c>
      <c r="AO95" s="117">
        <v>115129.84999999999</v>
      </c>
      <c r="AP95" s="117">
        <v>314014.1399999999</v>
      </c>
      <c r="AQ95" s="117">
        <v>236421.40999999992</v>
      </c>
      <c r="AR95" s="117">
        <v>428515.35</v>
      </c>
      <c r="AS95" s="117">
        <v>433809.83999999997</v>
      </c>
      <c r="AT95" s="117">
        <v>304109.1399999999</v>
      </c>
      <c r="AU95" s="117">
        <v>174375.13</v>
      </c>
      <c r="AV95" s="117">
        <v>163277.34999999998</v>
      </c>
      <c r="AW95" s="117">
        <v>263156.78999999992</v>
      </c>
      <c r="AX95" s="117">
        <v>104133.13999999996</v>
      </c>
      <c r="AY95" s="117">
        <v>121506.66999999998</v>
      </c>
      <c r="AZ95" s="117">
        <v>243404.71999999997</v>
      </c>
      <c r="BA95" s="117">
        <v>284620.11999999982</v>
      </c>
      <c r="BB95" s="117">
        <v>243021.1</v>
      </c>
      <c r="BC95" s="117">
        <v>161820.72999999995</v>
      </c>
      <c r="BD95" s="117">
        <v>247467.71999999991</v>
      </c>
      <c r="BE95" s="117">
        <v>242950.94</v>
      </c>
      <c r="BF95" s="117">
        <v>359231.58000000007</v>
      </c>
      <c r="BG95" s="117">
        <v>209375.76999999996</v>
      </c>
      <c r="BH95" s="117">
        <v>209375.76999999996</v>
      </c>
      <c r="BI95" s="117">
        <v>335710.14000000013</v>
      </c>
      <c r="BJ95" s="95">
        <f>SUM(BJ96:BJ98)</f>
        <v>167964</v>
      </c>
      <c r="BK95" s="95">
        <f t="shared" ref="BK95:DE95" si="34">SUM(BK96:BK98)</f>
        <v>248314.46909999999</v>
      </c>
      <c r="BL95" s="95">
        <f t="shared" si="34"/>
        <v>369925.35</v>
      </c>
      <c r="BM95" s="95">
        <f t="shared" si="34"/>
        <v>32093.279999999999</v>
      </c>
      <c r="BN95" s="95">
        <f t="shared" si="34"/>
        <v>303771.73</v>
      </c>
      <c r="BO95" s="95">
        <f t="shared" si="34"/>
        <v>370866.57999999996</v>
      </c>
      <c r="BP95" s="95">
        <f t="shared" si="34"/>
        <v>8036.9900000000007</v>
      </c>
      <c r="BQ95" s="95">
        <f t="shared" si="34"/>
        <v>305585.43</v>
      </c>
      <c r="BR95" s="95">
        <f t="shared" si="34"/>
        <v>348766.74000000005</v>
      </c>
      <c r="BS95" s="95">
        <f t="shared" si="34"/>
        <v>420233.91999999981</v>
      </c>
      <c r="BT95" s="95">
        <f t="shared" si="34"/>
        <v>412405.17000000004</v>
      </c>
      <c r="BU95" s="95">
        <f t="shared" si="34"/>
        <v>276481.41000000003</v>
      </c>
      <c r="BV95" s="95">
        <f t="shared" si="34"/>
        <v>172309.42</v>
      </c>
      <c r="BW95" s="95">
        <f t="shared" si="34"/>
        <v>313073.72999999992</v>
      </c>
      <c r="BX95" s="95">
        <f t="shared" si="34"/>
        <v>70468.010000000024</v>
      </c>
      <c r="BY95" s="95">
        <f t="shared" si="34"/>
        <v>224369.56999999998</v>
      </c>
      <c r="BZ95" s="95">
        <f t="shared" si="34"/>
        <v>156605.11000000002</v>
      </c>
      <c r="CA95" s="95">
        <f t="shared" si="34"/>
        <v>570296.62</v>
      </c>
      <c r="CB95" s="95">
        <f t="shared" si="34"/>
        <v>150736.38999999998</v>
      </c>
      <c r="CC95" s="95">
        <f t="shared" si="34"/>
        <v>282322</v>
      </c>
      <c r="CD95" s="95">
        <f t="shared" si="34"/>
        <v>71471.149999999994</v>
      </c>
      <c r="CE95" s="95">
        <f t="shared" si="34"/>
        <v>59046.59</v>
      </c>
      <c r="CF95" s="95">
        <f t="shared" si="34"/>
        <v>451084.26</v>
      </c>
      <c r="CG95" s="95">
        <f t="shared" si="34"/>
        <v>204493.28999999998</v>
      </c>
      <c r="CH95" s="95">
        <f t="shared" si="34"/>
        <v>49346.740000000005</v>
      </c>
      <c r="CI95" s="95">
        <f t="shared" si="34"/>
        <v>170841.46999999997</v>
      </c>
      <c r="CJ95" s="95">
        <f t="shared" si="34"/>
        <v>250113.4</v>
      </c>
      <c r="CK95" s="95">
        <f t="shared" si="34"/>
        <v>106066</v>
      </c>
      <c r="CL95" s="95">
        <f t="shared" si="34"/>
        <v>143346</v>
      </c>
      <c r="CM95" s="95">
        <f t="shared" si="34"/>
        <v>85157</v>
      </c>
      <c r="CN95" s="95">
        <f t="shared" si="34"/>
        <v>155221</v>
      </c>
      <c r="CO95" s="95">
        <f t="shared" si="34"/>
        <v>218577</v>
      </c>
      <c r="CP95" s="95">
        <f t="shared" si="34"/>
        <v>398059.21000000008</v>
      </c>
      <c r="CQ95" s="95">
        <f t="shared" si="34"/>
        <v>309663</v>
      </c>
      <c r="CR95" s="95">
        <f t="shared" si="34"/>
        <v>324655</v>
      </c>
      <c r="CS95" s="95">
        <f t="shared" si="34"/>
        <v>399045</v>
      </c>
      <c r="CT95" s="207">
        <f t="shared" si="34"/>
        <v>159579.96</v>
      </c>
      <c r="CU95" s="207">
        <f t="shared" si="34"/>
        <v>249187.19000000009</v>
      </c>
      <c r="CV95" s="207">
        <f t="shared" si="34"/>
        <v>116967.62999999998</v>
      </c>
      <c r="CW95" s="95">
        <f t="shared" si="34"/>
        <v>163388.00999999998</v>
      </c>
      <c r="CX95" s="95">
        <f t="shared" si="34"/>
        <v>153590.17546000928</v>
      </c>
      <c r="CY95" s="95">
        <f t="shared" si="34"/>
        <v>148686.95000000001</v>
      </c>
      <c r="CZ95" s="117">
        <f t="shared" si="34"/>
        <v>174256.11</v>
      </c>
      <c r="DA95" s="117">
        <f t="shared" si="34"/>
        <v>347745.36619948619</v>
      </c>
      <c r="DB95" s="117">
        <f t="shared" si="34"/>
        <v>88954.879857598149</v>
      </c>
      <c r="DC95" s="117">
        <f t="shared" si="34"/>
        <v>64503.824675666372</v>
      </c>
      <c r="DD95" s="117">
        <f t="shared" si="34"/>
        <v>1488666.22</v>
      </c>
      <c r="DE95" s="117">
        <f t="shared" si="34"/>
        <v>131600.44895636506</v>
      </c>
    </row>
    <row r="96" spans="1:109" s="34" customFormat="1" ht="13.8" x14ac:dyDescent="0.3">
      <c r="A96" s="99" t="s">
        <v>328</v>
      </c>
      <c r="B96" s="73">
        <v>841271.4800000001</v>
      </c>
      <c r="C96" s="73">
        <v>622710.95000000007</v>
      </c>
      <c r="D96" s="73">
        <v>1102086.9099999999</v>
      </c>
      <c r="E96" s="73">
        <v>1847028.78</v>
      </c>
      <c r="F96" s="73">
        <f t="shared" si="22"/>
        <v>2399140.89</v>
      </c>
      <c r="G96" s="73">
        <f t="shared" si="24"/>
        <v>2296200.9399999995</v>
      </c>
      <c r="H96" s="73">
        <f t="shared" si="25"/>
        <v>1943470.5399999996</v>
      </c>
      <c r="I96" s="73">
        <f t="shared" si="23"/>
        <v>1658905.03</v>
      </c>
      <c r="J96" s="98">
        <f t="shared" si="26"/>
        <v>2031373.1494</v>
      </c>
      <c r="K96" s="98">
        <f t="shared" si="27"/>
        <v>1694748.6999999997</v>
      </c>
      <c r="L96" s="98">
        <f t="shared" si="28"/>
        <v>1286521.1400000001</v>
      </c>
      <c r="M96" s="98">
        <f t="shared" si="29"/>
        <v>1754393.6969627382</v>
      </c>
      <c r="N96" s="120">
        <v>46897.119999999995</v>
      </c>
      <c r="O96" s="120">
        <v>75190.150000000038</v>
      </c>
      <c r="P96" s="73">
        <v>179633</v>
      </c>
      <c r="Q96" s="120">
        <v>44338.629999999983</v>
      </c>
      <c r="R96" s="73">
        <v>195531.6699999999</v>
      </c>
      <c r="S96" s="73">
        <v>197778.58999999994</v>
      </c>
      <c r="T96" s="73">
        <v>393354.47000000003</v>
      </c>
      <c r="U96" s="73">
        <v>298967.96000000002</v>
      </c>
      <c r="V96" s="120">
        <v>288763.2099999999</v>
      </c>
      <c r="W96" s="120">
        <v>151533.59</v>
      </c>
      <c r="X96" s="73">
        <v>223771.35000000003</v>
      </c>
      <c r="Y96" s="91">
        <v>303381.15000000002</v>
      </c>
      <c r="Z96" s="73">
        <v>62124.799999999996</v>
      </c>
      <c r="AA96" s="73">
        <v>86765.810000000012</v>
      </c>
      <c r="AB96" s="73">
        <v>205763.33999999997</v>
      </c>
      <c r="AC96" s="73">
        <v>116730.27000000002</v>
      </c>
      <c r="AD96" s="73">
        <v>370806.37999999995</v>
      </c>
      <c r="AE96" s="73">
        <v>141061.57999999999</v>
      </c>
      <c r="AF96" s="73">
        <v>493764.61</v>
      </c>
      <c r="AG96" s="73">
        <v>53756.89999999998</v>
      </c>
      <c r="AH96" s="73">
        <v>151353.61999999997</v>
      </c>
      <c r="AI96" s="73">
        <v>64929.579999999994</v>
      </c>
      <c r="AJ96" s="73">
        <v>267268.6999999999</v>
      </c>
      <c r="AK96" s="73">
        <v>281875.34999999998</v>
      </c>
      <c r="AL96" s="73">
        <v>80700.259999999995</v>
      </c>
      <c r="AM96" s="73">
        <v>25965.3</v>
      </c>
      <c r="AN96" s="73">
        <v>295317.55999999982</v>
      </c>
      <c r="AO96" s="73">
        <v>89195.949999999983</v>
      </c>
      <c r="AP96" s="73">
        <v>190051.44999999987</v>
      </c>
      <c r="AQ96" s="73">
        <v>188371.5799999999</v>
      </c>
      <c r="AR96" s="73">
        <v>176941.25999999995</v>
      </c>
      <c r="AS96" s="73">
        <v>281312.72999999992</v>
      </c>
      <c r="AT96" s="73">
        <v>161828.69</v>
      </c>
      <c r="AU96" s="73">
        <v>137687.96000000002</v>
      </c>
      <c r="AV96" s="73">
        <v>117312.49999999999</v>
      </c>
      <c r="AW96" s="73">
        <v>198785.29999999996</v>
      </c>
      <c r="AX96" s="73">
        <v>89896.959999999963</v>
      </c>
      <c r="AY96" s="73">
        <v>90811.669999999984</v>
      </c>
      <c r="AZ96" s="73">
        <v>128993.25999999997</v>
      </c>
      <c r="BA96" s="73">
        <v>43440.709999999992</v>
      </c>
      <c r="BB96" s="73">
        <v>198512.36000000002</v>
      </c>
      <c r="BC96" s="73">
        <v>159605.60999999996</v>
      </c>
      <c r="BD96" s="73">
        <v>98847.499999999971</v>
      </c>
      <c r="BE96" s="73">
        <v>96433.46</v>
      </c>
      <c r="BF96" s="73">
        <v>251094.41000000009</v>
      </c>
      <c r="BG96" s="73">
        <v>187315.30999999997</v>
      </c>
      <c r="BH96" s="73">
        <v>187315.30999999997</v>
      </c>
      <c r="BI96" s="73">
        <v>126638.47000000003</v>
      </c>
      <c r="BJ96" s="98">
        <v>154208</v>
      </c>
      <c r="BK96" s="98">
        <v>143764.45939999999</v>
      </c>
      <c r="BL96" s="98">
        <v>164496.62</v>
      </c>
      <c r="BM96" s="98">
        <v>29881.119999999999</v>
      </c>
      <c r="BN96" s="98">
        <v>233224.25</v>
      </c>
      <c r="BO96" s="98">
        <v>230493.00999999995</v>
      </c>
      <c r="BP96" s="3">
        <v>7960.420000000001</v>
      </c>
      <c r="BQ96" s="3">
        <v>192637.28999999998</v>
      </c>
      <c r="BR96" s="3">
        <v>142122.90000000005</v>
      </c>
      <c r="BS96" s="3">
        <v>274769.02999999985</v>
      </c>
      <c r="BT96" s="3">
        <v>261813.48000000007</v>
      </c>
      <c r="BU96" s="3">
        <v>196002.57000000004</v>
      </c>
      <c r="BV96" s="98">
        <v>136154.70000000001</v>
      </c>
      <c r="BW96" s="98">
        <v>185759.00999999992</v>
      </c>
      <c r="BX96" s="98">
        <v>62452.900000000016</v>
      </c>
      <c r="BY96" s="98">
        <v>129420.76</v>
      </c>
      <c r="BZ96" s="98">
        <v>129147.99</v>
      </c>
      <c r="CA96" s="98">
        <v>424721.08999999997</v>
      </c>
      <c r="CB96" s="98">
        <v>51594.979999999996</v>
      </c>
      <c r="CC96" s="98">
        <v>73763</v>
      </c>
      <c r="CD96" s="98">
        <v>4472.75</v>
      </c>
      <c r="CE96" s="98">
        <v>55526.42</v>
      </c>
      <c r="CF96" s="98">
        <v>243552.46000000002</v>
      </c>
      <c r="CG96" s="98">
        <v>198182.63999999998</v>
      </c>
      <c r="CH96" s="98">
        <v>32177.280000000006</v>
      </c>
      <c r="CI96" s="98">
        <v>119359.31999999998</v>
      </c>
      <c r="CJ96" s="98">
        <v>139081.39000000001</v>
      </c>
      <c r="CK96" s="98">
        <v>31171</v>
      </c>
      <c r="CL96" s="98">
        <v>98897</v>
      </c>
      <c r="CM96" s="98">
        <v>62177</v>
      </c>
      <c r="CN96" s="98">
        <v>12195</v>
      </c>
      <c r="CO96" s="98">
        <v>143252</v>
      </c>
      <c r="CP96" s="98">
        <v>217820.15000000005</v>
      </c>
      <c r="CQ96" s="98">
        <v>103412</v>
      </c>
      <c r="CR96" s="98">
        <v>199256</v>
      </c>
      <c r="CS96" s="98">
        <v>127723</v>
      </c>
      <c r="CT96" s="241">
        <v>98248.799999999988</v>
      </c>
      <c r="CU96" s="241">
        <v>242510.19000000009</v>
      </c>
      <c r="CV96" s="241">
        <v>26675.989999999998</v>
      </c>
      <c r="CW96" s="98">
        <v>103946.47999999998</v>
      </c>
      <c r="CX96" s="131">
        <v>86652.203993016214</v>
      </c>
      <c r="CY96" s="98">
        <v>142378.35</v>
      </c>
      <c r="CZ96" s="73">
        <v>157861.88</v>
      </c>
      <c r="DA96" s="73">
        <v>268862.75059304445</v>
      </c>
      <c r="DB96" s="73">
        <v>71033.338751897783</v>
      </c>
      <c r="DC96" s="73">
        <v>63785.748312590978</v>
      </c>
      <c r="DD96" s="77">
        <v>439774.31000000006</v>
      </c>
      <c r="DE96" s="73">
        <v>52663.65531218893</v>
      </c>
    </row>
    <row r="97" spans="1:109" s="34" customFormat="1" ht="13.8" x14ac:dyDescent="0.3">
      <c r="A97" s="99" t="s">
        <v>329</v>
      </c>
      <c r="B97" s="73">
        <v>173672.97000000003</v>
      </c>
      <c r="C97" s="73">
        <v>297102.60000000003</v>
      </c>
      <c r="D97" s="73">
        <v>309254.8</v>
      </c>
      <c r="E97" s="73">
        <v>268798.5</v>
      </c>
      <c r="F97" s="73">
        <f t="shared" si="22"/>
        <v>184338.85999999996</v>
      </c>
      <c r="G97" s="73">
        <f t="shared" si="24"/>
        <v>635032.05999999982</v>
      </c>
      <c r="H97" s="73">
        <f t="shared" si="25"/>
        <v>277736.88</v>
      </c>
      <c r="I97" s="73">
        <f t="shared" si="23"/>
        <v>114075.18000000001</v>
      </c>
      <c r="J97" s="98">
        <f t="shared" si="26"/>
        <v>267740.53000000003</v>
      </c>
      <c r="K97" s="98">
        <f t="shared" si="27"/>
        <v>168852.16</v>
      </c>
      <c r="L97" s="98">
        <f t="shared" si="28"/>
        <v>555004.62</v>
      </c>
      <c r="M97" s="98">
        <f t="shared" si="29"/>
        <v>216689.17815166299</v>
      </c>
      <c r="N97" s="120">
        <v>8656.57</v>
      </c>
      <c r="O97" s="120">
        <v>19063.91</v>
      </c>
      <c r="P97" s="73">
        <v>4693</v>
      </c>
      <c r="Q97" s="120">
        <v>13957.010000000002</v>
      </c>
      <c r="R97" s="73">
        <v>13209.23</v>
      </c>
      <c r="S97" s="73">
        <v>73993.45</v>
      </c>
      <c r="T97" s="73">
        <v>7992.36</v>
      </c>
      <c r="U97" s="73">
        <v>15882.52</v>
      </c>
      <c r="V97" s="120">
        <v>9026.5600000000013</v>
      </c>
      <c r="W97" s="120">
        <v>471.29</v>
      </c>
      <c r="X97" s="73">
        <v>8315.4599999999991</v>
      </c>
      <c r="Y97" s="91">
        <v>9077.5000000000018</v>
      </c>
      <c r="Z97" s="73">
        <v>3364.18</v>
      </c>
      <c r="AA97" s="73">
        <v>291.07</v>
      </c>
      <c r="AB97" s="73">
        <v>16062.160000000003</v>
      </c>
      <c r="AC97" s="73">
        <v>60114.770000000004</v>
      </c>
      <c r="AD97" s="73">
        <v>2058.6</v>
      </c>
      <c r="AE97" s="73">
        <v>46128.610000000008</v>
      </c>
      <c r="AF97" s="73">
        <v>497093.2199999998</v>
      </c>
      <c r="AG97" s="73">
        <v>1999.4699999999998</v>
      </c>
      <c r="AH97" s="73">
        <v>1751.2800000000002</v>
      </c>
      <c r="AI97" s="73">
        <v>312.89</v>
      </c>
      <c r="AJ97" s="73">
        <v>121.69</v>
      </c>
      <c r="AK97" s="73">
        <v>5734.119999999999</v>
      </c>
      <c r="AL97" s="73">
        <v>3832.3</v>
      </c>
      <c r="AM97" s="73">
        <v>17703.93</v>
      </c>
      <c r="AN97" s="73">
        <v>2725.82</v>
      </c>
      <c r="AO97" s="73">
        <v>11679.49</v>
      </c>
      <c r="AP97" s="73">
        <v>50946.040000000008</v>
      </c>
      <c r="AQ97" s="73">
        <v>9221.5300000000007</v>
      </c>
      <c r="AR97" s="73">
        <v>134287.94999999998</v>
      </c>
      <c r="AS97" s="73">
        <v>37129.839999999997</v>
      </c>
      <c r="AT97" s="73">
        <v>0</v>
      </c>
      <c r="AU97" s="73">
        <v>2064.77</v>
      </c>
      <c r="AV97" s="73">
        <v>5704.16</v>
      </c>
      <c r="AW97" s="73">
        <v>2441.0500000000002</v>
      </c>
      <c r="AX97" s="73">
        <v>2500.73</v>
      </c>
      <c r="AY97" s="73">
        <v>9181.07</v>
      </c>
      <c r="AZ97" s="73">
        <v>2560.19</v>
      </c>
      <c r="BA97" s="73">
        <v>54866.05</v>
      </c>
      <c r="BB97" s="73">
        <v>5147.33</v>
      </c>
      <c r="BC97" s="73">
        <v>914.04</v>
      </c>
      <c r="BD97" s="73">
        <v>40.42</v>
      </c>
      <c r="BE97" s="73">
        <v>0</v>
      </c>
      <c r="BF97" s="73">
        <v>0</v>
      </c>
      <c r="BG97" s="73">
        <v>8302.380000000001</v>
      </c>
      <c r="BH97" s="73">
        <v>8302.380000000001</v>
      </c>
      <c r="BI97" s="73">
        <v>22260.589999999997</v>
      </c>
      <c r="BJ97" s="98">
        <v>1541</v>
      </c>
      <c r="BK97" s="98">
        <v>2269.8000000000002</v>
      </c>
      <c r="BL97" s="98">
        <v>27579.99</v>
      </c>
      <c r="BM97" s="98">
        <v>2212.16</v>
      </c>
      <c r="BN97" s="98">
        <v>8830.43</v>
      </c>
      <c r="BO97" s="98">
        <v>2408.6</v>
      </c>
      <c r="BP97" s="3">
        <v>0</v>
      </c>
      <c r="BQ97" s="3">
        <v>75866.62</v>
      </c>
      <c r="BR97" s="3">
        <v>74247.09</v>
      </c>
      <c r="BS97" s="3">
        <v>27121.239999999998</v>
      </c>
      <c r="BT97" s="3">
        <v>26945.949999999997</v>
      </c>
      <c r="BU97" s="3">
        <v>18717.650000000001</v>
      </c>
      <c r="BV97" s="98">
        <v>14401.369999999997</v>
      </c>
      <c r="BW97" s="98">
        <v>15366.68</v>
      </c>
      <c r="BX97" s="98">
        <v>3971.0400000000004</v>
      </c>
      <c r="BY97" s="98">
        <v>7207.01</v>
      </c>
      <c r="BZ97" s="98">
        <v>25524.22</v>
      </c>
      <c r="CA97" s="98">
        <v>10259.329999999998</v>
      </c>
      <c r="CB97" s="98">
        <v>6685.43</v>
      </c>
      <c r="CC97" s="98">
        <v>9022</v>
      </c>
      <c r="CD97" s="98">
        <v>61366.87</v>
      </c>
      <c r="CE97" s="98">
        <v>493.15</v>
      </c>
      <c r="CF97" s="98">
        <v>8244.41</v>
      </c>
      <c r="CG97" s="98">
        <v>6310.6500000000005</v>
      </c>
      <c r="CH97" s="98">
        <v>1026.52</v>
      </c>
      <c r="CI97" s="98">
        <v>28322.959999999999</v>
      </c>
      <c r="CJ97" s="98">
        <v>10293.77</v>
      </c>
      <c r="CK97" s="98">
        <v>68428</v>
      </c>
      <c r="CL97" s="98">
        <v>5601</v>
      </c>
      <c r="CM97" s="98">
        <v>4480</v>
      </c>
      <c r="CN97" s="98">
        <v>41375</v>
      </c>
      <c r="CO97" s="98">
        <v>4584</v>
      </c>
      <c r="CP97" s="98">
        <v>80984.370000000024</v>
      </c>
      <c r="CQ97" s="98">
        <v>201525</v>
      </c>
      <c r="CR97" s="98">
        <v>95763</v>
      </c>
      <c r="CS97" s="98">
        <v>12621</v>
      </c>
      <c r="CT97" s="241">
        <v>10955.640000000001</v>
      </c>
      <c r="CU97" s="241">
        <v>4350.1000000000004</v>
      </c>
      <c r="CV97" s="241">
        <v>87465.729999999981</v>
      </c>
      <c r="CW97" s="98">
        <v>1168.57</v>
      </c>
      <c r="CX97" s="131">
        <v>4072.33</v>
      </c>
      <c r="CY97" s="98">
        <v>3010.1400000000003</v>
      </c>
      <c r="CZ97" s="73">
        <v>296.24</v>
      </c>
      <c r="DA97" s="73">
        <v>53507.687563764295</v>
      </c>
      <c r="DB97" s="73">
        <v>0</v>
      </c>
      <c r="DC97" s="73">
        <v>0</v>
      </c>
      <c r="DD97" s="77">
        <v>761.62</v>
      </c>
      <c r="DE97" s="73">
        <v>51101.120587898724</v>
      </c>
    </row>
    <row r="98" spans="1:109" s="34" customFormat="1" ht="13.8" x14ac:dyDescent="0.3">
      <c r="A98" s="99" t="s">
        <v>330</v>
      </c>
      <c r="B98" s="73">
        <v>146956.87</v>
      </c>
      <c r="C98" s="73">
        <v>177943.99</v>
      </c>
      <c r="D98" s="73">
        <v>157104.62000000002</v>
      </c>
      <c r="E98" s="73">
        <v>419450.79000000004</v>
      </c>
      <c r="F98" s="73">
        <f t="shared" si="22"/>
        <v>882036.85</v>
      </c>
      <c r="G98" s="73">
        <f t="shared" si="24"/>
        <v>1167530.6399999999</v>
      </c>
      <c r="H98" s="73">
        <f t="shared" si="25"/>
        <v>740095.3899999999</v>
      </c>
      <c r="I98" s="73">
        <f t="shared" si="23"/>
        <v>989638.18999999983</v>
      </c>
      <c r="J98" s="98">
        <f t="shared" si="26"/>
        <v>965331.38970000006</v>
      </c>
      <c r="K98" s="98">
        <f t="shared" si="27"/>
        <v>862675.28000000014</v>
      </c>
      <c r="L98" s="98">
        <f t="shared" si="28"/>
        <v>768565.06</v>
      </c>
      <c r="M98" s="98">
        <f t="shared" si="29"/>
        <v>1316043.8900347236</v>
      </c>
      <c r="N98" s="120">
        <v>14637.539999999999</v>
      </c>
      <c r="O98" s="120">
        <v>72029.070000000007</v>
      </c>
      <c r="P98" s="73">
        <v>86744</v>
      </c>
      <c r="Q98" s="120">
        <v>10164.98</v>
      </c>
      <c r="R98" s="73">
        <v>2649.4100000000003</v>
      </c>
      <c r="S98" s="73">
        <v>15954.54</v>
      </c>
      <c r="T98" s="73">
        <v>38821.279999999992</v>
      </c>
      <c r="U98" s="73">
        <v>30453.42</v>
      </c>
      <c r="V98" s="120">
        <v>484841.26000000007</v>
      </c>
      <c r="W98" s="120">
        <v>19096.580000000002</v>
      </c>
      <c r="X98" s="73">
        <v>2553.7399999999998</v>
      </c>
      <c r="Y98" s="91">
        <v>104091.03000000001</v>
      </c>
      <c r="Z98" s="73">
        <v>58022.43</v>
      </c>
      <c r="AA98" s="73">
        <v>38476.51</v>
      </c>
      <c r="AB98" s="73">
        <v>65914.09</v>
      </c>
      <c r="AC98" s="73">
        <v>38723.839999999997</v>
      </c>
      <c r="AD98" s="73">
        <v>39244.410000000003</v>
      </c>
      <c r="AE98" s="73">
        <v>47297.25</v>
      </c>
      <c r="AF98" s="73">
        <v>145225.26999999999</v>
      </c>
      <c r="AG98" s="73">
        <v>225355.17</v>
      </c>
      <c r="AH98" s="73">
        <v>112151.73</v>
      </c>
      <c r="AI98" s="73">
        <v>102418.06999999999</v>
      </c>
      <c r="AJ98" s="73">
        <v>268228.92000000004</v>
      </c>
      <c r="AK98" s="73">
        <v>26472.95</v>
      </c>
      <c r="AL98" s="73">
        <v>66542.84</v>
      </c>
      <c r="AM98" s="73">
        <v>21545.1</v>
      </c>
      <c r="AN98" s="73">
        <v>14160.7</v>
      </c>
      <c r="AO98" s="73">
        <v>14254.409999999998</v>
      </c>
      <c r="AP98" s="73">
        <v>73016.649999999994</v>
      </c>
      <c r="AQ98" s="73">
        <v>38828.300000000003</v>
      </c>
      <c r="AR98" s="73">
        <v>117286.13999999998</v>
      </c>
      <c r="AS98" s="73">
        <v>115367.27000000003</v>
      </c>
      <c r="AT98" s="73">
        <v>142280.44999999992</v>
      </c>
      <c r="AU98" s="73">
        <v>34622.399999999994</v>
      </c>
      <c r="AV98" s="73">
        <v>40260.69</v>
      </c>
      <c r="AW98" s="73">
        <v>61930.439999999995</v>
      </c>
      <c r="AX98" s="73">
        <v>11735.45</v>
      </c>
      <c r="AY98" s="73">
        <v>21513.93</v>
      </c>
      <c r="AZ98" s="73">
        <v>111851.27</v>
      </c>
      <c r="BA98" s="73">
        <v>186313.35999999981</v>
      </c>
      <c r="BB98" s="73">
        <v>39361.410000000003</v>
      </c>
      <c r="BC98" s="73">
        <v>1301.08</v>
      </c>
      <c r="BD98" s="73">
        <v>148579.79999999996</v>
      </c>
      <c r="BE98" s="73">
        <v>146517.47999999998</v>
      </c>
      <c r="BF98" s="73">
        <v>108137.17</v>
      </c>
      <c r="BG98" s="73">
        <v>13758.08</v>
      </c>
      <c r="BH98" s="73">
        <v>13758.08</v>
      </c>
      <c r="BI98" s="73">
        <v>186811.08000000007</v>
      </c>
      <c r="BJ98" s="98">
        <v>12215</v>
      </c>
      <c r="BK98" s="98">
        <v>102280.20970000001</v>
      </c>
      <c r="BL98" s="98">
        <v>177848.74</v>
      </c>
      <c r="BM98" s="98">
        <v>0</v>
      </c>
      <c r="BN98" s="98">
        <v>61717.049999999996</v>
      </c>
      <c r="BO98" s="98">
        <v>137964.97</v>
      </c>
      <c r="BP98" s="3">
        <v>76.569999999999993</v>
      </c>
      <c r="BQ98" s="3">
        <v>37081.520000000004</v>
      </c>
      <c r="BR98" s="3">
        <v>132396.75</v>
      </c>
      <c r="BS98" s="3">
        <v>118343.65</v>
      </c>
      <c r="BT98" s="3">
        <v>123645.73999999999</v>
      </c>
      <c r="BU98" s="3">
        <v>61761.19000000001</v>
      </c>
      <c r="BV98" s="98">
        <v>21753.35</v>
      </c>
      <c r="BW98" s="98">
        <v>111948.04000000002</v>
      </c>
      <c r="BX98" s="98">
        <v>4044.07</v>
      </c>
      <c r="BY98" s="98">
        <v>87741.799999999988</v>
      </c>
      <c r="BZ98" s="98">
        <v>1932.8999999999999</v>
      </c>
      <c r="CA98" s="98">
        <v>135316.20000000004</v>
      </c>
      <c r="CB98" s="98">
        <v>92455.98</v>
      </c>
      <c r="CC98" s="98">
        <v>199537</v>
      </c>
      <c r="CD98" s="98">
        <v>5631.5300000000007</v>
      </c>
      <c r="CE98" s="98">
        <v>3027.02</v>
      </c>
      <c r="CF98" s="98">
        <v>199287.39</v>
      </c>
      <c r="CG98" s="98">
        <v>0</v>
      </c>
      <c r="CH98" s="98">
        <v>16142.94</v>
      </c>
      <c r="CI98" s="98">
        <v>23159.19</v>
      </c>
      <c r="CJ98" s="98">
        <v>100738.23999999999</v>
      </c>
      <c r="CK98" s="98">
        <v>6467</v>
      </c>
      <c r="CL98" s="98">
        <v>38848</v>
      </c>
      <c r="CM98" s="98">
        <v>18500</v>
      </c>
      <c r="CN98" s="98">
        <v>101651</v>
      </c>
      <c r="CO98" s="98">
        <v>70741</v>
      </c>
      <c r="CP98" s="98">
        <v>99254.69</v>
      </c>
      <c r="CQ98" s="98">
        <v>4726</v>
      </c>
      <c r="CR98" s="98">
        <v>29636</v>
      </c>
      <c r="CS98" s="98">
        <v>258701</v>
      </c>
      <c r="CT98" s="241">
        <v>50375.520000000004</v>
      </c>
      <c r="CU98" s="241">
        <v>2326.9</v>
      </c>
      <c r="CV98" s="241">
        <v>2825.91</v>
      </c>
      <c r="CW98" s="98">
        <v>58272.959999999985</v>
      </c>
      <c r="CX98" s="131">
        <v>62865.64146699306</v>
      </c>
      <c r="CY98" s="98">
        <v>3298.46</v>
      </c>
      <c r="CZ98" s="73">
        <v>16097.989999999998</v>
      </c>
      <c r="DA98" s="73">
        <v>25374.928042677464</v>
      </c>
      <c r="DB98" s="73">
        <v>17921.541105700369</v>
      </c>
      <c r="DC98" s="73">
        <v>718.07636307538996</v>
      </c>
      <c r="DD98" s="77">
        <v>1048130.2899999999</v>
      </c>
      <c r="DE98" s="73">
        <v>27835.673056277388</v>
      </c>
    </row>
    <row r="99" spans="1:109" s="37" customFormat="1" ht="27.6" x14ac:dyDescent="0.3">
      <c r="A99" s="326" t="s">
        <v>331</v>
      </c>
      <c r="B99" s="189">
        <v>654503.49000000011</v>
      </c>
      <c r="C99" s="117">
        <v>930823.27</v>
      </c>
      <c r="D99" s="117">
        <v>444858.81999999995</v>
      </c>
      <c r="E99" s="117">
        <v>1296534.5900000001</v>
      </c>
      <c r="F99" s="117">
        <f t="shared" si="22"/>
        <v>766125.92000000016</v>
      </c>
      <c r="G99" s="117">
        <f t="shared" si="24"/>
        <v>517724.54</v>
      </c>
      <c r="H99" s="117">
        <f t="shared" si="25"/>
        <v>2152694.6499999994</v>
      </c>
      <c r="I99" s="117">
        <f t="shared" si="23"/>
        <v>745030.48</v>
      </c>
      <c r="J99" s="95">
        <f t="shared" si="26"/>
        <v>1554481.32</v>
      </c>
      <c r="K99" s="95">
        <f t="shared" si="27"/>
        <v>1097119</v>
      </c>
      <c r="L99" s="95">
        <f t="shared" si="28"/>
        <v>2280468.4499999997</v>
      </c>
      <c r="M99" s="95">
        <f t="shared" si="29"/>
        <v>1131717.3273656867</v>
      </c>
      <c r="N99" s="187">
        <v>41504.299999999996</v>
      </c>
      <c r="O99" s="187">
        <v>7591.06</v>
      </c>
      <c r="P99" s="117">
        <v>23719</v>
      </c>
      <c r="Q99" s="187">
        <v>31453.999999999996</v>
      </c>
      <c r="R99" s="117">
        <v>43174.74</v>
      </c>
      <c r="S99" s="117">
        <v>11506.369999999999</v>
      </c>
      <c r="T99" s="117">
        <v>96404.689999999988</v>
      </c>
      <c r="U99" s="117">
        <v>250047.49</v>
      </c>
      <c r="V99" s="187">
        <v>200951.36</v>
      </c>
      <c r="W99" s="187">
        <v>41785.800000000003</v>
      </c>
      <c r="X99" s="117">
        <v>13334.3</v>
      </c>
      <c r="Y99" s="113">
        <v>4652.8099999999995</v>
      </c>
      <c r="Z99" s="117">
        <v>12472.58</v>
      </c>
      <c r="AA99" s="117">
        <v>102114.93999999999</v>
      </c>
      <c r="AB99" s="117">
        <v>17502.02</v>
      </c>
      <c r="AC99" s="117">
        <v>36338.36</v>
      </c>
      <c r="AD99" s="117">
        <v>79317.26999999999</v>
      </c>
      <c r="AE99" s="117">
        <v>88283.47</v>
      </c>
      <c r="AF99" s="117">
        <v>17004.78</v>
      </c>
      <c r="AG99" s="117">
        <v>50914.06</v>
      </c>
      <c r="AH99" s="117">
        <v>45621.98000000001</v>
      </c>
      <c r="AI99" s="117">
        <v>7547.27</v>
      </c>
      <c r="AJ99" s="117">
        <v>23452.32</v>
      </c>
      <c r="AK99" s="117">
        <v>37155.49</v>
      </c>
      <c r="AL99" s="117">
        <v>82509.89</v>
      </c>
      <c r="AM99" s="117">
        <v>42671.08</v>
      </c>
      <c r="AN99" s="117">
        <v>12898.539999999999</v>
      </c>
      <c r="AO99" s="117">
        <v>184947.01999999996</v>
      </c>
      <c r="AP99" s="117">
        <v>110040.81999999999</v>
      </c>
      <c r="AQ99" s="117">
        <v>51749.389999999992</v>
      </c>
      <c r="AR99" s="117">
        <v>1032259.8799999999</v>
      </c>
      <c r="AS99" s="117">
        <v>111037.87999999999</v>
      </c>
      <c r="AT99" s="117">
        <v>112374.99999999999</v>
      </c>
      <c r="AU99" s="117">
        <v>157541.37</v>
      </c>
      <c r="AV99" s="117">
        <v>139180.94</v>
      </c>
      <c r="AW99" s="117">
        <v>115482.84</v>
      </c>
      <c r="AX99" s="117">
        <v>204146.47999999998</v>
      </c>
      <c r="AY99" s="117">
        <v>21908.61</v>
      </c>
      <c r="AZ99" s="117">
        <v>41458.270000000004</v>
      </c>
      <c r="BA99" s="117">
        <v>4363.57</v>
      </c>
      <c r="BB99" s="117">
        <v>104052.10999999999</v>
      </c>
      <c r="BC99" s="117">
        <v>117905.45999999999</v>
      </c>
      <c r="BD99" s="117">
        <v>185633.9</v>
      </c>
      <c r="BE99" s="117">
        <v>26359.29</v>
      </c>
      <c r="BF99" s="117">
        <v>18251.379999999997</v>
      </c>
      <c r="BG99" s="117">
        <v>1313.09</v>
      </c>
      <c r="BH99" s="117">
        <v>1313.09</v>
      </c>
      <c r="BI99" s="117">
        <v>18325.230000000003</v>
      </c>
      <c r="BJ99" s="95">
        <v>50932</v>
      </c>
      <c r="BK99" s="95">
        <v>251296.74</v>
      </c>
      <c r="BL99" s="95">
        <v>42056.02</v>
      </c>
      <c r="BM99" s="95">
        <v>59331.94</v>
      </c>
      <c r="BN99" s="95">
        <v>81536.77</v>
      </c>
      <c r="BO99" s="95">
        <v>215021.40999999997</v>
      </c>
      <c r="BP99" s="348">
        <v>249446.56999999998</v>
      </c>
      <c r="BQ99" s="348">
        <v>231126.05</v>
      </c>
      <c r="BR99" s="348">
        <v>72590.13</v>
      </c>
      <c r="BS99" s="348">
        <v>94439.590000000011</v>
      </c>
      <c r="BT99" s="348">
        <v>84722.079999999987</v>
      </c>
      <c r="BU99" s="348">
        <v>121982.01999999999</v>
      </c>
      <c r="BV99" s="95">
        <v>116881.65</v>
      </c>
      <c r="BW99" s="95">
        <v>29977</v>
      </c>
      <c r="BX99" s="95">
        <v>41688</v>
      </c>
      <c r="BY99" s="95">
        <v>78781.669999999984</v>
      </c>
      <c r="BZ99" s="95">
        <v>23587.300000000003</v>
      </c>
      <c r="CA99" s="95">
        <v>54753.130000000005</v>
      </c>
      <c r="CB99" s="95">
        <v>138379.37999999998</v>
      </c>
      <c r="CC99" s="95">
        <v>167733</v>
      </c>
      <c r="CD99" s="95">
        <v>201909.11999999997</v>
      </c>
      <c r="CE99" s="95">
        <v>158973.46999999997</v>
      </c>
      <c r="CF99" s="95">
        <v>37803.969999999994</v>
      </c>
      <c r="CG99" s="95">
        <v>46651.31</v>
      </c>
      <c r="CH99" s="95">
        <v>208926.68000000002</v>
      </c>
      <c r="CI99" s="95">
        <v>4481.54</v>
      </c>
      <c r="CJ99" s="95">
        <v>53562.7</v>
      </c>
      <c r="CK99" s="95">
        <v>28225</v>
      </c>
      <c r="CL99" s="95">
        <v>168803</v>
      </c>
      <c r="CM99" s="95">
        <v>128329</v>
      </c>
      <c r="CN99" s="95">
        <v>17791</v>
      </c>
      <c r="CO99" s="95">
        <v>1341771</v>
      </c>
      <c r="CP99" s="95">
        <v>177354.52999999997</v>
      </c>
      <c r="CQ99" s="95">
        <v>8059</v>
      </c>
      <c r="CR99" s="95">
        <v>29834</v>
      </c>
      <c r="CS99" s="95">
        <v>113331</v>
      </c>
      <c r="CT99" s="207">
        <v>66418.87</v>
      </c>
      <c r="CU99" s="207">
        <v>118408.70999999999</v>
      </c>
      <c r="CV99" s="207">
        <v>51510.45</v>
      </c>
      <c r="CW99" s="95">
        <v>94098.049999999988</v>
      </c>
      <c r="CX99" s="223">
        <v>52397.936970407267</v>
      </c>
      <c r="CY99" s="95">
        <v>31532.129999999997</v>
      </c>
      <c r="CZ99" s="117">
        <v>98621.030000000028</v>
      </c>
      <c r="DA99" s="117">
        <v>128982.91519441429</v>
      </c>
      <c r="DB99" s="117">
        <v>171133.97355293503</v>
      </c>
      <c r="DC99" s="117">
        <v>157842.06781013848</v>
      </c>
      <c r="DD99" s="304">
        <v>150861.47</v>
      </c>
      <c r="DE99" s="117">
        <v>9909.7238377914473</v>
      </c>
    </row>
    <row r="100" spans="1:109" s="37" customFormat="1" ht="13.8" x14ac:dyDescent="0.3">
      <c r="A100" s="326" t="s">
        <v>332</v>
      </c>
      <c r="B100" s="189">
        <v>90430</v>
      </c>
      <c r="C100" s="117">
        <v>2182112.59</v>
      </c>
      <c r="D100" s="117">
        <v>16908.810000000001</v>
      </c>
      <c r="E100" s="117">
        <v>77158.830000000016</v>
      </c>
      <c r="F100" s="117">
        <f t="shared" si="22"/>
        <v>167591.94999999998</v>
      </c>
      <c r="G100" s="117">
        <f t="shared" si="24"/>
        <v>264297.12</v>
      </c>
      <c r="H100" s="117">
        <f t="shared" si="25"/>
        <v>192370.56</v>
      </c>
      <c r="I100" s="117">
        <f t="shared" si="23"/>
        <v>174423.69</v>
      </c>
      <c r="J100" s="95">
        <f t="shared" si="26"/>
        <v>407420.55000000005</v>
      </c>
      <c r="K100" s="95">
        <f t="shared" si="27"/>
        <v>207123.93</v>
      </c>
      <c r="L100" s="95">
        <f t="shared" si="28"/>
        <v>138745.9</v>
      </c>
      <c r="M100" s="95">
        <f t="shared" si="29"/>
        <v>511480.67848437844</v>
      </c>
      <c r="N100" s="187">
        <v>852.71</v>
      </c>
      <c r="O100" s="187">
        <v>5794.98</v>
      </c>
      <c r="P100" s="117">
        <v>7291</v>
      </c>
      <c r="Q100" s="187">
        <v>0</v>
      </c>
      <c r="R100" s="117">
        <v>26008.27</v>
      </c>
      <c r="S100" s="117">
        <v>121525.65</v>
      </c>
      <c r="T100" s="117">
        <v>552.14</v>
      </c>
      <c r="U100" s="117">
        <v>1136.27</v>
      </c>
      <c r="V100" s="187">
        <v>0</v>
      </c>
      <c r="W100" s="187">
        <v>2578.2399999999998</v>
      </c>
      <c r="X100" s="117">
        <v>1852.69</v>
      </c>
      <c r="Y100" s="113">
        <v>0</v>
      </c>
      <c r="Z100" s="117">
        <v>1488.88</v>
      </c>
      <c r="AA100" s="117">
        <v>0</v>
      </c>
      <c r="AB100" s="117">
        <v>0</v>
      </c>
      <c r="AC100" s="117">
        <v>8757.2800000000007</v>
      </c>
      <c r="AD100" s="117">
        <v>0</v>
      </c>
      <c r="AE100" s="117">
        <v>25131.07</v>
      </c>
      <c r="AF100" s="117">
        <v>5731.01</v>
      </c>
      <c r="AG100" s="117">
        <v>78830.850000000006</v>
      </c>
      <c r="AH100" s="117">
        <v>105305.12</v>
      </c>
      <c r="AI100" s="117">
        <v>24480.539999999997</v>
      </c>
      <c r="AJ100" s="117">
        <v>14572.37</v>
      </c>
      <c r="AK100" s="117">
        <v>0</v>
      </c>
      <c r="AL100" s="117">
        <v>37522.5</v>
      </c>
      <c r="AM100" s="117">
        <v>537.91</v>
      </c>
      <c r="AN100" s="117">
        <v>14838.44</v>
      </c>
      <c r="AO100" s="117">
        <v>1964.67</v>
      </c>
      <c r="AP100" s="117">
        <v>10037.179999999998</v>
      </c>
      <c r="AQ100" s="117">
        <v>2517.17</v>
      </c>
      <c r="AR100" s="117">
        <v>59450.899999999994</v>
      </c>
      <c r="AS100" s="117">
        <v>2741.84</v>
      </c>
      <c r="AT100" s="117">
        <v>0</v>
      </c>
      <c r="AU100" s="117">
        <v>6570.6</v>
      </c>
      <c r="AV100" s="117">
        <v>56131.350000000006</v>
      </c>
      <c r="AW100" s="117">
        <v>58</v>
      </c>
      <c r="AX100" s="117">
        <v>1856.93</v>
      </c>
      <c r="AY100" s="117">
        <v>0</v>
      </c>
      <c r="AZ100" s="117">
        <v>0</v>
      </c>
      <c r="BA100" s="117">
        <v>80874.179999999993</v>
      </c>
      <c r="BB100" s="117">
        <v>502.33</v>
      </c>
      <c r="BC100" s="117">
        <v>745.42</v>
      </c>
      <c r="BD100" s="117">
        <v>85499.87999999999</v>
      </c>
      <c r="BE100" s="117">
        <v>2669.81</v>
      </c>
      <c r="BF100" s="117">
        <v>0</v>
      </c>
      <c r="BG100" s="117">
        <v>0</v>
      </c>
      <c r="BH100" s="117">
        <v>0</v>
      </c>
      <c r="BI100" s="117">
        <v>2275.1400000000003</v>
      </c>
      <c r="BJ100" s="95">
        <v>0</v>
      </c>
      <c r="BK100" s="95">
        <v>0</v>
      </c>
      <c r="BL100" s="95">
        <v>97914.14</v>
      </c>
      <c r="BM100" s="95">
        <v>72634.09</v>
      </c>
      <c r="BN100" s="95">
        <v>26792.870000000003</v>
      </c>
      <c r="BO100" s="95">
        <v>0</v>
      </c>
      <c r="BP100" s="348">
        <v>198201.79</v>
      </c>
      <c r="BQ100" s="348">
        <v>0</v>
      </c>
      <c r="BR100" s="348">
        <v>0</v>
      </c>
      <c r="BS100" s="348">
        <v>773.77</v>
      </c>
      <c r="BT100" s="348">
        <v>0</v>
      </c>
      <c r="BU100" s="348">
        <v>11103.89</v>
      </c>
      <c r="BV100" s="95">
        <v>8609.6099999999988</v>
      </c>
      <c r="BW100" s="95">
        <v>0</v>
      </c>
      <c r="BX100" s="95">
        <v>0</v>
      </c>
      <c r="BY100" s="95">
        <v>48705.979999999996</v>
      </c>
      <c r="BZ100" s="95">
        <v>2285.1099999999997</v>
      </c>
      <c r="CA100" s="95">
        <v>88596.75</v>
      </c>
      <c r="CB100" s="95">
        <v>16293.169999999998</v>
      </c>
      <c r="CC100" s="95">
        <v>0</v>
      </c>
      <c r="CD100" s="95">
        <v>11585.97</v>
      </c>
      <c r="CE100" s="95">
        <v>0</v>
      </c>
      <c r="CF100" s="95">
        <v>31047.34</v>
      </c>
      <c r="CG100" s="95">
        <v>0</v>
      </c>
      <c r="CH100" s="95">
        <v>0</v>
      </c>
      <c r="CI100" s="95">
        <v>0</v>
      </c>
      <c r="CJ100" s="95">
        <v>1537.66</v>
      </c>
      <c r="CK100" s="95">
        <v>2550</v>
      </c>
      <c r="CL100" s="95">
        <v>253</v>
      </c>
      <c r="CM100" s="95">
        <v>0</v>
      </c>
      <c r="CN100" s="95">
        <v>826</v>
      </c>
      <c r="CO100" s="95">
        <v>468</v>
      </c>
      <c r="CP100" s="95">
        <v>5477.24</v>
      </c>
      <c r="CQ100" s="95">
        <v>0</v>
      </c>
      <c r="CR100" s="95">
        <v>772</v>
      </c>
      <c r="CS100" s="95">
        <v>126862</v>
      </c>
      <c r="CT100" s="207">
        <v>1402.7800000000002</v>
      </c>
      <c r="CU100" s="207">
        <v>0</v>
      </c>
      <c r="CV100" s="207">
        <v>1212.6599999999999</v>
      </c>
      <c r="CW100" s="95">
        <v>107947.51999999999</v>
      </c>
      <c r="CX100" s="223">
        <v>12080.66</v>
      </c>
      <c r="CY100" s="95">
        <v>7320.8</v>
      </c>
      <c r="CZ100" s="117">
        <v>41856.080000000002</v>
      </c>
      <c r="DA100" s="117">
        <v>217645.86216945175</v>
      </c>
      <c r="DB100" s="117">
        <v>43305.8149527356</v>
      </c>
      <c r="DC100" s="117">
        <v>17019.14</v>
      </c>
      <c r="DD100" s="354">
        <v>0</v>
      </c>
      <c r="DE100" s="117">
        <v>61689.361362191012</v>
      </c>
    </row>
    <row r="101" spans="1:109" s="37" customFormat="1" ht="13.8" x14ac:dyDescent="0.3">
      <c r="A101" s="326" t="s">
        <v>333</v>
      </c>
      <c r="B101" s="189">
        <v>413601</v>
      </c>
      <c r="C101" s="117">
        <v>1171833.2799999998</v>
      </c>
      <c r="D101" s="117">
        <v>348246.21</v>
      </c>
      <c r="E101" s="117">
        <v>171368.85</v>
      </c>
      <c r="F101" s="117">
        <f t="shared" si="22"/>
        <v>909052.4</v>
      </c>
      <c r="G101" s="117">
        <f t="shared" si="24"/>
        <v>822945.65999999992</v>
      </c>
      <c r="H101" s="117">
        <f t="shared" si="25"/>
        <v>1522070.139</v>
      </c>
      <c r="I101" s="117">
        <f t="shared" si="23"/>
        <v>820965.64</v>
      </c>
      <c r="J101" s="95">
        <f t="shared" si="26"/>
        <v>400839.65989999997</v>
      </c>
      <c r="K101" s="95">
        <f t="shared" si="27"/>
        <v>244609.22000000003</v>
      </c>
      <c r="L101" s="95">
        <f t="shared" si="28"/>
        <v>273802.25</v>
      </c>
      <c r="M101" s="95">
        <f t="shared" si="29"/>
        <v>194186.83414403963</v>
      </c>
      <c r="N101" s="187">
        <v>7905.079999999999</v>
      </c>
      <c r="O101" s="187">
        <v>44921.909999999989</v>
      </c>
      <c r="P101" s="117">
        <v>64242</v>
      </c>
      <c r="Q101" s="187">
        <v>52543.219999999994</v>
      </c>
      <c r="R101" s="117">
        <v>11570.099999999999</v>
      </c>
      <c r="S101" s="117">
        <v>19490.780000000002</v>
      </c>
      <c r="T101" s="117">
        <v>30243.200000000008</v>
      </c>
      <c r="U101" s="117">
        <v>22909.17</v>
      </c>
      <c r="V101" s="187">
        <v>97778.609999999986</v>
      </c>
      <c r="W101" s="187">
        <v>85799.5</v>
      </c>
      <c r="X101" s="117">
        <v>257134.72</v>
      </c>
      <c r="Y101" s="113">
        <v>214514.11</v>
      </c>
      <c r="Z101" s="117">
        <v>175869.84</v>
      </c>
      <c r="AA101" s="117">
        <v>64674.05</v>
      </c>
      <c r="AB101" s="117">
        <v>381614.31999999995</v>
      </c>
      <c r="AC101" s="117">
        <v>19511.14</v>
      </c>
      <c r="AD101" s="117">
        <v>10383.69</v>
      </c>
      <c r="AE101" s="117">
        <v>75897.349999999991</v>
      </c>
      <c r="AF101" s="117">
        <v>31423.79</v>
      </c>
      <c r="AG101" s="117">
        <v>26309.120000000003</v>
      </c>
      <c r="AH101" s="117">
        <v>12847.599999999999</v>
      </c>
      <c r="AI101" s="117">
        <v>3322.36</v>
      </c>
      <c r="AJ101" s="117">
        <v>7199.369999999999</v>
      </c>
      <c r="AK101" s="117">
        <v>13893.03</v>
      </c>
      <c r="AL101" s="117">
        <v>107488.81000000001</v>
      </c>
      <c r="AM101" s="117">
        <v>25096.86</v>
      </c>
      <c r="AN101" s="117">
        <v>27444.120000000003</v>
      </c>
      <c r="AO101" s="117">
        <v>33283.410000000003</v>
      </c>
      <c r="AP101" s="117">
        <v>125133.73</v>
      </c>
      <c r="AQ101" s="117">
        <v>35081.040000000008</v>
      </c>
      <c r="AR101" s="117">
        <v>820287.66999999993</v>
      </c>
      <c r="AS101" s="117">
        <v>5342.3700000000008</v>
      </c>
      <c r="AT101" s="117">
        <v>229912.72899999999</v>
      </c>
      <c r="AU101" s="117">
        <v>36888.799999999996</v>
      </c>
      <c r="AV101" s="117">
        <v>3017.7200000000003</v>
      </c>
      <c r="AW101" s="117">
        <v>73092.88</v>
      </c>
      <c r="AX101" s="117">
        <v>150207.67000000001</v>
      </c>
      <c r="AY101" s="117">
        <v>9488.75</v>
      </c>
      <c r="AZ101" s="117">
        <v>88573.170000000027</v>
      </c>
      <c r="BA101" s="117">
        <v>197715.17</v>
      </c>
      <c r="BB101" s="117">
        <v>22261.190000000002</v>
      </c>
      <c r="BC101" s="117">
        <v>20829.280000000002</v>
      </c>
      <c r="BD101" s="117">
        <v>80058.92</v>
      </c>
      <c r="BE101" s="117">
        <v>32253.820000000003</v>
      </c>
      <c r="BF101" s="117">
        <v>152572.92000000001</v>
      </c>
      <c r="BG101" s="117">
        <v>13541.24</v>
      </c>
      <c r="BH101" s="117">
        <v>13541.24</v>
      </c>
      <c r="BI101" s="117">
        <v>39922.270000000004</v>
      </c>
      <c r="BJ101" s="95">
        <v>6245</v>
      </c>
      <c r="BK101" s="95">
        <v>12902.9899</v>
      </c>
      <c r="BL101" s="95">
        <v>34295.160000000003</v>
      </c>
      <c r="BM101" s="95">
        <v>4328.22</v>
      </c>
      <c r="BN101" s="95">
        <v>7183.69</v>
      </c>
      <c r="BO101" s="95">
        <v>24870.52</v>
      </c>
      <c r="BP101" s="348">
        <v>3117.29</v>
      </c>
      <c r="BQ101" s="348">
        <v>71287.569999999992</v>
      </c>
      <c r="BR101" s="348">
        <v>9520.5399999999991</v>
      </c>
      <c r="BS101" s="348">
        <v>85948.659999999989</v>
      </c>
      <c r="BT101" s="348">
        <v>121018.04000000001</v>
      </c>
      <c r="BU101" s="348">
        <v>20121.98</v>
      </c>
      <c r="BV101" s="95">
        <v>4084.67</v>
      </c>
      <c r="BW101" s="95">
        <v>11356.53</v>
      </c>
      <c r="BX101" s="95">
        <v>7341.69</v>
      </c>
      <c r="BY101" s="95">
        <v>30973.75</v>
      </c>
      <c r="BZ101" s="95">
        <v>20463.86</v>
      </c>
      <c r="CA101" s="95">
        <v>4306.6000000000004</v>
      </c>
      <c r="CB101" s="95">
        <v>41054.310000000005</v>
      </c>
      <c r="CC101" s="95">
        <v>43384</v>
      </c>
      <c r="CD101" s="95">
        <v>13447.980000000001</v>
      </c>
      <c r="CE101" s="95">
        <v>33979.22</v>
      </c>
      <c r="CF101" s="95">
        <v>10172.030000000001</v>
      </c>
      <c r="CG101" s="95">
        <v>24044.58</v>
      </c>
      <c r="CH101" s="95">
        <v>45860.31</v>
      </c>
      <c r="CI101" s="95">
        <v>532.54999999999995</v>
      </c>
      <c r="CJ101" s="95">
        <v>730.5200000000001</v>
      </c>
      <c r="CK101" s="95">
        <v>10063</v>
      </c>
      <c r="CL101" s="95">
        <v>7700</v>
      </c>
      <c r="CM101" s="95">
        <v>18054</v>
      </c>
      <c r="CN101" s="95">
        <v>32758</v>
      </c>
      <c r="CO101" s="95">
        <v>19005</v>
      </c>
      <c r="CP101" s="95">
        <v>68519.87</v>
      </c>
      <c r="CQ101" s="95">
        <v>6070</v>
      </c>
      <c r="CR101" s="95">
        <v>44909</v>
      </c>
      <c r="CS101" s="95">
        <v>19600</v>
      </c>
      <c r="CT101" s="207">
        <v>1795.64</v>
      </c>
      <c r="CU101" s="207">
        <v>10570.61</v>
      </c>
      <c r="CV101" s="207">
        <v>5729.5499999999993</v>
      </c>
      <c r="CW101" s="95">
        <v>20062.019999999997</v>
      </c>
      <c r="CX101" s="223">
        <v>46470.733366539702</v>
      </c>
      <c r="CY101" s="95">
        <v>4259.9799999999996</v>
      </c>
      <c r="CZ101" s="117">
        <v>2294.91</v>
      </c>
      <c r="DA101" s="117">
        <v>28862.04344646111</v>
      </c>
      <c r="DB101" s="117">
        <v>13969.852863732858</v>
      </c>
      <c r="DC101" s="117">
        <v>33242.607151551158</v>
      </c>
      <c r="DD101" s="304">
        <v>8497.48</v>
      </c>
      <c r="DE101" s="117">
        <v>18431.407315754801</v>
      </c>
    </row>
    <row r="102" spans="1:109" s="37" customFormat="1" ht="13.8" x14ac:dyDescent="0.3">
      <c r="A102" s="326" t="s">
        <v>334</v>
      </c>
      <c r="B102" s="117">
        <v>930459.07000000007</v>
      </c>
      <c r="C102" s="117">
        <v>1094251.9699999997</v>
      </c>
      <c r="D102" s="117">
        <v>1300395.0900000001</v>
      </c>
      <c r="E102" s="117">
        <v>1499465.4000000004</v>
      </c>
      <c r="F102" s="117">
        <f t="shared" ref="F102:F126" si="35">SUM(N102:Y102)</f>
        <v>1811161.64</v>
      </c>
      <c r="G102" s="117">
        <f t="shared" si="24"/>
        <v>1967272.6700000002</v>
      </c>
      <c r="H102" s="117">
        <f t="shared" si="25"/>
        <v>1274994.4200000004</v>
      </c>
      <c r="I102" s="117">
        <f t="shared" ref="I102:I126" si="36">SUM(AX102:BI102)</f>
        <v>1452461.7799999998</v>
      </c>
      <c r="J102" s="95">
        <f t="shared" si="26"/>
        <v>1083720.1099</v>
      </c>
      <c r="K102" s="95">
        <f t="shared" si="27"/>
        <v>789737.96</v>
      </c>
      <c r="L102" s="95">
        <f t="shared" si="28"/>
        <v>1329942.3</v>
      </c>
      <c r="M102" s="95">
        <f t="shared" si="29"/>
        <v>1338899.9353032026</v>
      </c>
      <c r="N102" s="187">
        <v>193306.32</v>
      </c>
      <c r="O102" s="187">
        <v>85524.32</v>
      </c>
      <c r="P102" s="117">
        <v>214640</v>
      </c>
      <c r="Q102" s="187">
        <v>84299.910000000018</v>
      </c>
      <c r="R102" s="117">
        <v>71780.239999999962</v>
      </c>
      <c r="S102" s="117">
        <v>148061.20999999996</v>
      </c>
      <c r="T102" s="117">
        <v>579056.35000000009</v>
      </c>
      <c r="U102" s="117">
        <v>73727.91</v>
      </c>
      <c r="V102" s="187">
        <v>108333.76999999999</v>
      </c>
      <c r="W102" s="187">
        <v>74941.279999999999</v>
      </c>
      <c r="X102" s="117">
        <v>121416.95999999999</v>
      </c>
      <c r="Y102" s="113">
        <v>56073.369999999988</v>
      </c>
      <c r="Z102" s="117">
        <v>82049.579999999987</v>
      </c>
      <c r="AA102" s="117">
        <v>161932.15</v>
      </c>
      <c r="AB102" s="117">
        <v>78701.23</v>
      </c>
      <c r="AC102" s="117">
        <v>105016.8</v>
      </c>
      <c r="AD102" s="117">
        <v>429560.91000000003</v>
      </c>
      <c r="AE102" s="117">
        <v>114464.15000000001</v>
      </c>
      <c r="AF102" s="117">
        <v>103066.85000000002</v>
      </c>
      <c r="AG102" s="117">
        <v>455681.07</v>
      </c>
      <c r="AH102" s="117">
        <v>152817.03</v>
      </c>
      <c r="AI102" s="117">
        <v>121373.09999999999</v>
      </c>
      <c r="AJ102" s="117">
        <v>56843.25</v>
      </c>
      <c r="AK102" s="117">
        <v>105766.54999999999</v>
      </c>
      <c r="AL102" s="117">
        <v>102583.82</v>
      </c>
      <c r="AM102" s="117">
        <v>68844.430000000008</v>
      </c>
      <c r="AN102" s="117">
        <v>120281.79000000002</v>
      </c>
      <c r="AO102" s="117">
        <v>54562.429999999993</v>
      </c>
      <c r="AP102" s="117">
        <v>129596.09</v>
      </c>
      <c r="AQ102" s="117">
        <v>106674.45999999999</v>
      </c>
      <c r="AR102" s="117">
        <v>77135.31</v>
      </c>
      <c r="AS102" s="117">
        <v>43918.899999999987</v>
      </c>
      <c r="AT102" s="117">
        <v>71586.860000000248</v>
      </c>
      <c r="AU102" s="117">
        <v>104536.66000000002</v>
      </c>
      <c r="AV102" s="117">
        <v>29302.519999999997</v>
      </c>
      <c r="AW102" s="117">
        <v>365971.15000000008</v>
      </c>
      <c r="AX102" s="117">
        <v>274077.33999999997</v>
      </c>
      <c r="AY102" s="117">
        <v>90188.14</v>
      </c>
      <c r="AZ102" s="117">
        <v>101259.74999999999</v>
      </c>
      <c r="BA102" s="117">
        <v>97944.9</v>
      </c>
      <c r="BB102" s="117">
        <v>104777.37</v>
      </c>
      <c r="BC102" s="117">
        <v>127259.90999999999</v>
      </c>
      <c r="BD102" s="117">
        <v>74941.040000000008</v>
      </c>
      <c r="BE102" s="117">
        <v>108995.17000000001</v>
      </c>
      <c r="BF102" s="117">
        <v>166647.60999999999</v>
      </c>
      <c r="BG102" s="117">
        <v>102705.60999999999</v>
      </c>
      <c r="BH102" s="117">
        <v>102705.60999999999</v>
      </c>
      <c r="BI102" s="117">
        <v>100959.33</v>
      </c>
      <c r="BJ102" s="95">
        <v>65501</v>
      </c>
      <c r="BK102" s="95">
        <v>59097.849900000001</v>
      </c>
      <c r="BL102" s="95">
        <v>77101.13</v>
      </c>
      <c r="BM102" s="95">
        <v>911.18000000000006</v>
      </c>
      <c r="BN102" s="95">
        <v>83327</v>
      </c>
      <c r="BO102" s="95">
        <v>50635.47</v>
      </c>
      <c r="BP102" s="348">
        <v>105397.23000000001</v>
      </c>
      <c r="BQ102" s="348">
        <v>144543.15999999997</v>
      </c>
      <c r="BR102" s="348">
        <v>136911.12999999998</v>
      </c>
      <c r="BS102" s="348">
        <v>166507.51999999999</v>
      </c>
      <c r="BT102" s="348">
        <v>132548.97</v>
      </c>
      <c r="BU102" s="348">
        <v>61238.47</v>
      </c>
      <c r="BV102" s="95">
        <v>102836.88000000002</v>
      </c>
      <c r="BW102" s="95">
        <v>55421.95</v>
      </c>
      <c r="BX102" s="95">
        <v>87810.72</v>
      </c>
      <c r="BY102" s="95">
        <v>63694.709999999992</v>
      </c>
      <c r="BZ102" s="95">
        <v>57056.80999999999</v>
      </c>
      <c r="CA102" s="95">
        <v>49509.29</v>
      </c>
      <c r="CB102" s="95">
        <v>51135.99</v>
      </c>
      <c r="CC102" s="95">
        <v>53583</v>
      </c>
      <c r="CD102" s="95">
        <v>28944.98</v>
      </c>
      <c r="CE102" s="95">
        <v>74509.099999999991</v>
      </c>
      <c r="CF102" s="95">
        <v>97498.1</v>
      </c>
      <c r="CG102" s="95">
        <v>67736.430000000008</v>
      </c>
      <c r="CH102" s="95">
        <v>147332.64000000001</v>
      </c>
      <c r="CI102" s="95">
        <v>25974.049999999996</v>
      </c>
      <c r="CJ102" s="95">
        <v>21223.85</v>
      </c>
      <c r="CK102" s="95">
        <v>48985</v>
      </c>
      <c r="CL102" s="95">
        <v>127220</v>
      </c>
      <c r="CM102" s="95">
        <v>195646</v>
      </c>
      <c r="CN102" s="95">
        <v>119583</v>
      </c>
      <c r="CO102" s="95">
        <v>55848</v>
      </c>
      <c r="CP102" s="95">
        <v>210731.76</v>
      </c>
      <c r="CQ102" s="95">
        <v>49851</v>
      </c>
      <c r="CR102" s="95">
        <v>101583</v>
      </c>
      <c r="CS102" s="95">
        <v>225964</v>
      </c>
      <c r="CT102" s="207">
        <v>155730.91999999998</v>
      </c>
      <c r="CU102" s="207">
        <v>52959.170000000006</v>
      </c>
      <c r="CV102" s="207">
        <v>91265.87</v>
      </c>
      <c r="CW102" s="95">
        <v>43728.850000000006</v>
      </c>
      <c r="CX102" s="223">
        <v>160027.53319986566</v>
      </c>
      <c r="CY102" s="95">
        <v>86090.619999999981</v>
      </c>
      <c r="CZ102" s="117">
        <v>50287.939999999995</v>
      </c>
      <c r="DA102" s="117">
        <v>100854.8522710321</v>
      </c>
      <c r="DB102" s="117">
        <v>168521.10879549681</v>
      </c>
      <c r="DC102" s="117">
        <v>241504.01140239451</v>
      </c>
      <c r="DD102" s="304">
        <v>101378.01999999999</v>
      </c>
      <c r="DE102" s="117">
        <v>86551.039634413886</v>
      </c>
    </row>
    <row r="103" spans="1:109" s="37" customFormat="1" ht="13.8" x14ac:dyDescent="0.3">
      <c r="A103" s="326" t="s">
        <v>335</v>
      </c>
      <c r="B103" s="117">
        <v>638954.62</v>
      </c>
      <c r="C103" s="117">
        <v>578718.72000000009</v>
      </c>
      <c r="D103" s="117">
        <v>685454.61999999988</v>
      </c>
      <c r="E103" s="117">
        <v>2427109.3900000006</v>
      </c>
      <c r="F103" s="117">
        <f t="shared" si="35"/>
        <v>1310764.4599999997</v>
      </c>
      <c r="G103" s="117">
        <f t="shared" si="24"/>
        <v>964128.67</v>
      </c>
      <c r="H103" s="117">
        <f t="shared" si="25"/>
        <v>1069095.1199999999</v>
      </c>
      <c r="I103" s="117">
        <f t="shared" si="36"/>
        <v>1271774.07</v>
      </c>
      <c r="J103" s="95">
        <f t="shared" si="26"/>
        <v>1958195.9800000002</v>
      </c>
      <c r="K103" s="95">
        <f t="shared" si="27"/>
        <v>1020934.32</v>
      </c>
      <c r="L103" s="95">
        <f t="shared" si="28"/>
        <v>1018957.29</v>
      </c>
      <c r="M103" s="95">
        <f t="shared" si="29"/>
        <v>1330119.7565981888</v>
      </c>
      <c r="N103" s="187">
        <v>7897.09</v>
      </c>
      <c r="O103" s="187">
        <v>226478.45999999996</v>
      </c>
      <c r="P103" s="117">
        <v>13766</v>
      </c>
      <c r="Q103" s="187">
        <v>60762.15</v>
      </c>
      <c r="R103" s="117">
        <v>174659.13999999993</v>
      </c>
      <c r="S103" s="117">
        <v>67493.130000000019</v>
      </c>
      <c r="T103" s="117">
        <v>423477.74</v>
      </c>
      <c r="U103" s="117">
        <v>41547.14</v>
      </c>
      <c r="V103" s="187">
        <v>85008.159999999989</v>
      </c>
      <c r="W103" s="187">
        <v>129468.06999999999</v>
      </c>
      <c r="X103" s="117">
        <v>65294.240000000005</v>
      </c>
      <c r="Y103" s="113">
        <v>14913.140000000001</v>
      </c>
      <c r="Z103" s="117">
        <v>19211.89</v>
      </c>
      <c r="AA103" s="117">
        <v>105863.33</v>
      </c>
      <c r="AB103" s="117">
        <v>74010.53</v>
      </c>
      <c r="AC103" s="117">
        <v>201281.02999999997</v>
      </c>
      <c r="AD103" s="117">
        <v>59885.749999999993</v>
      </c>
      <c r="AE103" s="117">
        <v>13873.7</v>
      </c>
      <c r="AF103" s="117">
        <v>76983.259999999995</v>
      </c>
      <c r="AG103" s="117">
        <v>117067.99999999999</v>
      </c>
      <c r="AH103" s="117">
        <v>50221.19000000001</v>
      </c>
      <c r="AI103" s="117">
        <v>194498.61000000002</v>
      </c>
      <c r="AJ103" s="117">
        <v>29495.31</v>
      </c>
      <c r="AK103" s="117">
        <v>21736.07</v>
      </c>
      <c r="AL103" s="117">
        <v>40236.410000000003</v>
      </c>
      <c r="AM103" s="117">
        <v>146384.81</v>
      </c>
      <c r="AN103" s="117">
        <v>46886.81</v>
      </c>
      <c r="AO103" s="117">
        <v>28688.35</v>
      </c>
      <c r="AP103" s="117">
        <v>139432.00999999998</v>
      </c>
      <c r="AQ103" s="117">
        <v>143359.71</v>
      </c>
      <c r="AR103" s="117">
        <v>68880.240000000005</v>
      </c>
      <c r="AS103" s="117">
        <v>42020.560000000005</v>
      </c>
      <c r="AT103" s="117">
        <v>226159.47999999992</v>
      </c>
      <c r="AU103" s="117">
        <v>107169.01000000001</v>
      </c>
      <c r="AV103" s="117">
        <v>55016.41</v>
      </c>
      <c r="AW103" s="117">
        <v>24861.32</v>
      </c>
      <c r="AX103" s="117">
        <v>138990.13</v>
      </c>
      <c r="AY103" s="117">
        <v>79423.059999999983</v>
      </c>
      <c r="AZ103" s="117">
        <v>109788.81000000001</v>
      </c>
      <c r="BA103" s="117">
        <v>75854.360000000015</v>
      </c>
      <c r="BB103" s="117">
        <v>112629.27000000002</v>
      </c>
      <c r="BC103" s="117">
        <v>150375.94</v>
      </c>
      <c r="BD103" s="117">
        <v>5980.6100000000006</v>
      </c>
      <c r="BE103" s="117">
        <v>33947.179999999993</v>
      </c>
      <c r="BF103" s="117">
        <v>147857.51999999999</v>
      </c>
      <c r="BG103" s="117">
        <v>168314.23</v>
      </c>
      <c r="BH103" s="117">
        <v>168314.23</v>
      </c>
      <c r="BI103" s="117">
        <v>80298.73</v>
      </c>
      <c r="BJ103" s="95">
        <v>56606</v>
      </c>
      <c r="BK103" s="95">
        <v>34867.620000000003</v>
      </c>
      <c r="BL103" s="95">
        <v>641836.4</v>
      </c>
      <c r="BM103" s="95">
        <v>3036.5</v>
      </c>
      <c r="BN103" s="95">
        <v>115988.54999999999</v>
      </c>
      <c r="BO103" s="95">
        <v>26506.35</v>
      </c>
      <c r="BP103" s="348">
        <v>31812.209999999995</v>
      </c>
      <c r="BQ103" s="348">
        <v>167007.18999999994</v>
      </c>
      <c r="BR103" s="348">
        <v>287943.99</v>
      </c>
      <c r="BS103" s="348">
        <v>346846.4800000001</v>
      </c>
      <c r="BT103" s="348">
        <v>16118.850000000002</v>
      </c>
      <c r="BU103" s="348">
        <v>229625.84</v>
      </c>
      <c r="BV103" s="95">
        <v>35447.35</v>
      </c>
      <c r="BW103" s="95">
        <v>128274.08999999998</v>
      </c>
      <c r="BX103" s="95">
        <v>11013.83</v>
      </c>
      <c r="BY103" s="95">
        <v>16481.28</v>
      </c>
      <c r="BZ103" s="95">
        <v>143837.68999999997</v>
      </c>
      <c r="CA103" s="95">
        <v>13792.320000000002</v>
      </c>
      <c r="CB103" s="95">
        <v>79003.00999999998</v>
      </c>
      <c r="CC103" s="95">
        <v>208969</v>
      </c>
      <c r="CD103" s="95">
        <v>0</v>
      </c>
      <c r="CE103" s="95">
        <v>145164.88999999998</v>
      </c>
      <c r="CF103" s="95">
        <v>188200.12000000002</v>
      </c>
      <c r="CG103" s="95">
        <v>50750.739999999991</v>
      </c>
      <c r="CH103" s="95">
        <v>5132.83</v>
      </c>
      <c r="CI103" s="95">
        <v>7520.93</v>
      </c>
      <c r="CJ103" s="95">
        <v>88332.080000000016</v>
      </c>
      <c r="CK103" s="95">
        <v>20252</v>
      </c>
      <c r="CL103" s="95">
        <v>5391</v>
      </c>
      <c r="CM103" s="95">
        <v>177487</v>
      </c>
      <c r="CN103" s="95">
        <v>316366</v>
      </c>
      <c r="CO103" s="95">
        <v>81920</v>
      </c>
      <c r="CP103" s="95">
        <v>148852.44999999998</v>
      </c>
      <c r="CQ103" s="95">
        <v>20545</v>
      </c>
      <c r="CR103" s="95">
        <v>119302</v>
      </c>
      <c r="CS103" s="95">
        <v>27856</v>
      </c>
      <c r="CT103" s="207">
        <v>113321.42000000001</v>
      </c>
      <c r="CU103" s="207">
        <v>117477.8</v>
      </c>
      <c r="CV103" s="207">
        <v>88122.199999999983</v>
      </c>
      <c r="CW103" s="95">
        <v>176304.66999999998</v>
      </c>
      <c r="CX103" s="223">
        <v>34979.663592173463</v>
      </c>
      <c r="CY103" s="95">
        <v>47225.140000000007</v>
      </c>
      <c r="CZ103" s="117">
        <v>171537.55000000002</v>
      </c>
      <c r="DA103" s="117">
        <v>198874.81435737433</v>
      </c>
      <c r="DB103" s="117">
        <v>29760.598682325977</v>
      </c>
      <c r="DC103" s="117">
        <v>6287.6975022254346</v>
      </c>
      <c r="DD103" s="304">
        <v>97372.07</v>
      </c>
      <c r="DE103" s="117">
        <v>248856.13246408946</v>
      </c>
    </row>
    <row r="104" spans="1:109" s="37" customFormat="1" ht="13.8" x14ac:dyDescent="0.3">
      <c r="A104" s="326" t="s">
        <v>336</v>
      </c>
      <c r="B104" s="117">
        <v>1424012.33</v>
      </c>
      <c r="C104" s="117">
        <v>1782246.54</v>
      </c>
      <c r="D104" s="117">
        <v>2688570.98</v>
      </c>
      <c r="E104" s="117">
        <v>1882072.42</v>
      </c>
      <c r="F104" s="117">
        <f t="shared" si="35"/>
        <v>2644963.4000000004</v>
      </c>
      <c r="G104" s="117">
        <f t="shared" si="24"/>
        <v>3330678.5000000005</v>
      </c>
      <c r="H104" s="117">
        <f t="shared" si="25"/>
        <v>2739284.6599999997</v>
      </c>
      <c r="I104" s="117">
        <f t="shared" si="36"/>
        <v>2762957.6900000004</v>
      </c>
      <c r="J104" s="95">
        <f t="shared" si="26"/>
        <v>2803389.0886999997</v>
      </c>
      <c r="K104" s="95">
        <f t="shared" si="27"/>
        <v>3797277.97</v>
      </c>
      <c r="L104" s="95">
        <f t="shared" si="28"/>
        <v>2946173.39</v>
      </c>
      <c r="M104" s="95">
        <f t="shared" si="29"/>
        <v>2819677.8052812861</v>
      </c>
      <c r="N104" s="187">
        <v>118822.76000000001</v>
      </c>
      <c r="O104" s="187">
        <v>95597.230000000025</v>
      </c>
      <c r="P104" s="117">
        <v>239999</v>
      </c>
      <c r="Q104" s="187">
        <v>139258.88000000006</v>
      </c>
      <c r="R104" s="117">
        <v>358829.82000000047</v>
      </c>
      <c r="S104" s="117">
        <v>242947.23000000019</v>
      </c>
      <c r="T104" s="117">
        <v>320411.76999999996</v>
      </c>
      <c r="U104" s="117">
        <v>111056.25</v>
      </c>
      <c r="V104" s="187">
        <v>254537.7300000001</v>
      </c>
      <c r="W104" s="187">
        <v>493481.26</v>
      </c>
      <c r="X104" s="117">
        <v>128671.59</v>
      </c>
      <c r="Y104" s="113">
        <v>141349.87999999998</v>
      </c>
      <c r="Z104" s="117">
        <v>136509.51</v>
      </c>
      <c r="AA104" s="117">
        <v>255311.59999999995</v>
      </c>
      <c r="AB104" s="117">
        <v>298050.67000000004</v>
      </c>
      <c r="AC104" s="117">
        <v>371125.9</v>
      </c>
      <c r="AD104" s="117">
        <v>394650.36</v>
      </c>
      <c r="AE104" s="117">
        <v>302922.37</v>
      </c>
      <c r="AF104" s="117">
        <v>460289.61999999994</v>
      </c>
      <c r="AG104" s="117">
        <v>298338.41000000003</v>
      </c>
      <c r="AH104" s="117">
        <v>223475.25000000003</v>
      </c>
      <c r="AI104" s="117">
        <v>191334.15999999997</v>
      </c>
      <c r="AJ104" s="117">
        <v>165684.01999999996</v>
      </c>
      <c r="AK104" s="117">
        <v>232986.63</v>
      </c>
      <c r="AL104" s="117">
        <v>118314.47999999998</v>
      </c>
      <c r="AM104" s="117">
        <v>91634.729999999981</v>
      </c>
      <c r="AN104" s="117">
        <v>238269.54000000004</v>
      </c>
      <c r="AO104" s="117">
        <v>233287.52</v>
      </c>
      <c r="AP104" s="117">
        <v>330478.16999999987</v>
      </c>
      <c r="AQ104" s="117">
        <v>356602.20999999996</v>
      </c>
      <c r="AR104" s="117">
        <v>178429.92</v>
      </c>
      <c r="AS104" s="117">
        <v>410061.14999999997</v>
      </c>
      <c r="AT104" s="117">
        <v>222247.83000000002</v>
      </c>
      <c r="AU104" s="117">
        <v>369641.02999999991</v>
      </c>
      <c r="AV104" s="117">
        <v>94776.219999999987</v>
      </c>
      <c r="AW104" s="117">
        <v>95541.859999999971</v>
      </c>
      <c r="AX104" s="117">
        <v>194090.66999999998</v>
      </c>
      <c r="AY104" s="117">
        <v>159654.5</v>
      </c>
      <c r="AZ104" s="117">
        <v>294062.42000000004</v>
      </c>
      <c r="BA104" s="117">
        <v>269589.31999999995</v>
      </c>
      <c r="BB104" s="117">
        <v>500220.23999999987</v>
      </c>
      <c r="BC104" s="117">
        <v>305605.28000000003</v>
      </c>
      <c r="BD104" s="117">
        <v>177196.59000000003</v>
      </c>
      <c r="BE104" s="117">
        <v>303762.09999999998</v>
      </c>
      <c r="BF104" s="117">
        <v>214253.30999999988</v>
      </c>
      <c r="BG104" s="117">
        <v>28530.560000000001</v>
      </c>
      <c r="BH104" s="117">
        <v>132582.14000000001</v>
      </c>
      <c r="BI104" s="117">
        <v>183410.56</v>
      </c>
      <c r="BJ104" s="95">
        <v>180520</v>
      </c>
      <c r="BK104" s="95">
        <v>251317.4087</v>
      </c>
      <c r="BL104" s="95">
        <v>216940.79</v>
      </c>
      <c r="BM104" s="95">
        <v>95650.440000000017</v>
      </c>
      <c r="BN104" s="95">
        <v>370303</v>
      </c>
      <c r="BO104" s="95">
        <v>198814.87999999995</v>
      </c>
      <c r="BP104" s="348">
        <v>154242.45999999996</v>
      </c>
      <c r="BQ104" s="348">
        <v>280808.95999999996</v>
      </c>
      <c r="BR104" s="348">
        <v>328886.16999999993</v>
      </c>
      <c r="BS104" s="348">
        <v>241366.65000000002</v>
      </c>
      <c r="BT104" s="348">
        <v>324912.88000000006</v>
      </c>
      <c r="BU104" s="348">
        <v>159625.44999999998</v>
      </c>
      <c r="BV104" s="95">
        <v>100979.32999999996</v>
      </c>
      <c r="BW104" s="95">
        <v>276784.09000000008</v>
      </c>
      <c r="BX104" s="95">
        <v>196971.24999999994</v>
      </c>
      <c r="BY104" s="95">
        <v>721939.21</v>
      </c>
      <c r="BZ104" s="95">
        <v>409149.2200000002</v>
      </c>
      <c r="CA104" s="95">
        <v>333015.98000000004</v>
      </c>
      <c r="CB104" s="95">
        <v>583888.86999999988</v>
      </c>
      <c r="CC104" s="95">
        <v>370616</v>
      </c>
      <c r="CD104" s="95">
        <v>257131.86000000007</v>
      </c>
      <c r="CE104" s="95">
        <v>83603.22</v>
      </c>
      <c r="CF104" s="95">
        <v>346559.39999999991</v>
      </c>
      <c r="CG104" s="95">
        <v>116639.54</v>
      </c>
      <c r="CH104" s="95">
        <v>196647.16000000003</v>
      </c>
      <c r="CI104" s="95">
        <v>70560.560000000012</v>
      </c>
      <c r="CJ104" s="95">
        <v>37474.189999999988</v>
      </c>
      <c r="CK104" s="95">
        <v>506898</v>
      </c>
      <c r="CL104" s="95">
        <v>133114</v>
      </c>
      <c r="CM104" s="95">
        <v>391960</v>
      </c>
      <c r="CN104" s="95">
        <v>253410</v>
      </c>
      <c r="CO104" s="95">
        <v>269438</v>
      </c>
      <c r="CP104" s="95">
        <v>112711.47999999998</v>
      </c>
      <c r="CQ104" s="95">
        <v>153698</v>
      </c>
      <c r="CR104" s="95">
        <v>267344</v>
      </c>
      <c r="CS104" s="95">
        <v>552918</v>
      </c>
      <c r="CT104" s="207">
        <v>139307.19</v>
      </c>
      <c r="CU104" s="207">
        <v>193807.09999999998</v>
      </c>
      <c r="CV104" s="207">
        <v>179628.00000000003</v>
      </c>
      <c r="CW104" s="95">
        <v>181663.54000000004</v>
      </c>
      <c r="CX104" s="223">
        <v>278482.83044256223</v>
      </c>
      <c r="CY104" s="95">
        <v>321629.22000000003</v>
      </c>
      <c r="CZ104" s="117">
        <v>191162.40000000005</v>
      </c>
      <c r="DA104" s="117">
        <v>267988.20209377765</v>
      </c>
      <c r="DB104" s="117">
        <v>306479.07244104275</v>
      </c>
      <c r="DC104" s="117">
        <v>271403.95</v>
      </c>
      <c r="DD104" s="304">
        <v>397356.72</v>
      </c>
      <c r="DE104" s="117">
        <v>90769.580303902825</v>
      </c>
    </row>
    <row r="105" spans="1:109" s="37" customFormat="1" ht="13.8" x14ac:dyDescent="0.3">
      <c r="A105" s="326" t="s">
        <v>157</v>
      </c>
      <c r="B105" s="117">
        <f>SUM(B106:B107)</f>
        <v>3727010.09</v>
      </c>
      <c r="C105" s="117">
        <v>3072719.4000000004</v>
      </c>
      <c r="D105" s="117">
        <v>4033103.47</v>
      </c>
      <c r="E105" s="117">
        <v>3409675.5199999996</v>
      </c>
      <c r="F105" s="117">
        <f t="shared" si="35"/>
        <v>6747808.5699999994</v>
      </c>
      <c r="G105" s="117">
        <f t="shared" si="24"/>
        <v>4028491.3299999996</v>
      </c>
      <c r="H105" s="117">
        <f t="shared" si="25"/>
        <v>3528805.0180000002</v>
      </c>
      <c r="I105" s="117">
        <f t="shared" si="36"/>
        <v>4277212.1399999997</v>
      </c>
      <c r="J105" s="95">
        <f t="shared" si="26"/>
        <v>5104574.1986999996</v>
      </c>
      <c r="K105" s="95">
        <f t="shared" si="27"/>
        <v>5845463.6699999999</v>
      </c>
      <c r="L105" s="95">
        <f t="shared" si="28"/>
        <v>7544081.25</v>
      </c>
      <c r="M105" s="95">
        <f t="shared" si="29"/>
        <v>4428099.889223123</v>
      </c>
      <c r="N105" s="114">
        <v>115083.20999999999</v>
      </c>
      <c r="O105" s="114">
        <f>SUM(O106:O107)</f>
        <v>199093.5</v>
      </c>
      <c r="P105" s="117">
        <v>196255</v>
      </c>
      <c r="Q105" s="187">
        <f>SUM(Q106:Q107)</f>
        <v>517287.37000000011</v>
      </c>
      <c r="R105" s="117">
        <v>376759.54000000004</v>
      </c>
      <c r="S105" s="117">
        <f>SUM(S106:S107)</f>
        <v>3288965.9799999986</v>
      </c>
      <c r="T105" s="117">
        <v>660152.43999999994</v>
      </c>
      <c r="U105" s="117">
        <f>SUM(U106:U107)</f>
        <v>236514.76</v>
      </c>
      <c r="V105" s="117">
        <f>SUM(V106:V107)</f>
        <v>379177.13000000006</v>
      </c>
      <c r="W105" s="117">
        <f>SUM(W106:W107)</f>
        <v>430009.35999999987</v>
      </c>
      <c r="X105" s="117">
        <f>SUM(X106:X107)</f>
        <v>116755.44999999995</v>
      </c>
      <c r="Y105" s="117">
        <f>SUM(Y106:Y107)</f>
        <v>231754.83</v>
      </c>
      <c r="Z105" s="117">
        <v>37248.639999999985</v>
      </c>
      <c r="AA105" s="117">
        <v>3505.46</v>
      </c>
      <c r="AB105" s="117">
        <v>255204.74</v>
      </c>
      <c r="AC105" s="117">
        <v>289302.00999999995</v>
      </c>
      <c r="AD105" s="117">
        <v>225576.41999999998</v>
      </c>
      <c r="AE105" s="117">
        <v>543840.47</v>
      </c>
      <c r="AF105" s="117">
        <v>577332.93999999994</v>
      </c>
      <c r="AG105" s="117">
        <v>738860.66999999981</v>
      </c>
      <c r="AH105" s="117">
        <v>423910.07999999996</v>
      </c>
      <c r="AI105" s="117">
        <v>413973.58999999991</v>
      </c>
      <c r="AJ105" s="117">
        <v>399536.80999999994</v>
      </c>
      <c r="AK105" s="117">
        <v>120199.49999999997</v>
      </c>
      <c r="AL105" s="117">
        <v>194964.07000000007</v>
      </c>
      <c r="AM105" s="117">
        <v>116006.85000000003</v>
      </c>
      <c r="AN105" s="117">
        <v>392666.78</v>
      </c>
      <c r="AO105" s="117">
        <v>172003.05000000002</v>
      </c>
      <c r="AP105" s="117">
        <v>409461.96999999991</v>
      </c>
      <c r="AQ105" s="117">
        <v>406152.55000000005</v>
      </c>
      <c r="AR105" s="117">
        <v>246209.02799999996</v>
      </c>
      <c r="AS105" s="117">
        <v>822081.03999999992</v>
      </c>
      <c r="AT105" s="117">
        <v>123865.52</v>
      </c>
      <c r="AU105" s="117">
        <v>251155.85</v>
      </c>
      <c r="AV105" s="117">
        <v>318878.01</v>
      </c>
      <c r="AW105" s="117">
        <v>75360.299999999988</v>
      </c>
      <c r="AX105" s="117">
        <v>206840.58</v>
      </c>
      <c r="AY105" s="117">
        <v>708140.74000000022</v>
      </c>
      <c r="AZ105" s="117">
        <v>553772.82000000007</v>
      </c>
      <c r="BA105" s="117">
        <v>233600.97000000003</v>
      </c>
      <c r="BB105" s="117">
        <v>314389.65000000002</v>
      </c>
      <c r="BC105" s="117">
        <v>321325.73999999987</v>
      </c>
      <c r="BD105" s="117">
        <v>653403.51</v>
      </c>
      <c r="BE105" s="117">
        <v>76298.770000000019</v>
      </c>
      <c r="BF105" s="117">
        <v>313097.73999999993</v>
      </c>
      <c r="BG105" s="117">
        <v>29803.97</v>
      </c>
      <c r="BH105" s="117">
        <v>50488.160000000003</v>
      </c>
      <c r="BI105" s="117">
        <v>816049.49000000011</v>
      </c>
      <c r="BJ105" s="95">
        <f>SUM(BJ106:BJ107)</f>
        <v>128104</v>
      </c>
      <c r="BK105" s="95">
        <f t="shared" ref="BK105:DE105" si="37">SUM(BK106:BK107)</f>
        <v>411569.56869999995</v>
      </c>
      <c r="BL105" s="95">
        <f t="shared" si="37"/>
        <v>265381.24</v>
      </c>
      <c r="BM105" s="95">
        <f t="shared" si="37"/>
        <v>311.55</v>
      </c>
      <c r="BN105" s="95">
        <f t="shared" si="37"/>
        <v>275085.55000000005</v>
      </c>
      <c r="BO105" s="95">
        <f t="shared" si="37"/>
        <v>590757.5399999998</v>
      </c>
      <c r="BP105" s="95">
        <f t="shared" si="37"/>
        <v>333211.20999999996</v>
      </c>
      <c r="BQ105" s="95">
        <f t="shared" si="37"/>
        <v>572464.93000000017</v>
      </c>
      <c r="BR105" s="95">
        <f t="shared" si="37"/>
        <v>1393611.88</v>
      </c>
      <c r="BS105" s="95">
        <f t="shared" si="37"/>
        <v>401211.20999999996</v>
      </c>
      <c r="BT105" s="95">
        <f t="shared" si="37"/>
        <v>423909.64</v>
      </c>
      <c r="BU105" s="95">
        <f t="shared" si="37"/>
        <v>308955.87999999989</v>
      </c>
      <c r="BV105" s="95">
        <f t="shared" si="37"/>
        <v>202873.27000000002</v>
      </c>
      <c r="BW105" s="95">
        <f t="shared" si="37"/>
        <v>274517.34000000003</v>
      </c>
      <c r="BX105" s="95">
        <f t="shared" si="37"/>
        <v>670498.92000000004</v>
      </c>
      <c r="BY105" s="95">
        <f t="shared" si="37"/>
        <v>434971.36999999988</v>
      </c>
      <c r="BZ105" s="95">
        <f t="shared" si="37"/>
        <v>898846.88000000012</v>
      </c>
      <c r="CA105" s="95">
        <f t="shared" si="37"/>
        <v>466868.51999999979</v>
      </c>
      <c r="CB105" s="95">
        <f t="shared" si="37"/>
        <v>559556.65999999992</v>
      </c>
      <c r="CC105" s="95">
        <f t="shared" si="37"/>
        <v>387515</v>
      </c>
      <c r="CD105" s="95">
        <f t="shared" si="37"/>
        <v>75900.17</v>
      </c>
      <c r="CE105" s="95">
        <f t="shared" si="37"/>
        <v>396111.05999999988</v>
      </c>
      <c r="CF105" s="95">
        <f t="shared" si="37"/>
        <v>1024740.6900000002</v>
      </c>
      <c r="CG105" s="95">
        <f t="shared" si="37"/>
        <v>453063.79</v>
      </c>
      <c r="CH105" s="95">
        <f t="shared" si="37"/>
        <v>951910.4099999998</v>
      </c>
      <c r="CI105" s="95">
        <f t="shared" si="37"/>
        <v>114668.93000000001</v>
      </c>
      <c r="CJ105" s="95">
        <f t="shared" si="37"/>
        <v>439352.68000000005</v>
      </c>
      <c r="CK105" s="95">
        <f t="shared" si="37"/>
        <v>696639</v>
      </c>
      <c r="CL105" s="95">
        <f t="shared" si="37"/>
        <v>696529</v>
      </c>
      <c r="CM105" s="95">
        <f t="shared" si="37"/>
        <v>912855</v>
      </c>
      <c r="CN105" s="95">
        <f t="shared" si="37"/>
        <v>124989</v>
      </c>
      <c r="CO105" s="95">
        <f t="shared" si="37"/>
        <v>328297</v>
      </c>
      <c r="CP105" s="95">
        <f t="shared" si="37"/>
        <v>689307.23</v>
      </c>
      <c r="CQ105" s="95">
        <f t="shared" si="37"/>
        <v>1164320</v>
      </c>
      <c r="CR105" s="95">
        <f t="shared" si="37"/>
        <v>1197866</v>
      </c>
      <c r="CS105" s="95">
        <f t="shared" si="37"/>
        <v>227347</v>
      </c>
      <c r="CT105" s="207">
        <f t="shared" si="37"/>
        <v>545648.76</v>
      </c>
      <c r="CU105" s="207">
        <f t="shared" si="37"/>
        <v>243282.72</v>
      </c>
      <c r="CV105" s="207">
        <f t="shared" si="37"/>
        <v>420076.24999999988</v>
      </c>
      <c r="CW105" s="95">
        <f t="shared" si="37"/>
        <v>603878.68000000005</v>
      </c>
      <c r="CX105" s="95">
        <f t="shared" si="37"/>
        <v>252998.95416240918</v>
      </c>
      <c r="CY105" s="95">
        <f t="shared" si="37"/>
        <v>244701.04</v>
      </c>
      <c r="CZ105" s="117">
        <f t="shared" si="37"/>
        <v>174215.17</v>
      </c>
      <c r="DA105" s="117">
        <f t="shared" si="37"/>
        <v>884689.77388817398</v>
      </c>
      <c r="DB105" s="117">
        <f t="shared" si="37"/>
        <v>181682.48618873366</v>
      </c>
      <c r="DC105" s="117">
        <f t="shared" si="37"/>
        <v>311599.47292838787</v>
      </c>
      <c r="DD105" s="117">
        <f t="shared" si="37"/>
        <v>279138.40000000002</v>
      </c>
      <c r="DE105" s="117">
        <f t="shared" si="37"/>
        <v>286188.1820554182</v>
      </c>
    </row>
    <row r="106" spans="1:109" s="34" customFormat="1" ht="13.8" x14ac:dyDescent="0.3">
      <c r="A106" s="99" t="s">
        <v>337</v>
      </c>
      <c r="B106" s="102">
        <v>2419784.21</v>
      </c>
      <c r="C106" s="73">
        <v>1638785.26</v>
      </c>
      <c r="D106" s="73">
        <v>2271705.7599999998</v>
      </c>
      <c r="E106" s="73">
        <v>1815255.1400000001</v>
      </c>
      <c r="F106" s="73">
        <f t="shared" si="35"/>
        <v>3420057.53</v>
      </c>
      <c r="G106" s="73">
        <f t="shared" si="24"/>
        <v>2483461.6799999997</v>
      </c>
      <c r="H106" s="73">
        <f t="shared" si="25"/>
        <v>2093312.9979999999</v>
      </c>
      <c r="I106" s="73">
        <f t="shared" si="36"/>
        <v>2577660.1100000003</v>
      </c>
      <c r="J106" s="98">
        <f t="shared" si="26"/>
        <v>4018943.1094</v>
      </c>
      <c r="K106" s="98">
        <f t="shared" si="27"/>
        <v>4349937.8999999994</v>
      </c>
      <c r="L106" s="98">
        <f t="shared" si="28"/>
        <v>6795359.0899999999</v>
      </c>
      <c r="M106" s="98">
        <f t="shared" si="29"/>
        <v>3827699.2891078079</v>
      </c>
      <c r="N106" s="120">
        <v>115083.20999999999</v>
      </c>
      <c r="O106" s="120">
        <v>97057.790000000008</v>
      </c>
      <c r="P106" s="73">
        <v>144938</v>
      </c>
      <c r="Q106" s="120">
        <v>262296.53000000003</v>
      </c>
      <c r="R106" s="73">
        <v>196523.84999999998</v>
      </c>
      <c r="S106" s="73">
        <v>1501950.75</v>
      </c>
      <c r="T106" s="73">
        <v>300255.83</v>
      </c>
      <c r="U106" s="73">
        <v>145016.18</v>
      </c>
      <c r="V106" s="120">
        <v>176928.62000000002</v>
      </c>
      <c r="W106" s="120">
        <v>388251.29999999987</v>
      </c>
      <c r="X106" s="73">
        <v>1297.6100000000001</v>
      </c>
      <c r="Y106" s="91">
        <v>90457.859999999986</v>
      </c>
      <c r="Z106" s="73">
        <v>2273.36</v>
      </c>
      <c r="AA106" s="73">
        <v>3505.46</v>
      </c>
      <c r="AB106" s="73">
        <v>198507.46</v>
      </c>
      <c r="AC106" s="73">
        <v>247702.15999999997</v>
      </c>
      <c r="AD106" s="73">
        <v>139330.88</v>
      </c>
      <c r="AE106" s="73">
        <v>350100.14999999997</v>
      </c>
      <c r="AF106" s="73">
        <v>324320.70000000007</v>
      </c>
      <c r="AG106" s="73">
        <v>203561.28000000003</v>
      </c>
      <c r="AH106" s="73">
        <v>283161.78000000003</v>
      </c>
      <c r="AI106" s="73">
        <v>331927.12999999995</v>
      </c>
      <c r="AJ106" s="73">
        <v>330499.28999999992</v>
      </c>
      <c r="AK106" s="73">
        <v>68572.029999999984</v>
      </c>
      <c r="AL106" s="73">
        <v>46714.520000000004</v>
      </c>
      <c r="AM106" s="73">
        <v>56575.750000000007</v>
      </c>
      <c r="AN106" s="73">
        <v>278522.77</v>
      </c>
      <c r="AO106" s="73">
        <v>92481.699999999983</v>
      </c>
      <c r="AP106" s="73">
        <v>322931.84999999992</v>
      </c>
      <c r="AQ106" s="73">
        <v>271539.97000000003</v>
      </c>
      <c r="AR106" s="73">
        <v>185201.44799999997</v>
      </c>
      <c r="AS106" s="73">
        <v>579912.25</v>
      </c>
      <c r="AT106" s="73">
        <v>1216.46</v>
      </c>
      <c r="AU106" s="73">
        <v>2126.8500000000004</v>
      </c>
      <c r="AV106" s="73">
        <v>194692.98</v>
      </c>
      <c r="AW106" s="73">
        <v>61396.45</v>
      </c>
      <c r="AX106" s="73">
        <v>174626.16999999998</v>
      </c>
      <c r="AY106" s="73">
        <v>404075.77</v>
      </c>
      <c r="AZ106" s="73">
        <v>331258.40999999997</v>
      </c>
      <c r="BA106" s="73">
        <v>171299.81</v>
      </c>
      <c r="BB106" s="73">
        <v>241175.03000000003</v>
      </c>
      <c r="BC106" s="73">
        <v>159687.67000000001</v>
      </c>
      <c r="BD106" s="73">
        <v>329958.97999999992</v>
      </c>
      <c r="BE106" s="73">
        <v>2137.02</v>
      </c>
      <c r="BF106" s="73">
        <v>115669.59999999999</v>
      </c>
      <c r="BG106" s="73">
        <v>2192.0699999999997</v>
      </c>
      <c r="BH106" s="73">
        <v>22876.260000000002</v>
      </c>
      <c r="BI106" s="73">
        <v>622703.32000000007</v>
      </c>
      <c r="BJ106" s="98">
        <v>112844</v>
      </c>
      <c r="BK106" s="98">
        <v>234515.38939999999</v>
      </c>
      <c r="BL106" s="98">
        <v>189151.65</v>
      </c>
      <c r="BM106" s="98">
        <v>311.55</v>
      </c>
      <c r="BN106" s="98">
        <v>209615.29</v>
      </c>
      <c r="BO106" s="98">
        <v>403013.5799999999</v>
      </c>
      <c r="BP106" s="3">
        <v>238013.56999999995</v>
      </c>
      <c r="BQ106" s="3">
        <v>450789.31000000011</v>
      </c>
      <c r="BR106" s="3">
        <v>1276014.95</v>
      </c>
      <c r="BS106" s="3">
        <v>335152.68999999994</v>
      </c>
      <c r="BT106" s="3">
        <v>293536.91000000003</v>
      </c>
      <c r="BU106" s="3">
        <v>275984.21999999991</v>
      </c>
      <c r="BV106" s="98">
        <v>74034.650000000009</v>
      </c>
      <c r="BW106" s="98">
        <v>210090.94</v>
      </c>
      <c r="BX106" s="98">
        <v>419294.9</v>
      </c>
      <c r="BY106" s="98">
        <v>333310.21999999991</v>
      </c>
      <c r="BZ106" s="98">
        <v>637970.10000000009</v>
      </c>
      <c r="CA106" s="98">
        <v>369754.25999999983</v>
      </c>
      <c r="CB106" s="98">
        <v>458821.13</v>
      </c>
      <c r="CC106" s="98">
        <v>287378</v>
      </c>
      <c r="CD106" s="98">
        <v>3174.3799999999997</v>
      </c>
      <c r="CE106" s="98">
        <v>369119.6999999999</v>
      </c>
      <c r="CF106" s="98">
        <v>802212.65</v>
      </c>
      <c r="CG106" s="98">
        <v>384776.97</v>
      </c>
      <c r="CH106" s="98">
        <v>909737.92999999982</v>
      </c>
      <c r="CI106" s="98">
        <v>98135.51</v>
      </c>
      <c r="CJ106" s="98">
        <v>400053.53</v>
      </c>
      <c r="CK106" s="98">
        <v>658314</v>
      </c>
      <c r="CL106" s="98">
        <v>634843</v>
      </c>
      <c r="CM106" s="98">
        <v>870769</v>
      </c>
      <c r="CN106" s="98">
        <v>62476</v>
      </c>
      <c r="CO106" s="98">
        <v>267893</v>
      </c>
      <c r="CP106" s="98">
        <v>609009.12</v>
      </c>
      <c r="CQ106" s="98">
        <v>1078449</v>
      </c>
      <c r="CR106" s="98">
        <v>990732</v>
      </c>
      <c r="CS106" s="98">
        <v>214947</v>
      </c>
      <c r="CT106" s="241">
        <v>532364.96</v>
      </c>
      <c r="CU106" s="241">
        <v>180645.86000000002</v>
      </c>
      <c r="CV106" s="241">
        <v>329914.2099999999</v>
      </c>
      <c r="CW106" s="98">
        <v>447062.35000000003</v>
      </c>
      <c r="CX106" s="131">
        <v>224739.28906565826</v>
      </c>
      <c r="CY106" s="98">
        <v>231226.79</v>
      </c>
      <c r="CZ106" s="73">
        <v>144081.16</v>
      </c>
      <c r="DA106" s="73">
        <v>832406.45003395376</v>
      </c>
      <c r="DB106" s="73">
        <v>124074.56662042701</v>
      </c>
      <c r="DC106" s="73">
        <v>280237.01292838785</v>
      </c>
      <c r="DD106" s="77">
        <v>241966.45000000004</v>
      </c>
      <c r="DE106" s="73">
        <v>258980.19045938092</v>
      </c>
    </row>
    <row r="107" spans="1:109" s="34" customFormat="1" ht="13.8" x14ac:dyDescent="0.3">
      <c r="A107" s="99" t="s">
        <v>338</v>
      </c>
      <c r="B107" s="73">
        <v>1307225.8799999999</v>
      </c>
      <c r="C107" s="73">
        <v>1433934.14</v>
      </c>
      <c r="D107" s="73">
        <v>1761397.7099999997</v>
      </c>
      <c r="E107" s="73">
        <v>1594420.38</v>
      </c>
      <c r="F107" s="73">
        <f t="shared" si="35"/>
        <v>3327751.0399999991</v>
      </c>
      <c r="G107" s="73">
        <f t="shared" si="24"/>
        <v>1545029.6499999997</v>
      </c>
      <c r="H107" s="73">
        <f t="shared" si="25"/>
        <v>1435492.02</v>
      </c>
      <c r="I107" s="73">
        <f t="shared" si="36"/>
        <v>1699552.0299999996</v>
      </c>
      <c r="J107" s="98">
        <f t="shared" si="26"/>
        <v>1085631.0892999999</v>
      </c>
      <c r="K107" s="98">
        <f t="shared" si="27"/>
        <v>1495525.7700000003</v>
      </c>
      <c r="L107" s="98">
        <f t="shared" si="28"/>
        <v>748722.15999999992</v>
      </c>
      <c r="M107" s="98">
        <f t="shared" si="29"/>
        <v>600400.60011531506</v>
      </c>
      <c r="N107" s="120">
        <v>0</v>
      </c>
      <c r="O107" s="120">
        <v>102035.70999999999</v>
      </c>
      <c r="P107" s="73">
        <v>51317</v>
      </c>
      <c r="Q107" s="120">
        <v>254990.84000000008</v>
      </c>
      <c r="R107" s="73">
        <v>180235.69000000006</v>
      </c>
      <c r="S107" s="73">
        <v>1787015.2299999988</v>
      </c>
      <c r="T107" s="73">
        <v>359896.60999999993</v>
      </c>
      <c r="U107" s="73">
        <v>91498.58</v>
      </c>
      <c r="V107" s="120">
        <v>202248.51000000004</v>
      </c>
      <c r="W107" s="120">
        <v>41758.060000000005</v>
      </c>
      <c r="X107" s="73">
        <v>115457.83999999995</v>
      </c>
      <c r="Y107" s="91">
        <v>141296.97</v>
      </c>
      <c r="Z107" s="73">
        <v>34975.279999999984</v>
      </c>
      <c r="AA107" s="73">
        <v>0</v>
      </c>
      <c r="AB107" s="73">
        <v>56697.279999999992</v>
      </c>
      <c r="AC107" s="73">
        <v>41599.85</v>
      </c>
      <c r="AD107" s="73">
        <v>86245.539999999979</v>
      </c>
      <c r="AE107" s="73">
        <v>193740.32000000004</v>
      </c>
      <c r="AF107" s="73">
        <v>253012.2399999999</v>
      </c>
      <c r="AG107" s="73">
        <v>535299.38999999978</v>
      </c>
      <c r="AH107" s="73">
        <v>140748.29999999993</v>
      </c>
      <c r="AI107" s="73">
        <v>82046.459999999948</v>
      </c>
      <c r="AJ107" s="73">
        <v>69037.52</v>
      </c>
      <c r="AK107" s="73">
        <v>51627.469999999994</v>
      </c>
      <c r="AL107" s="73">
        <v>148249.55000000005</v>
      </c>
      <c r="AM107" s="73">
        <v>59431.10000000002</v>
      </c>
      <c r="AN107" s="73">
        <v>114144.00999999998</v>
      </c>
      <c r="AO107" s="73">
        <v>79521.350000000035</v>
      </c>
      <c r="AP107" s="73">
        <v>86530.12</v>
      </c>
      <c r="AQ107" s="73">
        <v>134612.57999999999</v>
      </c>
      <c r="AR107" s="73">
        <v>61007.579999999987</v>
      </c>
      <c r="AS107" s="73">
        <v>242168.78999999989</v>
      </c>
      <c r="AT107" s="73">
        <v>122649.06</v>
      </c>
      <c r="AU107" s="73">
        <v>249029</v>
      </c>
      <c r="AV107" s="73">
        <v>124185.03000000001</v>
      </c>
      <c r="AW107" s="73">
        <v>13963.849999999999</v>
      </c>
      <c r="AX107" s="73">
        <v>32214.41</v>
      </c>
      <c r="AY107" s="73">
        <v>304064.97000000015</v>
      </c>
      <c r="AZ107" s="73">
        <v>222514.41000000003</v>
      </c>
      <c r="BA107" s="73">
        <v>62301.160000000018</v>
      </c>
      <c r="BB107" s="73">
        <v>73214.62</v>
      </c>
      <c r="BC107" s="73">
        <v>161638.06999999986</v>
      </c>
      <c r="BD107" s="73">
        <v>323444.53000000003</v>
      </c>
      <c r="BE107" s="73">
        <v>74161.750000000015</v>
      </c>
      <c r="BF107" s="73">
        <v>197428.13999999996</v>
      </c>
      <c r="BG107" s="73">
        <v>27611.9</v>
      </c>
      <c r="BH107" s="73">
        <v>27611.9</v>
      </c>
      <c r="BI107" s="73">
        <v>193346.17</v>
      </c>
      <c r="BJ107" s="98">
        <v>15260</v>
      </c>
      <c r="BK107" s="98">
        <v>177054.17929999999</v>
      </c>
      <c r="BL107" s="98">
        <v>76229.59</v>
      </c>
      <c r="BM107" s="98">
        <v>0</v>
      </c>
      <c r="BN107" s="98">
        <v>65470.260000000009</v>
      </c>
      <c r="BO107" s="98">
        <v>187743.95999999993</v>
      </c>
      <c r="BP107" s="3">
        <v>95197.640000000029</v>
      </c>
      <c r="BQ107" s="3">
        <v>121675.62000000001</v>
      </c>
      <c r="BR107" s="3">
        <v>117596.93000000001</v>
      </c>
      <c r="BS107" s="3">
        <v>66058.520000000033</v>
      </c>
      <c r="BT107" s="3">
        <v>130372.73</v>
      </c>
      <c r="BU107" s="3">
        <v>32971.659999999989</v>
      </c>
      <c r="BV107" s="98">
        <v>128838.62</v>
      </c>
      <c r="BW107" s="98">
        <v>64426.400000000023</v>
      </c>
      <c r="BX107" s="98">
        <v>251204.02000000002</v>
      </c>
      <c r="BY107" s="98">
        <v>101661.15</v>
      </c>
      <c r="BZ107" s="98">
        <v>260876.78</v>
      </c>
      <c r="CA107" s="98">
        <v>97114.25999999998</v>
      </c>
      <c r="CB107" s="98">
        <v>100735.52999999997</v>
      </c>
      <c r="CC107" s="98">
        <v>100137</v>
      </c>
      <c r="CD107" s="98">
        <v>72725.789999999994</v>
      </c>
      <c r="CE107" s="98">
        <v>26991.360000000001</v>
      </c>
      <c r="CF107" s="98">
        <v>222528.04000000012</v>
      </c>
      <c r="CG107" s="98">
        <v>68286.820000000007</v>
      </c>
      <c r="CH107" s="98">
        <v>42172.480000000003</v>
      </c>
      <c r="CI107" s="98">
        <v>16533.420000000009</v>
      </c>
      <c r="CJ107" s="98">
        <v>39299.149999999994</v>
      </c>
      <c r="CK107" s="98">
        <v>38325</v>
      </c>
      <c r="CL107" s="98">
        <v>61686</v>
      </c>
      <c r="CM107" s="98">
        <v>42086</v>
      </c>
      <c r="CN107" s="98">
        <v>62513</v>
      </c>
      <c r="CO107" s="98">
        <v>60404</v>
      </c>
      <c r="CP107" s="98">
        <v>80298.109999999986</v>
      </c>
      <c r="CQ107" s="98">
        <v>85871</v>
      </c>
      <c r="CR107" s="98">
        <v>207134</v>
      </c>
      <c r="CS107" s="98">
        <v>12400</v>
      </c>
      <c r="CT107" s="241">
        <v>13283.8</v>
      </c>
      <c r="CU107" s="241">
        <v>62636.859999999993</v>
      </c>
      <c r="CV107" s="241">
        <v>90162.03999999995</v>
      </c>
      <c r="CW107" s="98">
        <v>156816.33000000002</v>
      </c>
      <c r="CX107" s="131">
        <v>28259.665096750927</v>
      </c>
      <c r="CY107" s="98">
        <v>13474.25</v>
      </c>
      <c r="CZ107" s="73">
        <v>30134.010000000002</v>
      </c>
      <c r="DA107" s="73">
        <v>52283.323854220209</v>
      </c>
      <c r="DB107" s="73">
        <v>57607.91956830665</v>
      </c>
      <c r="DC107" s="73">
        <v>31362.46</v>
      </c>
      <c r="DD107" s="77">
        <v>37171.950000000004</v>
      </c>
      <c r="DE107" s="73">
        <v>27207.991596037267</v>
      </c>
    </row>
    <row r="108" spans="1:109" s="37" customFormat="1" ht="13.8" x14ac:dyDescent="0.3">
      <c r="A108" s="326" t="s">
        <v>339</v>
      </c>
      <c r="B108" s="117">
        <v>1897025.7400000002</v>
      </c>
      <c r="C108" s="117">
        <v>1815574.79</v>
      </c>
      <c r="D108" s="117">
        <v>2034379.3499999999</v>
      </c>
      <c r="E108" s="117">
        <v>1686858.7299999997</v>
      </c>
      <c r="F108" s="117">
        <f t="shared" si="35"/>
        <v>1819366.7300000002</v>
      </c>
      <c r="G108" s="117">
        <f t="shared" si="24"/>
        <v>1392804.61</v>
      </c>
      <c r="H108" s="117">
        <f t="shared" si="25"/>
        <v>1811601.5000000002</v>
      </c>
      <c r="I108" s="117">
        <f t="shared" si="36"/>
        <v>23166342.09</v>
      </c>
      <c r="J108" s="95">
        <f t="shared" si="26"/>
        <v>1824528.5298999995</v>
      </c>
      <c r="K108" s="95">
        <f t="shared" si="27"/>
        <v>3581920.2729999991</v>
      </c>
      <c r="L108" s="95">
        <f t="shared" si="28"/>
        <v>3257282.6</v>
      </c>
      <c r="M108" s="95">
        <f t="shared" si="29"/>
        <v>3648271.6688953508</v>
      </c>
      <c r="N108" s="187">
        <v>56713.980000000018</v>
      </c>
      <c r="O108" s="187">
        <v>67897.669999999984</v>
      </c>
      <c r="P108" s="117">
        <v>9851</v>
      </c>
      <c r="Q108" s="187">
        <v>72668.099999999991</v>
      </c>
      <c r="R108" s="117">
        <v>41508.71</v>
      </c>
      <c r="S108" s="117">
        <v>175786.23999999999</v>
      </c>
      <c r="T108" s="117">
        <v>659673.77</v>
      </c>
      <c r="U108" s="117">
        <v>17741.259999999998</v>
      </c>
      <c r="V108" s="187">
        <v>633714.8600000001</v>
      </c>
      <c r="W108" s="187">
        <v>32775.550000000003</v>
      </c>
      <c r="X108" s="117">
        <v>20551.330000000002</v>
      </c>
      <c r="Y108" s="113">
        <v>30484.26</v>
      </c>
      <c r="Z108" s="117">
        <v>202785.18000000002</v>
      </c>
      <c r="AA108" s="117">
        <v>44439.070000000007</v>
      </c>
      <c r="AB108" s="117">
        <v>120200.84000000001</v>
      </c>
      <c r="AC108" s="117">
        <v>144491.44999999998</v>
      </c>
      <c r="AD108" s="117">
        <v>183377.88</v>
      </c>
      <c r="AE108" s="117">
        <v>75266.14</v>
      </c>
      <c r="AF108" s="117">
        <v>2350.0499999999997</v>
      </c>
      <c r="AG108" s="117">
        <v>135561.18</v>
      </c>
      <c r="AH108" s="117">
        <v>210647.11000000002</v>
      </c>
      <c r="AI108" s="117">
        <v>123979.31</v>
      </c>
      <c r="AJ108" s="117">
        <v>37189.390000000007</v>
      </c>
      <c r="AK108" s="117">
        <v>112517.01000000001</v>
      </c>
      <c r="AL108" s="117">
        <v>31354.26</v>
      </c>
      <c r="AM108" s="117">
        <v>199610.54</v>
      </c>
      <c r="AN108" s="117">
        <v>247341.94999999995</v>
      </c>
      <c r="AO108" s="117">
        <v>60980.28</v>
      </c>
      <c r="AP108" s="117">
        <v>61605.31</v>
      </c>
      <c r="AQ108" s="117">
        <v>273815.96999999997</v>
      </c>
      <c r="AR108" s="117">
        <v>84093.12999999999</v>
      </c>
      <c r="AS108" s="117">
        <v>282737.67</v>
      </c>
      <c r="AT108" s="117">
        <v>20277.819999999992</v>
      </c>
      <c r="AU108" s="117">
        <v>73067.759999999995</v>
      </c>
      <c r="AV108" s="117">
        <v>60207.06</v>
      </c>
      <c r="AW108" s="117">
        <v>416509.75</v>
      </c>
      <c r="AX108" s="117">
        <v>19764596.240000002</v>
      </c>
      <c r="AY108" s="117">
        <v>1548586.7</v>
      </c>
      <c r="AZ108" s="117">
        <v>169388.40999999997</v>
      </c>
      <c r="BA108" s="117">
        <v>229786.63999999996</v>
      </c>
      <c r="BB108" s="117">
        <v>112897.76</v>
      </c>
      <c r="BC108" s="117">
        <v>421672.63999999996</v>
      </c>
      <c r="BD108" s="117">
        <v>286911.43000000005</v>
      </c>
      <c r="BE108" s="117">
        <v>50237.219999999994</v>
      </c>
      <c r="BF108" s="117">
        <v>403641.77</v>
      </c>
      <c r="BG108" s="117">
        <v>47863.29</v>
      </c>
      <c r="BH108" s="117">
        <v>47863.29</v>
      </c>
      <c r="BI108" s="117">
        <v>82896.700000000012</v>
      </c>
      <c r="BJ108" s="95">
        <v>5091</v>
      </c>
      <c r="BK108" s="95">
        <v>320193.36989999999</v>
      </c>
      <c r="BL108" s="95">
        <v>41544.46</v>
      </c>
      <c r="BM108" s="95">
        <v>5108.9400000000005</v>
      </c>
      <c r="BN108" s="95">
        <v>218949.21000000002</v>
      </c>
      <c r="BO108" s="95">
        <v>260053.82</v>
      </c>
      <c r="BP108" s="348">
        <v>195921.20999999996</v>
      </c>
      <c r="BQ108" s="348">
        <v>149285.13999999998</v>
      </c>
      <c r="BR108" s="348">
        <v>395135.6399999999</v>
      </c>
      <c r="BS108" s="348">
        <v>144578.18</v>
      </c>
      <c r="BT108" s="348">
        <v>46878.619999999995</v>
      </c>
      <c r="BU108" s="348">
        <v>41788.94</v>
      </c>
      <c r="BV108" s="95">
        <v>235417.25</v>
      </c>
      <c r="BW108" s="95">
        <v>888538.29999999958</v>
      </c>
      <c r="BX108" s="95">
        <v>17762.169999999998</v>
      </c>
      <c r="BY108" s="95">
        <v>63848.57999999998</v>
      </c>
      <c r="BZ108" s="95">
        <v>605825.66</v>
      </c>
      <c r="CA108" s="95">
        <v>491045.62999999995</v>
      </c>
      <c r="CB108" s="95">
        <v>174085.80300000001</v>
      </c>
      <c r="CC108" s="95">
        <v>346137</v>
      </c>
      <c r="CD108" s="95">
        <v>87798.1</v>
      </c>
      <c r="CE108" s="95">
        <v>435013.83999999997</v>
      </c>
      <c r="CF108" s="95">
        <v>40160.5</v>
      </c>
      <c r="CG108" s="95">
        <v>196287.44</v>
      </c>
      <c r="CH108" s="95">
        <v>152980.43999999997</v>
      </c>
      <c r="CI108" s="95">
        <v>120267.06</v>
      </c>
      <c r="CJ108" s="95">
        <v>343175.49</v>
      </c>
      <c r="CK108" s="95">
        <v>381303</v>
      </c>
      <c r="CL108" s="95">
        <v>106075</v>
      </c>
      <c r="CM108" s="95">
        <v>613125</v>
      </c>
      <c r="CN108" s="95">
        <v>477773</v>
      </c>
      <c r="CO108" s="95">
        <v>799734</v>
      </c>
      <c r="CP108" s="95">
        <v>191201.61000000002</v>
      </c>
      <c r="CQ108" s="95">
        <v>9801</v>
      </c>
      <c r="CR108" s="95">
        <v>5330</v>
      </c>
      <c r="CS108" s="95">
        <v>56517</v>
      </c>
      <c r="CT108" s="207">
        <v>4643.43</v>
      </c>
      <c r="CU108" s="207">
        <v>128153.12999999999</v>
      </c>
      <c r="CV108" s="207">
        <v>672528.94000000029</v>
      </c>
      <c r="CW108" s="95">
        <v>73541.209999999992</v>
      </c>
      <c r="CX108" s="223">
        <v>266427.92616161745</v>
      </c>
      <c r="CY108" s="95">
        <v>193446.64</v>
      </c>
      <c r="CZ108" s="117">
        <v>133838.18</v>
      </c>
      <c r="DA108" s="117">
        <v>485310.52884467994</v>
      </c>
      <c r="DB108" s="117">
        <v>62828.373723766723</v>
      </c>
      <c r="DC108" s="117">
        <v>170661.19542691298</v>
      </c>
      <c r="DD108" s="304">
        <v>823290.33000000007</v>
      </c>
      <c r="DE108" s="117">
        <v>633601.78473837324</v>
      </c>
    </row>
    <row r="109" spans="1:109" s="37" customFormat="1" ht="13.8" x14ac:dyDescent="0.3">
      <c r="A109" s="326" t="s">
        <v>325</v>
      </c>
      <c r="B109" s="117">
        <v>737197.70000000019</v>
      </c>
      <c r="C109" s="117">
        <v>867207.86999999988</v>
      </c>
      <c r="D109" s="117">
        <v>773961.89</v>
      </c>
      <c r="E109" s="117">
        <v>839698.02000000014</v>
      </c>
      <c r="F109" s="117">
        <f t="shared" si="35"/>
        <v>2853566.21</v>
      </c>
      <c r="G109" s="117">
        <f t="shared" si="24"/>
        <v>1075872.24</v>
      </c>
      <c r="H109" s="117">
        <f t="shared" si="25"/>
        <v>1338219.0699999998</v>
      </c>
      <c r="I109" s="117">
        <f t="shared" si="36"/>
        <v>2033769.6800000004</v>
      </c>
      <c r="J109" s="95">
        <f t="shared" si="26"/>
        <v>7975251.8269999996</v>
      </c>
      <c r="K109" s="95">
        <f t="shared" si="27"/>
        <v>1287375.8999999999</v>
      </c>
      <c r="L109" s="95">
        <f t="shared" si="28"/>
        <v>1438804.33</v>
      </c>
      <c r="M109" s="95">
        <f t="shared" si="29"/>
        <v>1814272.3569742488</v>
      </c>
      <c r="N109" s="187">
        <v>7399.0499999999984</v>
      </c>
      <c r="O109" s="187">
        <v>4561.1000000000004</v>
      </c>
      <c r="P109" s="117">
        <v>218733</v>
      </c>
      <c r="Q109" s="187">
        <v>331444.69000000006</v>
      </c>
      <c r="R109" s="117">
        <v>91294.519999999975</v>
      </c>
      <c r="S109" s="117">
        <v>1136795.0899999996</v>
      </c>
      <c r="T109" s="117">
        <v>243488</v>
      </c>
      <c r="U109" s="117">
        <v>415984.38</v>
      </c>
      <c r="V109" s="187">
        <v>28451.170000000002</v>
      </c>
      <c r="W109" s="187">
        <v>209447.67999999999</v>
      </c>
      <c r="X109" s="117">
        <v>120585.12</v>
      </c>
      <c r="Y109" s="113">
        <v>45382.41</v>
      </c>
      <c r="Z109" s="117">
        <v>31930.199999999997</v>
      </c>
      <c r="AA109" s="117">
        <v>38249.139999999992</v>
      </c>
      <c r="AB109" s="117">
        <v>59739.520000000004</v>
      </c>
      <c r="AC109" s="117">
        <v>18231.88</v>
      </c>
      <c r="AD109" s="117">
        <v>129778.2</v>
      </c>
      <c r="AE109" s="117">
        <v>104602.05</v>
      </c>
      <c r="AF109" s="117">
        <v>387046.49999999994</v>
      </c>
      <c r="AG109" s="117">
        <v>85733.42</v>
      </c>
      <c r="AH109" s="117">
        <v>90017.310000000012</v>
      </c>
      <c r="AI109" s="117">
        <v>96519.81</v>
      </c>
      <c r="AJ109" s="117">
        <v>18537.730000000003</v>
      </c>
      <c r="AK109" s="117">
        <v>15486.48</v>
      </c>
      <c r="AL109" s="117">
        <v>3158.06</v>
      </c>
      <c r="AM109" s="117">
        <v>55100.83</v>
      </c>
      <c r="AN109" s="117">
        <v>31080.819999999996</v>
      </c>
      <c r="AO109" s="117">
        <v>847.44</v>
      </c>
      <c r="AP109" s="117">
        <v>137333.24000000002</v>
      </c>
      <c r="AQ109" s="117">
        <v>24293.079999999994</v>
      </c>
      <c r="AR109" s="117">
        <v>24464.909999999996</v>
      </c>
      <c r="AS109" s="117">
        <v>18637.45</v>
      </c>
      <c r="AT109" s="117">
        <v>73460.280000000013</v>
      </c>
      <c r="AU109" s="117">
        <v>57129.520000000004</v>
      </c>
      <c r="AV109" s="117">
        <v>811349.03999999992</v>
      </c>
      <c r="AW109" s="117">
        <v>101364.40000000001</v>
      </c>
      <c r="AX109" s="117">
        <v>4339.84</v>
      </c>
      <c r="AY109" s="117">
        <v>52579.22</v>
      </c>
      <c r="AZ109" s="117">
        <v>52980.680000000008</v>
      </c>
      <c r="BA109" s="117">
        <v>18693.09</v>
      </c>
      <c r="BB109" s="117">
        <v>43583.890000000014</v>
      </c>
      <c r="BC109" s="117">
        <v>1204800.33</v>
      </c>
      <c r="BD109" s="117">
        <v>24651.780000000006</v>
      </c>
      <c r="BE109" s="117">
        <v>383025.82999999996</v>
      </c>
      <c r="BF109" s="117">
        <v>213524.44</v>
      </c>
      <c r="BG109" s="117">
        <v>12808.359999999997</v>
      </c>
      <c r="BH109" s="117">
        <v>12808.359999999997</v>
      </c>
      <c r="BI109" s="117">
        <v>9973.86</v>
      </c>
      <c r="BJ109" s="95">
        <v>44197</v>
      </c>
      <c r="BK109" s="95">
        <v>12582.92</v>
      </c>
      <c r="BL109" s="95">
        <v>13343.05</v>
      </c>
      <c r="BM109" s="95">
        <v>768.82999999999993</v>
      </c>
      <c r="BN109" s="95">
        <v>145260.5</v>
      </c>
      <c r="BO109" s="95">
        <v>42554.89</v>
      </c>
      <c r="BP109" s="348">
        <v>15733.410000000002</v>
      </c>
      <c r="BQ109" s="348">
        <v>28100.750000000007</v>
      </c>
      <c r="BR109" s="348">
        <v>1058032.23</v>
      </c>
      <c r="BS109" s="348">
        <v>4871703.05</v>
      </c>
      <c r="BT109" s="348">
        <v>1730446.1969999999</v>
      </c>
      <c r="BU109" s="348">
        <v>12529</v>
      </c>
      <c r="BV109" s="95">
        <v>17705.639999999996</v>
      </c>
      <c r="BW109" s="95">
        <v>49516.979999999996</v>
      </c>
      <c r="BX109" s="95">
        <v>90600.280000000013</v>
      </c>
      <c r="BY109" s="95">
        <v>253756.65</v>
      </c>
      <c r="BZ109" s="95">
        <v>65960.960000000006</v>
      </c>
      <c r="CA109" s="95">
        <v>108247.53000000001</v>
      </c>
      <c r="CB109" s="95">
        <v>322016.40999999997</v>
      </c>
      <c r="CC109" s="95">
        <v>74498</v>
      </c>
      <c r="CD109" s="95">
        <v>17702.78</v>
      </c>
      <c r="CE109" s="95">
        <v>28201.609999999997</v>
      </c>
      <c r="CF109" s="95">
        <v>178086.10000000003</v>
      </c>
      <c r="CG109" s="95">
        <v>81082.959999999977</v>
      </c>
      <c r="CH109" s="95">
        <v>291016.78999999998</v>
      </c>
      <c r="CI109" s="95">
        <v>5338.5999999999995</v>
      </c>
      <c r="CJ109" s="95">
        <v>45364.569999999992</v>
      </c>
      <c r="CK109" s="95">
        <v>25890</v>
      </c>
      <c r="CL109" s="95">
        <v>49382</v>
      </c>
      <c r="CM109" s="95">
        <v>305692</v>
      </c>
      <c r="CN109" s="95">
        <v>318294</v>
      </c>
      <c r="CO109" s="95">
        <v>83004</v>
      </c>
      <c r="CP109" s="95">
        <v>90216.37000000001</v>
      </c>
      <c r="CQ109" s="95">
        <v>66103</v>
      </c>
      <c r="CR109" s="95">
        <v>61838</v>
      </c>
      <c r="CS109" s="95">
        <v>96665</v>
      </c>
      <c r="CT109" s="207">
        <v>238657.90000000002</v>
      </c>
      <c r="CU109" s="207">
        <v>141001.87</v>
      </c>
      <c r="CV109" s="207">
        <v>79562.189999999988</v>
      </c>
      <c r="CW109" s="95">
        <v>63866.400000000016</v>
      </c>
      <c r="CX109" s="223">
        <v>60016.187625460807</v>
      </c>
      <c r="CY109" s="95">
        <v>47321.420000000006</v>
      </c>
      <c r="CZ109" s="117">
        <v>20351.429999999997</v>
      </c>
      <c r="DA109" s="117">
        <v>679689.64747095492</v>
      </c>
      <c r="DB109" s="117">
        <v>300261.0935431376</v>
      </c>
      <c r="DC109" s="117">
        <v>15687.190285711482</v>
      </c>
      <c r="DD109" s="304">
        <v>68760.22</v>
      </c>
      <c r="DE109" s="117">
        <v>99096.808048983468</v>
      </c>
    </row>
    <row r="110" spans="1:109" s="37" customFormat="1" ht="13.8" x14ac:dyDescent="0.3">
      <c r="A110" s="345" t="s">
        <v>324</v>
      </c>
      <c r="B110" s="346">
        <v>569678.79999999993</v>
      </c>
      <c r="C110" s="117">
        <v>1271872.73</v>
      </c>
      <c r="D110" s="117">
        <v>1074895.72</v>
      </c>
      <c r="E110" s="117">
        <v>2148975.7400000002</v>
      </c>
      <c r="F110" s="117">
        <f t="shared" si="35"/>
        <v>2427336.8899999997</v>
      </c>
      <c r="G110" s="117">
        <f t="shared" si="24"/>
        <v>4604130.8100000005</v>
      </c>
      <c r="H110" s="117">
        <f t="shared" si="25"/>
        <v>1455887.67</v>
      </c>
      <c r="I110" s="117">
        <f t="shared" si="36"/>
        <v>2579601.36</v>
      </c>
      <c r="J110" s="95">
        <f t="shared" si="26"/>
        <v>15220643.870000001</v>
      </c>
      <c r="K110" s="95">
        <f t="shared" si="27"/>
        <v>1830094.6199999999</v>
      </c>
      <c r="L110" s="95">
        <f t="shared" si="28"/>
        <v>3955115.12</v>
      </c>
      <c r="M110" s="95">
        <f t="shared" si="29"/>
        <v>2336316.8621514821</v>
      </c>
      <c r="N110" s="122">
        <v>564788.02999999991</v>
      </c>
      <c r="O110" s="122">
        <v>22026.6</v>
      </c>
      <c r="P110" s="117">
        <v>174373</v>
      </c>
      <c r="Q110" s="122">
        <v>147329.31000000003</v>
      </c>
      <c r="R110" s="117">
        <v>53913.249999999985</v>
      </c>
      <c r="S110" s="117">
        <v>297156.2199999998</v>
      </c>
      <c r="T110" s="117">
        <v>51433.110000000008</v>
      </c>
      <c r="U110" s="117">
        <v>420413.25</v>
      </c>
      <c r="V110" s="122">
        <v>67839.450000000026</v>
      </c>
      <c r="W110" s="122">
        <v>221609.8</v>
      </c>
      <c r="X110" s="117"/>
      <c r="Y110" s="113">
        <v>406454.87</v>
      </c>
      <c r="Z110" s="117">
        <v>221290</v>
      </c>
      <c r="AA110" s="117">
        <v>85014.450000000012</v>
      </c>
      <c r="AB110" s="117">
        <v>188160.94</v>
      </c>
      <c r="AC110" s="117">
        <v>39339.629999999983</v>
      </c>
      <c r="AD110" s="117">
        <v>279437.99999999994</v>
      </c>
      <c r="AE110" s="117">
        <v>73496.740000000005</v>
      </c>
      <c r="AF110" s="117">
        <v>78220.87999999999</v>
      </c>
      <c r="AG110" s="117">
        <v>175019.60999999993</v>
      </c>
      <c r="AH110" s="117">
        <v>913159.66000000015</v>
      </c>
      <c r="AI110" s="117">
        <v>146975.52000000002</v>
      </c>
      <c r="AJ110" s="117">
        <v>2117932.0900000003</v>
      </c>
      <c r="AK110" s="117">
        <v>286083.28999999998</v>
      </c>
      <c r="AL110" s="117">
        <v>181877.01000000007</v>
      </c>
      <c r="AM110" s="117">
        <v>98728.24</v>
      </c>
      <c r="AN110" s="117">
        <v>237841.54000000007</v>
      </c>
      <c r="AO110" s="117">
        <v>120940.11000000002</v>
      </c>
      <c r="AP110" s="117">
        <v>96607.940000000031</v>
      </c>
      <c r="AQ110" s="117">
        <v>92809.88</v>
      </c>
      <c r="AR110" s="117">
        <v>1798.59</v>
      </c>
      <c r="AS110" s="117">
        <v>332641.88000000006</v>
      </c>
      <c r="AT110" s="117">
        <v>9279.2099999999973</v>
      </c>
      <c r="AU110" s="117">
        <v>175426.65999999995</v>
      </c>
      <c r="AV110" s="117">
        <v>7519.15</v>
      </c>
      <c r="AW110" s="117">
        <v>100417.45999999999</v>
      </c>
      <c r="AX110" s="117">
        <v>167254.71</v>
      </c>
      <c r="AY110" s="117">
        <v>257682</v>
      </c>
      <c r="AZ110" s="117">
        <v>29663.919999999998</v>
      </c>
      <c r="BA110" s="117">
        <v>129844.34</v>
      </c>
      <c r="BB110" s="117">
        <v>141719.13999999993</v>
      </c>
      <c r="BC110" s="117">
        <v>195094.32000000004</v>
      </c>
      <c r="BD110" s="117">
        <v>33015.58</v>
      </c>
      <c r="BE110" s="117">
        <v>1128673.92</v>
      </c>
      <c r="BF110" s="117">
        <v>368183.72999999992</v>
      </c>
      <c r="BG110" s="117">
        <v>8758.73</v>
      </c>
      <c r="BH110" s="117">
        <v>8758.73</v>
      </c>
      <c r="BI110" s="117">
        <v>110952.24</v>
      </c>
      <c r="BJ110" s="95">
        <v>159452</v>
      </c>
      <c r="BK110" s="95">
        <v>3128053.57</v>
      </c>
      <c r="BL110" s="95">
        <v>209043.88</v>
      </c>
      <c r="BM110" s="95">
        <v>272.5</v>
      </c>
      <c r="BN110" s="95">
        <v>125369.57</v>
      </c>
      <c r="BO110" s="95">
        <v>504445.58000000013</v>
      </c>
      <c r="BP110" s="348">
        <v>240489.69000000003</v>
      </c>
      <c r="BQ110" s="348">
        <v>116179.74</v>
      </c>
      <c r="BR110" s="348">
        <v>69345.26999999999</v>
      </c>
      <c r="BS110" s="348">
        <v>10581140.220000001</v>
      </c>
      <c r="BT110" s="348">
        <v>24779.97</v>
      </c>
      <c r="BU110" s="348">
        <v>62071.879999999983</v>
      </c>
      <c r="BV110" s="95">
        <v>65879.98000000001</v>
      </c>
      <c r="BW110" s="95">
        <v>74289.650000000009</v>
      </c>
      <c r="BX110" s="95">
        <v>116039.85999999999</v>
      </c>
      <c r="BY110" s="95">
        <v>77490.550000000017</v>
      </c>
      <c r="BZ110" s="95">
        <v>228691.05999999997</v>
      </c>
      <c r="CA110" s="95">
        <v>113772.18999999999</v>
      </c>
      <c r="CB110" s="95">
        <v>289773.43</v>
      </c>
      <c r="CC110" s="95">
        <v>375245</v>
      </c>
      <c r="CD110" s="95">
        <v>111415.23000000001</v>
      </c>
      <c r="CE110" s="95">
        <v>124142.14</v>
      </c>
      <c r="CF110" s="95">
        <v>127016.98999999999</v>
      </c>
      <c r="CG110" s="95">
        <v>126338.54</v>
      </c>
      <c r="CH110" s="95">
        <v>88851.789999999979</v>
      </c>
      <c r="CI110" s="95">
        <v>23598.17</v>
      </c>
      <c r="CJ110" s="95">
        <v>42048.529999999992</v>
      </c>
      <c r="CK110" s="95">
        <v>191528</v>
      </c>
      <c r="CL110" s="95">
        <v>247105</v>
      </c>
      <c r="CM110" s="95">
        <v>2836720</v>
      </c>
      <c r="CN110" s="95">
        <v>100116</v>
      </c>
      <c r="CO110" s="95">
        <v>95843</v>
      </c>
      <c r="CP110" s="95">
        <v>43638.62999999999</v>
      </c>
      <c r="CQ110" s="95">
        <v>136024</v>
      </c>
      <c r="CR110" s="95">
        <v>64322</v>
      </c>
      <c r="CS110" s="95">
        <v>85320</v>
      </c>
      <c r="CT110" s="207">
        <v>84514.83</v>
      </c>
      <c r="CU110" s="207">
        <v>34878.9</v>
      </c>
      <c r="CV110" s="207">
        <v>84777.76</v>
      </c>
      <c r="CW110" s="95">
        <v>99982.260000000009</v>
      </c>
      <c r="CX110" s="223">
        <v>340962.99303296884</v>
      </c>
      <c r="CY110" s="95">
        <v>170233.96000000002</v>
      </c>
      <c r="CZ110" s="117">
        <v>317531.68</v>
      </c>
      <c r="DA110" s="117">
        <v>147122.47025558932</v>
      </c>
      <c r="DB110" s="117">
        <v>88263.737905760339</v>
      </c>
      <c r="DC110" s="117">
        <v>179851.57832175598</v>
      </c>
      <c r="DD110" s="304">
        <v>252236.26</v>
      </c>
      <c r="DE110" s="117">
        <v>535960.43263540766</v>
      </c>
    </row>
    <row r="111" spans="1:109" s="37" customFormat="1" ht="27.6" x14ac:dyDescent="0.3">
      <c r="A111" s="345" t="s">
        <v>158</v>
      </c>
      <c r="B111" s="346">
        <f>SUM(B112:B113)</f>
        <v>4479426.97</v>
      </c>
      <c r="C111" s="117">
        <v>16833726.440000001</v>
      </c>
      <c r="D111" s="117">
        <v>11507738.52</v>
      </c>
      <c r="E111" s="117">
        <v>5682134.2199999997</v>
      </c>
      <c r="F111" s="117">
        <f t="shared" si="35"/>
        <v>5544979.5999999996</v>
      </c>
      <c r="G111" s="117">
        <f t="shared" si="24"/>
        <v>11373878.98</v>
      </c>
      <c r="H111" s="117">
        <f t="shared" si="25"/>
        <v>15666192.289999999</v>
      </c>
      <c r="I111" s="117">
        <f t="shared" si="36"/>
        <v>9595855.7799999993</v>
      </c>
      <c r="J111" s="95">
        <f t="shared" si="26"/>
        <v>8675077.2298000008</v>
      </c>
      <c r="K111" s="95">
        <f t="shared" si="27"/>
        <v>12094646.560000002</v>
      </c>
      <c r="L111" s="95">
        <f t="shared" si="28"/>
        <v>12569775.190000001</v>
      </c>
      <c r="M111" s="95">
        <f t="shared" si="29"/>
        <v>10616222.871060135</v>
      </c>
      <c r="N111" s="114">
        <v>525734.36</v>
      </c>
      <c r="O111" s="114">
        <f>SUM(O112:O113)</f>
        <v>176654.82</v>
      </c>
      <c r="P111" s="117">
        <v>345985</v>
      </c>
      <c r="Q111" s="122">
        <f>SUM(Q112:Q113)</f>
        <v>298531.87999999995</v>
      </c>
      <c r="R111" s="117">
        <v>1081895.5900000003</v>
      </c>
      <c r="S111" s="117">
        <f>SUM(S112:S113)</f>
        <v>469425.2799999998</v>
      </c>
      <c r="T111" s="117">
        <v>147952.19999999998</v>
      </c>
      <c r="U111" s="117">
        <f>SUM(U112:U113)</f>
        <v>233344.63</v>
      </c>
      <c r="V111" s="117">
        <f>SUM(V112:V113)</f>
        <v>467454.99</v>
      </c>
      <c r="W111" s="117">
        <f>SUM(W112:W113)</f>
        <v>784975.35000000009</v>
      </c>
      <c r="X111" s="117">
        <f>SUM(X112:X113)</f>
        <v>723218.33000000007</v>
      </c>
      <c r="Y111" s="117">
        <f>SUM(Y112:Y113)</f>
        <v>289807.17000000004</v>
      </c>
      <c r="Z111" s="117">
        <v>198855.55000000002</v>
      </c>
      <c r="AA111" s="117">
        <v>767247.67000000039</v>
      </c>
      <c r="AB111" s="117">
        <v>800626.16</v>
      </c>
      <c r="AC111" s="117">
        <v>435991.47</v>
      </c>
      <c r="AD111" s="117">
        <v>167221.02999999997</v>
      </c>
      <c r="AE111" s="117">
        <v>348967.95</v>
      </c>
      <c r="AF111" s="117">
        <v>208457.67</v>
      </c>
      <c r="AG111" s="117">
        <v>270283.86</v>
      </c>
      <c r="AH111" s="117">
        <v>617116.67999999993</v>
      </c>
      <c r="AI111" s="117">
        <v>1708384.7900000003</v>
      </c>
      <c r="AJ111" s="117">
        <v>3805550.03</v>
      </c>
      <c r="AK111" s="117">
        <v>2045176.1200000006</v>
      </c>
      <c r="AL111" s="117">
        <v>1692001.49</v>
      </c>
      <c r="AM111" s="117">
        <v>909227.87000000011</v>
      </c>
      <c r="AN111" s="117">
        <v>310313.09999999998</v>
      </c>
      <c r="AO111" s="117">
        <v>291764.94</v>
      </c>
      <c r="AP111" s="117">
        <v>651727.3400000002</v>
      </c>
      <c r="AQ111" s="117">
        <v>7268692.5699999984</v>
      </c>
      <c r="AR111" s="117">
        <v>371470.83999999997</v>
      </c>
      <c r="AS111" s="117">
        <v>810796.31999999983</v>
      </c>
      <c r="AT111" s="117">
        <v>436048.24</v>
      </c>
      <c r="AU111" s="117">
        <v>1996842.57</v>
      </c>
      <c r="AV111" s="117">
        <v>72336.140000000014</v>
      </c>
      <c r="AW111" s="117">
        <v>854970.86999999976</v>
      </c>
      <c r="AX111" s="117">
        <v>569467.04000000027</v>
      </c>
      <c r="AY111" s="117">
        <v>94966.39</v>
      </c>
      <c r="AZ111" s="117">
        <v>589476.30000000005</v>
      </c>
      <c r="BA111" s="117">
        <v>147057.25</v>
      </c>
      <c r="BB111" s="117">
        <v>568220.42000000004</v>
      </c>
      <c r="BC111" s="117">
        <v>831686.76</v>
      </c>
      <c r="BD111" s="117">
        <v>443433.07999999996</v>
      </c>
      <c r="BE111" s="117">
        <v>152679.34000000003</v>
      </c>
      <c r="BF111" s="117">
        <v>1477790.5899999994</v>
      </c>
      <c r="BG111" s="117">
        <v>2147649.7599999993</v>
      </c>
      <c r="BH111" s="117">
        <v>2147649.7599999993</v>
      </c>
      <c r="BI111" s="117">
        <v>425779.09</v>
      </c>
      <c r="BJ111" s="95">
        <f>SUM(BJ112:BJ113)</f>
        <v>736141</v>
      </c>
      <c r="BK111" s="95">
        <f t="shared" ref="BK111:DE111" si="38">SUM(BK112:BK113)</f>
        <v>373059.14980000001</v>
      </c>
      <c r="BL111" s="95">
        <f t="shared" si="38"/>
        <v>85557.6</v>
      </c>
      <c r="BM111" s="95">
        <f t="shared" si="38"/>
        <v>31583.96</v>
      </c>
      <c r="BN111" s="95">
        <f t="shared" si="38"/>
        <v>559485.34999999986</v>
      </c>
      <c r="BO111" s="95">
        <f t="shared" si="38"/>
        <v>961150.02000000025</v>
      </c>
      <c r="BP111" s="95">
        <f t="shared" si="38"/>
        <v>1303500.3200000003</v>
      </c>
      <c r="BQ111" s="95">
        <f t="shared" si="38"/>
        <v>628438.97000000055</v>
      </c>
      <c r="BR111" s="95">
        <f t="shared" si="38"/>
        <v>1646580.2800000003</v>
      </c>
      <c r="BS111" s="95">
        <f t="shared" si="38"/>
        <v>871330.40999999992</v>
      </c>
      <c r="BT111" s="95">
        <f t="shared" si="38"/>
        <v>790283.34</v>
      </c>
      <c r="BU111" s="95">
        <f t="shared" si="38"/>
        <v>687966.83000000007</v>
      </c>
      <c r="BV111" s="95">
        <f t="shared" si="38"/>
        <v>1257815.1499999999</v>
      </c>
      <c r="BW111" s="95">
        <f t="shared" si="38"/>
        <v>561178.59</v>
      </c>
      <c r="BX111" s="95">
        <f t="shared" si="38"/>
        <v>1015175.8099999996</v>
      </c>
      <c r="BY111" s="95">
        <f t="shared" si="38"/>
        <v>394961.25000000023</v>
      </c>
      <c r="BZ111" s="95">
        <f t="shared" si="38"/>
        <v>700144.58000000007</v>
      </c>
      <c r="CA111" s="95">
        <f t="shared" si="38"/>
        <v>838273.20000000007</v>
      </c>
      <c r="CB111" s="95">
        <f t="shared" si="38"/>
        <v>925531.92999999993</v>
      </c>
      <c r="CC111" s="95">
        <f t="shared" si="38"/>
        <v>683205</v>
      </c>
      <c r="CD111" s="95">
        <f t="shared" si="38"/>
        <v>682630.28000000026</v>
      </c>
      <c r="CE111" s="95">
        <f t="shared" si="38"/>
        <v>1125090.33</v>
      </c>
      <c r="CF111" s="95">
        <f t="shared" si="38"/>
        <v>2101298.7100000018</v>
      </c>
      <c r="CG111" s="95">
        <f t="shared" si="38"/>
        <v>1809341.7300000002</v>
      </c>
      <c r="CH111" s="95">
        <f t="shared" si="38"/>
        <v>700294.8400000002</v>
      </c>
      <c r="CI111" s="95">
        <f t="shared" si="38"/>
        <v>740151.38999999978</v>
      </c>
      <c r="CJ111" s="95">
        <f t="shared" si="38"/>
        <v>562319.16000000015</v>
      </c>
      <c r="CK111" s="95">
        <f t="shared" si="38"/>
        <v>1616452</v>
      </c>
      <c r="CL111" s="95">
        <f t="shared" si="38"/>
        <v>1019660</v>
      </c>
      <c r="CM111" s="95">
        <f t="shared" si="38"/>
        <v>2297982</v>
      </c>
      <c r="CN111" s="95">
        <f t="shared" si="38"/>
        <v>903956</v>
      </c>
      <c r="CO111" s="95">
        <f t="shared" si="38"/>
        <v>778474</v>
      </c>
      <c r="CP111" s="95">
        <f t="shared" si="38"/>
        <v>715550.79999999993</v>
      </c>
      <c r="CQ111" s="95">
        <f t="shared" si="38"/>
        <v>1684490</v>
      </c>
      <c r="CR111" s="95">
        <f t="shared" si="38"/>
        <v>848842</v>
      </c>
      <c r="CS111" s="95">
        <f t="shared" si="38"/>
        <v>701603</v>
      </c>
      <c r="CT111" s="207">
        <f t="shared" si="38"/>
        <v>721261.96</v>
      </c>
      <c r="CU111" s="207">
        <f t="shared" si="38"/>
        <v>2314125.0999999996</v>
      </c>
      <c r="CV111" s="207">
        <f t="shared" si="38"/>
        <v>2228367.96</v>
      </c>
      <c r="CW111" s="95">
        <f t="shared" si="38"/>
        <v>615180.4600000002</v>
      </c>
      <c r="CX111" s="95">
        <f t="shared" si="38"/>
        <v>627801.27915327239</v>
      </c>
      <c r="CY111" s="95">
        <f t="shared" si="38"/>
        <v>418593.39</v>
      </c>
      <c r="CZ111" s="117">
        <f t="shared" si="38"/>
        <v>682203.3600000001</v>
      </c>
      <c r="DA111" s="117">
        <f t="shared" si="38"/>
        <v>332936.65225240641</v>
      </c>
      <c r="DB111" s="117">
        <f t="shared" si="38"/>
        <v>743522.01475156611</v>
      </c>
      <c r="DC111" s="117">
        <f t="shared" si="38"/>
        <v>266928.26</v>
      </c>
      <c r="DD111" s="117">
        <f t="shared" si="38"/>
        <v>1347167.4300000002</v>
      </c>
      <c r="DE111" s="117">
        <f t="shared" si="38"/>
        <v>318135.00490288943</v>
      </c>
    </row>
    <row r="112" spans="1:109" s="34" customFormat="1" ht="27.6" x14ac:dyDescent="0.3">
      <c r="A112" s="347" t="s">
        <v>323</v>
      </c>
      <c r="B112" s="128">
        <v>1897556.0499999998</v>
      </c>
      <c r="C112" s="73">
        <v>2861708.8</v>
      </c>
      <c r="D112" s="73">
        <v>4304498.3000000007</v>
      </c>
      <c r="E112" s="73">
        <v>3231471.47</v>
      </c>
      <c r="F112" s="73">
        <f t="shared" si="35"/>
        <v>3307492.8000000003</v>
      </c>
      <c r="G112" s="73">
        <f t="shared" si="24"/>
        <v>3200316.9600000009</v>
      </c>
      <c r="H112" s="73">
        <f t="shared" si="25"/>
        <v>5131793.3899999997</v>
      </c>
      <c r="I112" s="73">
        <f t="shared" si="36"/>
        <v>4679722.8899999987</v>
      </c>
      <c r="J112" s="98">
        <f t="shared" si="26"/>
        <v>5349559.4699000018</v>
      </c>
      <c r="K112" s="98">
        <f t="shared" si="27"/>
        <v>8606654.2700000033</v>
      </c>
      <c r="L112" s="98">
        <f t="shared" si="28"/>
        <v>8649782.4199999999</v>
      </c>
      <c r="M112" s="98">
        <f t="shared" si="29"/>
        <v>4096980.8696698826</v>
      </c>
      <c r="N112" s="97">
        <v>168602.70999999993</v>
      </c>
      <c r="O112" s="97">
        <v>141781.70000000001</v>
      </c>
      <c r="P112" s="73">
        <v>61814</v>
      </c>
      <c r="Q112" s="97">
        <v>269425.44999999995</v>
      </c>
      <c r="R112" s="73">
        <v>579384.05000000028</v>
      </c>
      <c r="S112" s="73">
        <v>416694.3499999998</v>
      </c>
      <c r="T112" s="73">
        <v>143863.96999999997</v>
      </c>
      <c r="U112" s="73">
        <v>102688.97</v>
      </c>
      <c r="V112" s="97">
        <v>356144.08999999997</v>
      </c>
      <c r="W112" s="97">
        <v>593606.58000000007</v>
      </c>
      <c r="X112" s="73">
        <v>308545.03999999998</v>
      </c>
      <c r="Y112" s="91">
        <v>164941.89000000001</v>
      </c>
      <c r="Z112" s="73">
        <v>75937.310000000012</v>
      </c>
      <c r="AA112" s="73">
        <v>662669.50000000035</v>
      </c>
      <c r="AB112" s="73">
        <v>94166.500000000029</v>
      </c>
      <c r="AC112" s="73">
        <v>126172.15999999999</v>
      </c>
      <c r="AD112" s="73">
        <v>131330.31999999998</v>
      </c>
      <c r="AE112" s="73">
        <v>251618.27000000002</v>
      </c>
      <c r="AF112" s="73">
        <v>178142.84000000003</v>
      </c>
      <c r="AG112" s="73">
        <v>112482.71000000002</v>
      </c>
      <c r="AH112" s="73">
        <v>235943.63</v>
      </c>
      <c r="AI112" s="73">
        <v>226647.88999999998</v>
      </c>
      <c r="AJ112" s="73">
        <v>463780.38000000018</v>
      </c>
      <c r="AK112" s="73">
        <v>641425.4500000003</v>
      </c>
      <c r="AL112" s="73">
        <v>250434.24999999985</v>
      </c>
      <c r="AM112" s="73">
        <v>166892.68</v>
      </c>
      <c r="AN112" s="73">
        <v>185797.05000000002</v>
      </c>
      <c r="AO112" s="73">
        <v>184077.25</v>
      </c>
      <c r="AP112" s="73">
        <v>516676.56000000023</v>
      </c>
      <c r="AQ112" s="73">
        <v>167656.7699999999</v>
      </c>
      <c r="AR112" s="73">
        <v>124205.45999999998</v>
      </c>
      <c r="AS112" s="73">
        <v>642561.79999999993</v>
      </c>
      <c r="AT112" s="73">
        <v>323630.48</v>
      </c>
      <c r="AU112" s="73">
        <v>1746420.84</v>
      </c>
      <c r="AV112" s="73">
        <v>64641.500000000007</v>
      </c>
      <c r="AW112" s="73">
        <v>758798.74999999977</v>
      </c>
      <c r="AX112" s="73">
        <v>343213.65000000026</v>
      </c>
      <c r="AY112" s="73">
        <v>58085.609999999993</v>
      </c>
      <c r="AZ112" s="73">
        <v>306162.65000000014</v>
      </c>
      <c r="BA112" s="73">
        <v>75816.579999999973</v>
      </c>
      <c r="BB112" s="73">
        <v>318018.70999999996</v>
      </c>
      <c r="BC112" s="73">
        <v>391280.08</v>
      </c>
      <c r="BD112" s="73">
        <v>163656.92999999991</v>
      </c>
      <c r="BE112" s="73">
        <v>60222.010000000009</v>
      </c>
      <c r="BF112" s="73">
        <v>109480.79</v>
      </c>
      <c r="BG112" s="73">
        <v>1256721.6899999995</v>
      </c>
      <c r="BH112" s="73">
        <v>1256721.6899999995</v>
      </c>
      <c r="BI112" s="73">
        <v>340342.5</v>
      </c>
      <c r="BJ112" s="98">
        <v>657786</v>
      </c>
      <c r="BK112" s="98">
        <v>360115.4999</v>
      </c>
      <c r="BL112" s="98">
        <v>64416.6</v>
      </c>
      <c r="BM112" s="98">
        <v>29810.14</v>
      </c>
      <c r="BN112" s="98">
        <v>467341.68999999989</v>
      </c>
      <c r="BO112" s="98">
        <v>857516.18000000017</v>
      </c>
      <c r="BP112" s="3">
        <v>667249.3400000002</v>
      </c>
      <c r="BQ112" s="3">
        <v>528051.96000000054</v>
      </c>
      <c r="BR112" s="3">
        <v>276002.62000000011</v>
      </c>
      <c r="BS112" s="3">
        <v>483245.75999999995</v>
      </c>
      <c r="BT112" s="3">
        <v>603225.49</v>
      </c>
      <c r="BU112" s="3">
        <v>354798.19000000012</v>
      </c>
      <c r="BV112" s="98">
        <v>640596.53000000026</v>
      </c>
      <c r="BW112" s="98">
        <v>451531.8</v>
      </c>
      <c r="BX112" s="98">
        <v>681433.08999999962</v>
      </c>
      <c r="BY112" s="98">
        <v>289941.81000000023</v>
      </c>
      <c r="BZ112" s="98">
        <v>675149.16</v>
      </c>
      <c r="CA112" s="98">
        <v>524776.91</v>
      </c>
      <c r="CB112" s="98">
        <v>471744.76</v>
      </c>
      <c r="CC112" s="98">
        <v>588268</v>
      </c>
      <c r="CD112" s="98">
        <v>450018.58000000019</v>
      </c>
      <c r="CE112" s="98">
        <v>654455.51000000024</v>
      </c>
      <c r="CF112" s="98">
        <v>1387254.610000002</v>
      </c>
      <c r="CG112" s="98">
        <v>1791483.5100000002</v>
      </c>
      <c r="CH112" s="98">
        <v>600298.64000000025</v>
      </c>
      <c r="CI112" s="98">
        <v>681422.48999999976</v>
      </c>
      <c r="CJ112" s="98">
        <v>396236.2200000002</v>
      </c>
      <c r="CK112" s="98">
        <v>1408427</v>
      </c>
      <c r="CL112" s="98">
        <v>857228</v>
      </c>
      <c r="CM112" s="98">
        <v>1963641</v>
      </c>
      <c r="CN112" s="98">
        <v>703337</v>
      </c>
      <c r="CO112" s="98">
        <v>321489</v>
      </c>
      <c r="CP112" s="98">
        <v>491989.06999999995</v>
      </c>
      <c r="CQ112" s="98">
        <v>560968</v>
      </c>
      <c r="CR112" s="98">
        <v>472328</v>
      </c>
      <c r="CS112" s="98">
        <v>192418</v>
      </c>
      <c r="CT112" s="241">
        <v>581057.22</v>
      </c>
      <c r="CU112" s="241">
        <v>84719.62999999999</v>
      </c>
      <c r="CV112" s="241">
        <v>351899.72</v>
      </c>
      <c r="CW112" s="98">
        <v>383716.39000000013</v>
      </c>
      <c r="CX112" s="131">
        <v>232317.76367069589</v>
      </c>
      <c r="CY112" s="98">
        <v>276175.17</v>
      </c>
      <c r="CZ112" s="73">
        <v>628104.45000000007</v>
      </c>
      <c r="DA112" s="73">
        <v>230578.84025281481</v>
      </c>
      <c r="DB112" s="73">
        <v>343885.06397013273</v>
      </c>
      <c r="DC112" s="73">
        <v>216858.78</v>
      </c>
      <c r="DD112" s="77">
        <v>525391.45000000007</v>
      </c>
      <c r="DE112" s="73">
        <v>242276.39177623909</v>
      </c>
    </row>
    <row r="113" spans="1:109" s="34" customFormat="1" ht="27.6" x14ac:dyDescent="0.3">
      <c r="A113" s="99" t="s">
        <v>322</v>
      </c>
      <c r="B113" s="102">
        <v>2581870.92</v>
      </c>
      <c r="C113" s="73">
        <v>13972017.639999997</v>
      </c>
      <c r="D113" s="73">
        <v>7203240.2199999979</v>
      </c>
      <c r="E113" s="73">
        <v>2450662.75</v>
      </c>
      <c r="F113" s="73">
        <f t="shared" si="35"/>
        <v>2237486.7999999998</v>
      </c>
      <c r="G113" s="73">
        <f t="shared" si="24"/>
        <v>8173562.0199999996</v>
      </c>
      <c r="H113" s="73">
        <f t="shared" si="25"/>
        <v>10534398.9</v>
      </c>
      <c r="I113" s="73">
        <f t="shared" si="36"/>
        <v>4916132.8899999997</v>
      </c>
      <c r="J113" s="98">
        <f t="shared" si="26"/>
        <v>3325517.7599000004</v>
      </c>
      <c r="K113" s="98">
        <f t="shared" si="27"/>
        <v>3487992.29</v>
      </c>
      <c r="L113" s="98">
        <f t="shared" si="28"/>
        <v>3919992.77</v>
      </c>
      <c r="M113" s="98">
        <f t="shared" si="29"/>
        <v>6519242.0013902523</v>
      </c>
      <c r="N113" s="97">
        <v>357131.65000000008</v>
      </c>
      <c r="O113" s="97">
        <v>34873.120000000003</v>
      </c>
      <c r="P113" s="73">
        <v>284171</v>
      </c>
      <c r="Q113" s="97">
        <v>29106.429999999993</v>
      </c>
      <c r="R113" s="73">
        <v>502511.54000000015</v>
      </c>
      <c r="S113" s="73">
        <v>52730.929999999993</v>
      </c>
      <c r="T113" s="73">
        <v>4088.2300000000005</v>
      </c>
      <c r="U113" s="73">
        <v>130655.66</v>
      </c>
      <c r="V113" s="97">
        <v>111310.90000000001</v>
      </c>
      <c r="W113" s="97">
        <v>191368.77</v>
      </c>
      <c r="X113" s="73">
        <v>414673.29000000004</v>
      </c>
      <c r="Y113" s="91">
        <v>124865.28000000001</v>
      </c>
      <c r="Z113" s="73">
        <v>122918.24</v>
      </c>
      <c r="AA113" s="73">
        <v>104578.16999999998</v>
      </c>
      <c r="AB113" s="73">
        <v>706459.66</v>
      </c>
      <c r="AC113" s="73">
        <v>309819.31</v>
      </c>
      <c r="AD113" s="73">
        <v>35890.71</v>
      </c>
      <c r="AE113" s="73">
        <v>97349.680000000008</v>
      </c>
      <c r="AF113" s="73">
        <v>30314.829999999998</v>
      </c>
      <c r="AG113" s="73">
        <v>157801.15</v>
      </c>
      <c r="AH113" s="73">
        <v>381173.05</v>
      </c>
      <c r="AI113" s="73">
        <v>1481736.9000000004</v>
      </c>
      <c r="AJ113" s="73">
        <v>3341769.6499999994</v>
      </c>
      <c r="AK113" s="73">
        <v>1403750.6700000004</v>
      </c>
      <c r="AL113" s="73">
        <v>1441567.2400000002</v>
      </c>
      <c r="AM113" s="73">
        <v>742335.19000000018</v>
      </c>
      <c r="AN113" s="73">
        <v>124516.04999999999</v>
      </c>
      <c r="AO113" s="73">
        <v>107687.69000000002</v>
      </c>
      <c r="AP113" s="73">
        <v>135050.78</v>
      </c>
      <c r="AQ113" s="73">
        <v>7101035.7999999989</v>
      </c>
      <c r="AR113" s="73">
        <v>247265.37999999998</v>
      </c>
      <c r="AS113" s="73">
        <v>168234.51999999996</v>
      </c>
      <c r="AT113" s="73">
        <v>112417.76000000001</v>
      </c>
      <c r="AU113" s="73">
        <v>250421.72999999998</v>
      </c>
      <c r="AV113" s="73">
        <v>7694.6400000000012</v>
      </c>
      <c r="AW113" s="73">
        <v>96172.12000000001</v>
      </c>
      <c r="AX113" s="73">
        <v>226253.39</v>
      </c>
      <c r="AY113" s="73">
        <v>36880.780000000006</v>
      </c>
      <c r="AZ113" s="73">
        <v>283313.64999999997</v>
      </c>
      <c r="BA113" s="73">
        <v>71240.670000000013</v>
      </c>
      <c r="BB113" s="73">
        <v>250201.71000000005</v>
      </c>
      <c r="BC113" s="73">
        <v>440406.68</v>
      </c>
      <c r="BD113" s="73">
        <v>279776.15000000002</v>
      </c>
      <c r="BE113" s="73">
        <v>92457.330000000016</v>
      </c>
      <c r="BF113" s="73">
        <v>1368309.7999999993</v>
      </c>
      <c r="BG113" s="73">
        <v>890928.07</v>
      </c>
      <c r="BH113" s="73">
        <v>890928.07</v>
      </c>
      <c r="BI113" s="73">
        <v>85436.590000000011</v>
      </c>
      <c r="BJ113" s="98">
        <v>78355</v>
      </c>
      <c r="BK113" s="98">
        <v>12943.6499</v>
      </c>
      <c r="BL113" s="98">
        <v>21141</v>
      </c>
      <c r="BM113" s="98">
        <v>1773.8200000000002</v>
      </c>
      <c r="BN113" s="98">
        <v>92143.660000000018</v>
      </c>
      <c r="BO113" s="98">
        <v>103633.84000000003</v>
      </c>
      <c r="BP113" s="3">
        <v>636250.98</v>
      </c>
      <c r="BQ113" s="3">
        <v>100387.01000000001</v>
      </c>
      <c r="BR113" s="3">
        <v>1370577.6600000001</v>
      </c>
      <c r="BS113" s="3">
        <v>388084.64999999991</v>
      </c>
      <c r="BT113" s="3">
        <v>187057.85</v>
      </c>
      <c r="BU113" s="3">
        <v>333168.64000000001</v>
      </c>
      <c r="BV113" s="98">
        <v>617218.61999999976</v>
      </c>
      <c r="BW113" s="98">
        <v>109646.79000000001</v>
      </c>
      <c r="BX113" s="98">
        <v>333742.71999999997</v>
      </c>
      <c r="BY113" s="98">
        <v>105019.44</v>
      </c>
      <c r="BZ113" s="98">
        <v>24995.42</v>
      </c>
      <c r="CA113" s="98">
        <v>313496.29000000004</v>
      </c>
      <c r="CB113" s="98">
        <v>453787.17</v>
      </c>
      <c r="CC113" s="98">
        <v>94937</v>
      </c>
      <c r="CD113" s="98">
        <v>232611.7</v>
      </c>
      <c r="CE113" s="98">
        <v>470634.81999999995</v>
      </c>
      <c r="CF113" s="98">
        <v>714044.10000000009</v>
      </c>
      <c r="CG113" s="98">
        <v>17858.22</v>
      </c>
      <c r="CH113" s="98">
        <v>99996.2</v>
      </c>
      <c r="CI113" s="98">
        <v>58728.9</v>
      </c>
      <c r="CJ113" s="98">
        <v>166082.94</v>
      </c>
      <c r="CK113" s="98">
        <v>208025</v>
      </c>
      <c r="CL113" s="98">
        <v>162432</v>
      </c>
      <c r="CM113" s="98">
        <v>334341</v>
      </c>
      <c r="CN113" s="98">
        <v>200619</v>
      </c>
      <c r="CO113" s="98">
        <v>456985</v>
      </c>
      <c r="CP113" s="98">
        <v>223561.72999999998</v>
      </c>
      <c r="CQ113" s="98">
        <v>1123522</v>
      </c>
      <c r="CR113" s="98">
        <v>376514</v>
      </c>
      <c r="CS113" s="98">
        <v>509185</v>
      </c>
      <c r="CT113" s="241">
        <v>140204.73999999996</v>
      </c>
      <c r="CU113" s="241">
        <v>2229405.4699999997</v>
      </c>
      <c r="CV113" s="241">
        <v>1876468.24</v>
      </c>
      <c r="CW113" s="98">
        <v>231464.07</v>
      </c>
      <c r="CX113" s="131">
        <v>395483.51548257651</v>
      </c>
      <c r="CY113" s="98">
        <v>142418.22</v>
      </c>
      <c r="CZ113" s="73">
        <v>54098.909999999996</v>
      </c>
      <c r="DA113" s="73">
        <v>102357.81199959161</v>
      </c>
      <c r="DB113" s="73">
        <v>399636.95078143332</v>
      </c>
      <c r="DC113" s="73">
        <v>50069.48</v>
      </c>
      <c r="DD113" s="77">
        <v>821775.98</v>
      </c>
      <c r="DE113" s="73">
        <v>75858.613126650336</v>
      </c>
    </row>
    <row r="114" spans="1:109" s="34" customFormat="1" ht="13.8" x14ac:dyDescent="0.3">
      <c r="A114" s="99" t="s">
        <v>321</v>
      </c>
      <c r="B114" s="73">
        <v>1317989.3699999996</v>
      </c>
      <c r="C114" s="73">
        <v>1247636.9300000002</v>
      </c>
      <c r="D114" s="73">
        <v>1588589.3099999996</v>
      </c>
      <c r="E114" s="73">
        <v>2280656.7900000005</v>
      </c>
      <c r="F114" s="73">
        <f t="shared" si="35"/>
        <v>2292900.5099999998</v>
      </c>
      <c r="G114" s="73">
        <f t="shared" si="24"/>
        <v>1263338.27</v>
      </c>
      <c r="H114" s="73">
        <f t="shared" si="25"/>
        <v>748925.86999999988</v>
      </c>
      <c r="I114" s="73">
        <f t="shared" si="36"/>
        <v>1173724.0399999998</v>
      </c>
      <c r="J114" s="98">
        <f t="shared" si="26"/>
        <v>1282335.9892999998</v>
      </c>
      <c r="K114" s="98">
        <f t="shared" si="27"/>
        <v>1096732.6700000002</v>
      </c>
      <c r="L114" s="98">
        <f t="shared" si="28"/>
        <v>1135522.3</v>
      </c>
      <c r="M114" s="98">
        <f t="shared" si="29"/>
        <v>1054292.5409604108</v>
      </c>
      <c r="N114" s="97">
        <v>118179.66</v>
      </c>
      <c r="O114" s="97">
        <v>195831.14999999982</v>
      </c>
      <c r="P114" s="73">
        <v>159782</v>
      </c>
      <c r="Q114" s="97">
        <v>204267.55999999991</v>
      </c>
      <c r="R114" s="73">
        <v>257545.26000000004</v>
      </c>
      <c r="S114" s="73">
        <v>331480.54999999993</v>
      </c>
      <c r="T114" s="73">
        <v>132848.83000000002</v>
      </c>
      <c r="U114" s="73">
        <v>179178.14</v>
      </c>
      <c r="V114" s="97">
        <v>155613.01999999993</v>
      </c>
      <c r="W114" s="97">
        <v>135420.36000000004</v>
      </c>
      <c r="X114" s="73">
        <v>166646.44999999998</v>
      </c>
      <c r="Y114" s="91">
        <v>256107.52999999994</v>
      </c>
      <c r="Z114" s="73">
        <v>80467.44</v>
      </c>
      <c r="AA114" s="73">
        <v>67296.599999999991</v>
      </c>
      <c r="AB114" s="73">
        <v>159459.86000000002</v>
      </c>
      <c r="AC114" s="73">
        <v>29284.159999999996</v>
      </c>
      <c r="AD114" s="73">
        <v>126706.90000000007</v>
      </c>
      <c r="AE114" s="73">
        <v>100155.87999999998</v>
      </c>
      <c r="AF114" s="73">
        <v>94723.549999999988</v>
      </c>
      <c r="AG114" s="73">
        <v>74768.279999999955</v>
      </c>
      <c r="AH114" s="73">
        <v>124239.72000000002</v>
      </c>
      <c r="AI114" s="73">
        <v>78796.150000000038</v>
      </c>
      <c r="AJ114" s="73">
        <v>159040.17999999996</v>
      </c>
      <c r="AK114" s="73">
        <v>168399.55000000008</v>
      </c>
      <c r="AL114" s="73">
        <v>50853.859999999993</v>
      </c>
      <c r="AM114" s="73">
        <v>59374.020000000004</v>
      </c>
      <c r="AN114" s="73">
        <v>46197.149999999994</v>
      </c>
      <c r="AO114" s="73">
        <v>12311.079999999998</v>
      </c>
      <c r="AP114" s="73">
        <v>74974.62000000001</v>
      </c>
      <c r="AQ114" s="73">
        <v>31940.920000000006</v>
      </c>
      <c r="AR114" s="73">
        <v>25914.219999999998</v>
      </c>
      <c r="AS114" s="73">
        <v>33334.89</v>
      </c>
      <c r="AT114" s="73">
        <v>96252.459999999992</v>
      </c>
      <c r="AU114" s="73">
        <v>90391.159999999974</v>
      </c>
      <c r="AV114" s="73">
        <v>90131.25</v>
      </c>
      <c r="AW114" s="73">
        <v>137250.24000000005</v>
      </c>
      <c r="AX114" s="73">
        <v>38360.739999999991</v>
      </c>
      <c r="AY114" s="73">
        <v>32367.850000000002</v>
      </c>
      <c r="AZ114" s="73">
        <v>70561.790000000023</v>
      </c>
      <c r="BA114" s="73">
        <v>68099.06</v>
      </c>
      <c r="BB114" s="73">
        <v>142340.48999999996</v>
      </c>
      <c r="BC114" s="73">
        <v>285128.91000000003</v>
      </c>
      <c r="BD114" s="73">
        <v>73901.820000000036</v>
      </c>
      <c r="BE114" s="73">
        <v>90089.080000000016</v>
      </c>
      <c r="BF114" s="73">
        <v>73951.09</v>
      </c>
      <c r="BG114" s="73">
        <v>60250.219999999994</v>
      </c>
      <c r="BH114" s="73">
        <v>60250.219999999994</v>
      </c>
      <c r="BI114" s="73">
        <v>178422.76999999993</v>
      </c>
      <c r="BJ114" s="98">
        <v>71412</v>
      </c>
      <c r="BK114" s="98">
        <v>138552.42929999999</v>
      </c>
      <c r="BL114" s="98">
        <v>92256.52</v>
      </c>
      <c r="BM114" s="98">
        <v>14167.66</v>
      </c>
      <c r="BN114" s="98">
        <v>106514.32999999997</v>
      </c>
      <c r="BO114" s="98">
        <v>68780.819999999992</v>
      </c>
      <c r="BP114" s="3">
        <v>32451.010000000009</v>
      </c>
      <c r="BQ114" s="3">
        <v>214144.31999999995</v>
      </c>
      <c r="BR114" s="3">
        <v>186945.1399999999</v>
      </c>
      <c r="BS114" s="3">
        <v>184107.21</v>
      </c>
      <c r="BT114" s="3">
        <v>103347.99</v>
      </c>
      <c r="BU114" s="3">
        <v>69656.559999999983</v>
      </c>
      <c r="BV114" s="98">
        <v>83001.899999999994</v>
      </c>
      <c r="BW114" s="98">
        <v>190761.55000000002</v>
      </c>
      <c r="BX114" s="98">
        <v>55572.929999999993</v>
      </c>
      <c r="BY114" s="98">
        <v>14441.26</v>
      </c>
      <c r="BZ114" s="98">
        <v>114723.08999999998</v>
      </c>
      <c r="CA114" s="98">
        <v>70421.02</v>
      </c>
      <c r="CB114" s="98">
        <v>123376.81999999999</v>
      </c>
      <c r="CC114" s="98">
        <v>21124</v>
      </c>
      <c r="CD114" s="98">
        <v>42034.44</v>
      </c>
      <c r="CE114" s="98">
        <v>157187.06</v>
      </c>
      <c r="CF114" s="98">
        <v>78720.180000000008</v>
      </c>
      <c r="CG114" s="98">
        <v>145368.41999999995</v>
      </c>
      <c r="CH114" s="98">
        <v>25085.44000000001</v>
      </c>
      <c r="CI114" s="98">
        <v>12837.050000000001</v>
      </c>
      <c r="CJ114" s="98">
        <v>62157.130000000012</v>
      </c>
      <c r="CK114" s="98">
        <v>28969</v>
      </c>
      <c r="CL114" s="98">
        <v>80996</v>
      </c>
      <c r="CM114" s="98">
        <v>170693</v>
      </c>
      <c r="CN114" s="98">
        <v>181783</v>
      </c>
      <c r="CO114" s="98">
        <v>78684</v>
      </c>
      <c r="CP114" s="98">
        <v>76190.680000000008</v>
      </c>
      <c r="CQ114" s="98">
        <v>49503</v>
      </c>
      <c r="CR114" s="98">
        <v>179140</v>
      </c>
      <c r="CS114" s="98">
        <v>189484</v>
      </c>
      <c r="CT114" s="241">
        <v>102904.08000000002</v>
      </c>
      <c r="CU114" s="241">
        <v>100755.71999999999</v>
      </c>
      <c r="CV114" s="241">
        <v>55612.790000000008</v>
      </c>
      <c r="CW114" s="98">
        <v>140015.85000000009</v>
      </c>
      <c r="CX114" s="131">
        <v>78015.220433319744</v>
      </c>
      <c r="CY114" s="98">
        <v>56093.620000000017</v>
      </c>
      <c r="CZ114" s="73">
        <v>66877.349999999991</v>
      </c>
      <c r="DA114" s="73">
        <v>51391.516827113825</v>
      </c>
      <c r="DB114" s="73">
        <v>61658.366069178359</v>
      </c>
      <c r="DC114" s="73">
        <v>103243.29062843481</v>
      </c>
      <c r="DD114" s="77">
        <v>67643.510000000009</v>
      </c>
      <c r="DE114" s="73">
        <v>170081.227002364</v>
      </c>
    </row>
    <row r="115" spans="1:109" s="34" customFormat="1" ht="27.6" x14ac:dyDescent="0.3">
      <c r="A115" s="99" t="s">
        <v>320</v>
      </c>
      <c r="B115" s="102">
        <v>2547455.8233000003</v>
      </c>
      <c r="C115" s="73">
        <v>2866003.9299999997</v>
      </c>
      <c r="D115" s="73">
        <v>3814286.370000001</v>
      </c>
      <c r="E115" s="73">
        <v>3274291.79</v>
      </c>
      <c r="F115" s="73">
        <f t="shared" si="35"/>
        <v>13554639.250000002</v>
      </c>
      <c r="G115" s="73">
        <f t="shared" si="24"/>
        <v>4173464.1699999995</v>
      </c>
      <c r="H115" s="73">
        <f t="shared" si="25"/>
        <v>3416784.9600000009</v>
      </c>
      <c r="I115" s="73">
        <f t="shared" si="36"/>
        <v>6278054.1400000006</v>
      </c>
      <c r="J115" s="98">
        <f t="shared" si="26"/>
        <v>4063857.6198999994</v>
      </c>
      <c r="K115" s="98">
        <f t="shared" si="27"/>
        <v>7253727.7200000007</v>
      </c>
      <c r="L115" s="98">
        <f t="shared" si="28"/>
        <v>5024438.9400000004</v>
      </c>
      <c r="M115" s="98">
        <f t="shared" si="29"/>
        <v>3701807.7295278069</v>
      </c>
      <c r="N115" s="97">
        <v>304235.07999999978</v>
      </c>
      <c r="O115" s="97">
        <v>63447.320000000007</v>
      </c>
      <c r="P115" s="73">
        <v>9266504</v>
      </c>
      <c r="Q115" s="97">
        <v>295838.73</v>
      </c>
      <c r="R115" s="73">
        <v>1320588.3200000003</v>
      </c>
      <c r="S115" s="73">
        <v>39518.959999999992</v>
      </c>
      <c r="T115" s="73">
        <v>125242.65</v>
      </c>
      <c r="U115" s="73">
        <v>209440.01</v>
      </c>
      <c r="V115" s="97">
        <v>127088.87999999999</v>
      </c>
      <c r="W115" s="97">
        <v>1457083.45</v>
      </c>
      <c r="X115" s="73">
        <v>169521.65</v>
      </c>
      <c r="Y115" s="91">
        <v>176130.20000000004</v>
      </c>
      <c r="Z115" s="73">
        <v>201727.3</v>
      </c>
      <c r="AA115" s="73">
        <v>38789</v>
      </c>
      <c r="AB115" s="73">
        <v>329166.61</v>
      </c>
      <c r="AC115" s="73">
        <v>68998.23</v>
      </c>
      <c r="AD115" s="73">
        <v>129443.5</v>
      </c>
      <c r="AE115" s="73">
        <v>496938.43000000005</v>
      </c>
      <c r="AF115" s="73">
        <v>220363.74</v>
      </c>
      <c r="AG115" s="73">
        <v>688464.05999999994</v>
      </c>
      <c r="AH115" s="73">
        <v>766173.42</v>
      </c>
      <c r="AI115" s="73">
        <v>409277.95999999996</v>
      </c>
      <c r="AJ115" s="73">
        <v>682011.6399999999</v>
      </c>
      <c r="AK115" s="73">
        <v>142110.28</v>
      </c>
      <c r="AL115" s="73">
        <v>120341.22999999998</v>
      </c>
      <c r="AM115" s="73">
        <v>57612.350000000006</v>
      </c>
      <c r="AN115" s="73">
        <v>234418.74999999991</v>
      </c>
      <c r="AO115" s="73">
        <v>4788.76</v>
      </c>
      <c r="AP115" s="73">
        <v>119869.83999999998</v>
      </c>
      <c r="AQ115" s="73">
        <v>1178882.5400000005</v>
      </c>
      <c r="AR115" s="73">
        <v>52266.109999999993</v>
      </c>
      <c r="AS115" s="73">
        <v>354757.74999999988</v>
      </c>
      <c r="AT115" s="73">
        <v>111997.52</v>
      </c>
      <c r="AU115" s="73">
        <v>1067513.77</v>
      </c>
      <c r="AV115" s="73">
        <v>9287.49</v>
      </c>
      <c r="AW115" s="73">
        <v>105048.84999999998</v>
      </c>
      <c r="AX115" s="73">
        <v>453347.53</v>
      </c>
      <c r="AY115" s="73">
        <v>594461.02999999991</v>
      </c>
      <c r="AZ115" s="73">
        <v>1354051.1099999999</v>
      </c>
      <c r="BA115" s="73">
        <v>356862.30999999994</v>
      </c>
      <c r="BB115" s="73">
        <v>1216380.1700000002</v>
      </c>
      <c r="BC115" s="73">
        <v>150426.32999999999</v>
      </c>
      <c r="BD115" s="73">
        <v>238860.44</v>
      </c>
      <c r="BE115" s="73">
        <v>1471850.72</v>
      </c>
      <c r="BF115" s="73">
        <v>161857.36000000002</v>
      </c>
      <c r="BG115" s="73">
        <v>41824.43</v>
      </c>
      <c r="BH115" s="73">
        <v>41824.43</v>
      </c>
      <c r="BI115" s="73">
        <v>196308.28</v>
      </c>
      <c r="BJ115" s="98">
        <v>163670</v>
      </c>
      <c r="BK115" s="98">
        <v>504819.17989999999</v>
      </c>
      <c r="BL115" s="98">
        <v>100317</v>
      </c>
      <c r="BM115" s="98">
        <v>648.3900000000001</v>
      </c>
      <c r="BN115" s="98">
        <v>517591.40999999992</v>
      </c>
      <c r="BO115" s="98">
        <v>358046.92999999993</v>
      </c>
      <c r="BP115" s="3">
        <v>293584.09999999998</v>
      </c>
      <c r="BQ115" s="3">
        <v>181674.75</v>
      </c>
      <c r="BR115" s="3">
        <v>316914.64999999997</v>
      </c>
      <c r="BS115" s="3">
        <v>329575.64999999997</v>
      </c>
      <c r="BT115" s="3">
        <v>228823.09000000003</v>
      </c>
      <c r="BU115" s="3">
        <v>1068192.47</v>
      </c>
      <c r="BV115" s="98">
        <v>288541.14</v>
      </c>
      <c r="BW115" s="98">
        <v>996202.5</v>
      </c>
      <c r="BX115" s="98">
        <v>221995.81000000006</v>
      </c>
      <c r="BY115" s="98">
        <v>90564.3</v>
      </c>
      <c r="BZ115" s="98">
        <v>151336.95000000001</v>
      </c>
      <c r="CA115" s="98">
        <v>379766.51000000013</v>
      </c>
      <c r="CB115" s="98">
        <v>960546.12000000011</v>
      </c>
      <c r="CC115" s="98">
        <v>260221</v>
      </c>
      <c r="CD115" s="98">
        <v>99243.62000000001</v>
      </c>
      <c r="CE115" s="98">
        <v>3597891.8499999996</v>
      </c>
      <c r="CF115" s="98">
        <v>185909.04999999996</v>
      </c>
      <c r="CG115" s="98">
        <v>21508.87</v>
      </c>
      <c r="CH115" s="98">
        <v>272588.48000000004</v>
      </c>
      <c r="CI115" s="98">
        <v>106426.54999999999</v>
      </c>
      <c r="CJ115" s="98">
        <v>157745.71000000002</v>
      </c>
      <c r="CK115" s="98">
        <v>1284424</v>
      </c>
      <c r="CL115" s="98">
        <v>374742</v>
      </c>
      <c r="CM115" s="98">
        <v>1180843</v>
      </c>
      <c r="CN115" s="98">
        <v>187333</v>
      </c>
      <c r="CO115" s="98">
        <v>89160</v>
      </c>
      <c r="CP115" s="98">
        <v>78096.2</v>
      </c>
      <c r="CQ115" s="98">
        <v>1017491</v>
      </c>
      <c r="CR115" s="98">
        <v>217663</v>
      </c>
      <c r="CS115" s="98">
        <v>57926</v>
      </c>
      <c r="CT115" s="241">
        <v>455095.55999999994</v>
      </c>
      <c r="CU115" s="241">
        <v>81489.290000000008</v>
      </c>
      <c r="CV115" s="241">
        <v>190482.75999999992</v>
      </c>
      <c r="CW115" s="98">
        <v>202717.19999999995</v>
      </c>
      <c r="CX115" s="98">
        <v>171269.54185717239</v>
      </c>
      <c r="CY115" s="98">
        <v>388247.11000000004</v>
      </c>
      <c r="CZ115" s="73">
        <v>50598.68</v>
      </c>
      <c r="DA115" s="73">
        <v>621373.91950339894</v>
      </c>
      <c r="DB115" s="73">
        <v>350527.72536826169</v>
      </c>
      <c r="DC115" s="73">
        <v>156333.44215344402</v>
      </c>
      <c r="DD115" s="77">
        <v>573565.53</v>
      </c>
      <c r="DE115" s="73">
        <v>460106.97064552899</v>
      </c>
    </row>
    <row r="116" spans="1:109" s="37" customFormat="1" ht="13.8" x14ac:dyDescent="0.3">
      <c r="A116" s="326" t="s">
        <v>159</v>
      </c>
      <c r="B116" s="189">
        <f>SUM(B117:B121)</f>
        <v>15207070.43</v>
      </c>
      <c r="C116" s="117">
        <v>16205052.580000002</v>
      </c>
      <c r="D116" s="117">
        <v>20893678.972199999</v>
      </c>
      <c r="E116" s="117">
        <v>38460866.830000013</v>
      </c>
      <c r="F116" s="117">
        <f t="shared" si="35"/>
        <v>37126578.149999991</v>
      </c>
      <c r="G116" s="117">
        <f t="shared" si="24"/>
        <v>43708332.919999994</v>
      </c>
      <c r="H116" s="117">
        <f t="shared" si="25"/>
        <v>42742438.415000007</v>
      </c>
      <c r="I116" s="117">
        <f t="shared" si="36"/>
        <v>35163888.630000003</v>
      </c>
      <c r="J116" s="95">
        <f t="shared" si="26"/>
        <v>28479243.959000006</v>
      </c>
      <c r="K116" s="95">
        <f t="shared" si="27"/>
        <v>39694358.490000002</v>
      </c>
      <c r="L116" s="95">
        <f t="shared" si="28"/>
        <v>36802139.659999996</v>
      </c>
      <c r="M116" s="95">
        <f t="shared" si="29"/>
        <v>67540984.268223867</v>
      </c>
      <c r="N116" s="114">
        <v>2397858.2599999993</v>
      </c>
      <c r="O116" s="114">
        <f>SUM(O117:O121)</f>
        <v>1313600.6700000006</v>
      </c>
      <c r="P116" s="117">
        <v>3635197</v>
      </c>
      <c r="Q116" s="122">
        <f>SUM(Q117:Q121)</f>
        <v>2297462.1300000004</v>
      </c>
      <c r="R116" s="117">
        <v>3796707.9499999997</v>
      </c>
      <c r="S116" s="117">
        <f>SUM(S117:S121)</f>
        <v>4306764.3299999982</v>
      </c>
      <c r="T116" s="117">
        <v>3362583.14</v>
      </c>
      <c r="U116" s="117">
        <f>SUM(U117:U121)</f>
        <v>1902905.91</v>
      </c>
      <c r="V116" s="117">
        <f>SUM(V117:V121)</f>
        <v>2535408.4699999997</v>
      </c>
      <c r="W116" s="117">
        <f>SUM(W117:W121)</f>
        <v>4091295.9299999997</v>
      </c>
      <c r="X116" s="117">
        <f>SUM(X117:X121)</f>
        <v>3585564.1899999995</v>
      </c>
      <c r="Y116" s="117">
        <f>SUM(Y117:Y121)</f>
        <v>3901230.1699999976</v>
      </c>
      <c r="Z116" s="117">
        <v>2548212.0300000003</v>
      </c>
      <c r="AA116" s="117">
        <v>2714814.67</v>
      </c>
      <c r="AB116" s="117">
        <v>4301063.24</v>
      </c>
      <c r="AC116" s="117">
        <v>2600178.13</v>
      </c>
      <c r="AD116" s="117">
        <v>3620535.459999999</v>
      </c>
      <c r="AE116" s="117">
        <v>4447884.8099999987</v>
      </c>
      <c r="AF116" s="117">
        <v>4959169.9800000004</v>
      </c>
      <c r="AG116" s="117">
        <v>4049344.2999999984</v>
      </c>
      <c r="AH116" s="117">
        <v>3427625.7900000005</v>
      </c>
      <c r="AI116" s="117">
        <v>3153889.48</v>
      </c>
      <c r="AJ116" s="117">
        <v>3853784.14</v>
      </c>
      <c r="AK116" s="117">
        <v>4031830.8900000006</v>
      </c>
      <c r="AL116" s="117">
        <v>2340574.0599999996</v>
      </c>
      <c r="AM116" s="117">
        <v>1747568.9700000002</v>
      </c>
      <c r="AN116" s="117">
        <v>3389694.7000000007</v>
      </c>
      <c r="AO116" s="117">
        <v>2183040.1700000004</v>
      </c>
      <c r="AP116" s="117">
        <v>3708833.9500000007</v>
      </c>
      <c r="AQ116" s="117">
        <v>3876988.5500000007</v>
      </c>
      <c r="AR116" s="117">
        <v>11290480.725000001</v>
      </c>
      <c r="AS116" s="117">
        <v>4285288.1900000004</v>
      </c>
      <c r="AT116" s="117">
        <v>1664917.3600000006</v>
      </c>
      <c r="AU116" s="117">
        <v>3555951.21</v>
      </c>
      <c r="AV116" s="117">
        <v>1506891.4499999997</v>
      </c>
      <c r="AW116" s="117">
        <v>3192209.080000001</v>
      </c>
      <c r="AX116" s="117">
        <v>3889041.01</v>
      </c>
      <c r="AY116" s="117">
        <v>1932066.7299999997</v>
      </c>
      <c r="AZ116" s="117">
        <v>2993664.2500000005</v>
      </c>
      <c r="BA116" s="117">
        <v>2687182.9200000009</v>
      </c>
      <c r="BB116" s="117">
        <v>4133994.7600000002</v>
      </c>
      <c r="BC116" s="117">
        <v>2846489.9800000009</v>
      </c>
      <c r="BD116" s="117">
        <v>4153725.39</v>
      </c>
      <c r="BE116" s="117">
        <v>4277714.5599999996</v>
      </c>
      <c r="BF116" s="117">
        <v>2701124.5</v>
      </c>
      <c r="BG116" s="117">
        <v>1578217.04</v>
      </c>
      <c r="BH116" s="117">
        <v>1578217.04</v>
      </c>
      <c r="BI116" s="117">
        <v>2392450.4499999997</v>
      </c>
      <c r="BJ116" s="95">
        <f>SUM(BJ117:BJ121)</f>
        <v>2186193</v>
      </c>
      <c r="BK116" s="95">
        <f t="shared" ref="BK116:DE116" si="39">SUM(BK117:BK121)</f>
        <v>1653173.6090000002</v>
      </c>
      <c r="BL116" s="95">
        <f t="shared" si="39"/>
        <v>1666260.9700000002</v>
      </c>
      <c r="BM116" s="95">
        <f t="shared" si="39"/>
        <v>381445.04</v>
      </c>
      <c r="BN116" s="95">
        <f t="shared" si="39"/>
        <v>2075179.4300000002</v>
      </c>
      <c r="BO116" s="95">
        <f t="shared" si="39"/>
        <v>1891856.77</v>
      </c>
      <c r="BP116" s="95">
        <f t="shared" si="39"/>
        <v>2243631.9000000004</v>
      </c>
      <c r="BQ116" s="95">
        <f t="shared" si="39"/>
        <v>4271106.9299999988</v>
      </c>
      <c r="BR116" s="95">
        <f t="shared" si="39"/>
        <v>2235836.4000000004</v>
      </c>
      <c r="BS116" s="95">
        <f t="shared" si="39"/>
        <v>4344882.2799999993</v>
      </c>
      <c r="BT116" s="95">
        <f t="shared" si="39"/>
        <v>2933111.71</v>
      </c>
      <c r="BU116" s="95">
        <f t="shared" si="39"/>
        <v>2596565.92</v>
      </c>
      <c r="BV116" s="95">
        <f t="shared" si="39"/>
        <v>2798664.59</v>
      </c>
      <c r="BW116" s="95">
        <f t="shared" si="39"/>
        <v>1742686.4000000001</v>
      </c>
      <c r="BX116" s="95">
        <f t="shared" si="39"/>
        <v>2499562.46</v>
      </c>
      <c r="BY116" s="95">
        <f t="shared" si="39"/>
        <v>3250895.9600000004</v>
      </c>
      <c r="BZ116" s="95">
        <f t="shared" si="39"/>
        <v>3578859.61</v>
      </c>
      <c r="CA116" s="95">
        <f t="shared" si="39"/>
        <v>3138686.9200000004</v>
      </c>
      <c r="CB116" s="95">
        <f t="shared" si="39"/>
        <v>4502482.79</v>
      </c>
      <c r="CC116" s="95">
        <f t="shared" si="39"/>
        <v>4790928</v>
      </c>
      <c r="CD116" s="95">
        <f t="shared" si="39"/>
        <v>3415584.8299999996</v>
      </c>
      <c r="CE116" s="95">
        <f t="shared" si="39"/>
        <v>2681097.54</v>
      </c>
      <c r="CF116" s="95">
        <f t="shared" si="39"/>
        <v>3906740.26</v>
      </c>
      <c r="CG116" s="95">
        <f t="shared" si="39"/>
        <v>3388169.13</v>
      </c>
      <c r="CH116" s="95">
        <f t="shared" si="39"/>
        <v>2370858.25</v>
      </c>
      <c r="CI116" s="95">
        <f t="shared" si="39"/>
        <v>553005.39</v>
      </c>
      <c r="CJ116" s="95">
        <f t="shared" si="39"/>
        <v>3792860.0300000003</v>
      </c>
      <c r="CK116" s="95">
        <f t="shared" si="39"/>
        <v>2683651</v>
      </c>
      <c r="CL116" s="95">
        <f t="shared" si="39"/>
        <v>2923028</v>
      </c>
      <c r="CM116" s="95">
        <f t="shared" si="39"/>
        <v>4226147</v>
      </c>
      <c r="CN116" s="95">
        <f t="shared" si="39"/>
        <v>4154299</v>
      </c>
      <c r="CO116" s="95">
        <f t="shared" si="39"/>
        <v>2609288</v>
      </c>
      <c r="CP116" s="95">
        <f t="shared" si="39"/>
        <v>2929392.9899999993</v>
      </c>
      <c r="CQ116" s="95">
        <f t="shared" si="39"/>
        <v>3333207</v>
      </c>
      <c r="CR116" s="95">
        <f t="shared" si="39"/>
        <v>4056825</v>
      </c>
      <c r="CS116" s="95">
        <f t="shared" si="39"/>
        <v>3169578</v>
      </c>
      <c r="CT116" s="207">
        <f t="shared" si="39"/>
        <v>5555283.0999999996</v>
      </c>
      <c r="CU116" s="207">
        <f t="shared" si="39"/>
        <v>2787112.2199999997</v>
      </c>
      <c r="CV116" s="207">
        <f t="shared" si="39"/>
        <v>6818562.6400000025</v>
      </c>
      <c r="CW116" s="95">
        <f t="shared" si="39"/>
        <v>7062975.4600000009</v>
      </c>
      <c r="CX116" s="95">
        <f t="shared" si="39"/>
        <v>5396347.4850774268</v>
      </c>
      <c r="CY116" s="95">
        <f t="shared" si="39"/>
        <v>6805985.0199999996</v>
      </c>
      <c r="CZ116" s="117">
        <f t="shared" si="39"/>
        <v>6698611.29</v>
      </c>
      <c r="DA116" s="117">
        <f t="shared" si="39"/>
        <v>5963986.9242041679</v>
      </c>
      <c r="DB116" s="117">
        <f t="shared" si="39"/>
        <v>12697962.06941733</v>
      </c>
      <c r="DC116" s="117">
        <f t="shared" si="39"/>
        <v>1828958.2000000002</v>
      </c>
      <c r="DD116" s="117">
        <f t="shared" si="39"/>
        <v>2054376.1099999996</v>
      </c>
      <c r="DE116" s="117">
        <f t="shared" si="39"/>
        <v>3870823.7495249403</v>
      </c>
    </row>
    <row r="117" spans="1:109" s="34" customFormat="1" ht="13.8" x14ac:dyDescent="0.3">
      <c r="A117" s="99" t="s">
        <v>319</v>
      </c>
      <c r="B117" s="102">
        <v>270631.56</v>
      </c>
      <c r="C117" s="73">
        <v>412677.64</v>
      </c>
      <c r="D117" s="73">
        <v>403152.47</v>
      </c>
      <c r="E117" s="73">
        <v>1073848.0900000001</v>
      </c>
      <c r="F117" s="73">
        <f t="shared" si="35"/>
        <v>1623811.2299999997</v>
      </c>
      <c r="G117" s="73">
        <f t="shared" si="24"/>
        <v>1513171.46</v>
      </c>
      <c r="H117" s="73">
        <f t="shared" si="25"/>
        <v>766684.54999999993</v>
      </c>
      <c r="I117" s="73">
        <f t="shared" si="36"/>
        <v>1155773.6600000001</v>
      </c>
      <c r="J117" s="98">
        <f t="shared" si="26"/>
        <v>1161103.6599999999</v>
      </c>
      <c r="K117" s="98">
        <f t="shared" si="27"/>
        <v>1311715</v>
      </c>
      <c r="L117" s="98">
        <f t="shared" si="28"/>
        <v>1096957.27</v>
      </c>
      <c r="M117" s="98">
        <f t="shared" si="29"/>
        <v>1375879.737151145</v>
      </c>
      <c r="N117" s="97">
        <v>71700.81</v>
      </c>
      <c r="O117" s="97">
        <v>102676.23000000001</v>
      </c>
      <c r="P117" s="73">
        <v>422793</v>
      </c>
      <c r="Q117" s="97">
        <v>63037.880000000005</v>
      </c>
      <c r="R117" s="73">
        <v>358601.10000000003</v>
      </c>
      <c r="S117" s="73">
        <v>279155.95999999996</v>
      </c>
      <c r="T117" s="73">
        <v>40717.65</v>
      </c>
      <c r="U117" s="73"/>
      <c r="V117" s="97">
        <v>0</v>
      </c>
      <c r="W117" s="97">
        <v>58114.48</v>
      </c>
      <c r="X117" s="73">
        <v>156247.67999999999</v>
      </c>
      <c r="Y117" s="91">
        <v>70766.44</v>
      </c>
      <c r="Z117" s="73">
        <v>130874.20000000001</v>
      </c>
      <c r="AA117" s="73">
        <v>72256.479999999996</v>
      </c>
      <c r="AB117" s="73">
        <v>57015.91</v>
      </c>
      <c r="AC117" s="73">
        <v>160744.15999999997</v>
      </c>
      <c r="AD117" s="73">
        <v>82136.549999999988</v>
      </c>
      <c r="AE117" s="73">
        <v>284815.64</v>
      </c>
      <c r="AF117" s="73">
        <v>302818.53000000003</v>
      </c>
      <c r="AG117" s="73">
        <v>54449.84</v>
      </c>
      <c r="AH117" s="73">
        <v>160629.45000000001</v>
      </c>
      <c r="AI117" s="73">
        <v>0</v>
      </c>
      <c r="AJ117" s="73">
        <v>65786.510000000009</v>
      </c>
      <c r="AK117" s="73">
        <v>141644.19</v>
      </c>
      <c r="AL117" s="73">
        <v>100694.97</v>
      </c>
      <c r="AM117" s="73">
        <v>15149.97</v>
      </c>
      <c r="AN117" s="73">
        <v>61106.159999999996</v>
      </c>
      <c r="AO117" s="73">
        <v>56397.41</v>
      </c>
      <c r="AP117" s="73">
        <v>97418.680000000008</v>
      </c>
      <c r="AQ117" s="73">
        <v>70614.539999999994</v>
      </c>
      <c r="AR117" s="73">
        <v>54109.320000000007</v>
      </c>
      <c r="AS117" s="73">
        <v>196361.12</v>
      </c>
      <c r="AT117" s="73">
        <v>16551.11</v>
      </c>
      <c r="AU117" s="73">
        <v>64601.56</v>
      </c>
      <c r="AV117" s="73">
        <v>19570.05</v>
      </c>
      <c r="AW117" s="73">
        <v>14109.66</v>
      </c>
      <c r="AX117" s="73">
        <v>122671.82999999999</v>
      </c>
      <c r="AY117" s="73">
        <v>54973.22</v>
      </c>
      <c r="AZ117" s="73">
        <v>236222.21</v>
      </c>
      <c r="BA117" s="73">
        <v>217787.91000000003</v>
      </c>
      <c r="BB117" s="73">
        <v>101082.74</v>
      </c>
      <c r="BC117" s="73">
        <v>108500.24</v>
      </c>
      <c r="BD117" s="73">
        <v>32849.440000000002</v>
      </c>
      <c r="BE117" s="73">
        <v>133925.06</v>
      </c>
      <c r="BF117" s="73">
        <v>49846.23</v>
      </c>
      <c r="BG117" s="73">
        <v>21333.72</v>
      </c>
      <c r="BH117" s="73">
        <v>21333.72</v>
      </c>
      <c r="BI117" s="73">
        <v>55247.340000000004</v>
      </c>
      <c r="BJ117" s="98">
        <v>225420</v>
      </c>
      <c r="BK117" s="98">
        <v>115773.52</v>
      </c>
      <c r="BL117" s="98">
        <v>104032.28</v>
      </c>
      <c r="BM117" s="98">
        <v>0</v>
      </c>
      <c r="BN117" s="98">
        <v>45025.17</v>
      </c>
      <c r="BO117" s="98">
        <v>49267.63</v>
      </c>
      <c r="BP117" s="3">
        <v>33980.770000000004</v>
      </c>
      <c r="BQ117" s="3">
        <v>33390.74</v>
      </c>
      <c r="BR117" s="3">
        <v>89795.83</v>
      </c>
      <c r="BS117" s="3">
        <v>121698.89</v>
      </c>
      <c r="BT117" s="3">
        <v>191941.74000000002</v>
      </c>
      <c r="BU117" s="3">
        <v>150777.09</v>
      </c>
      <c r="BV117" s="98">
        <v>108755.55</v>
      </c>
      <c r="BW117" s="98">
        <v>0</v>
      </c>
      <c r="BX117" s="98">
        <v>257822.99000000002</v>
      </c>
      <c r="BY117" s="98">
        <v>39819.01</v>
      </c>
      <c r="BZ117" s="98">
        <v>127491.03000000001</v>
      </c>
      <c r="CA117" s="98">
        <v>181495.13999999998</v>
      </c>
      <c r="CB117" s="98">
        <v>29093.52</v>
      </c>
      <c r="CC117" s="98">
        <v>308251</v>
      </c>
      <c r="CD117" s="98">
        <v>20502.38</v>
      </c>
      <c r="CE117" s="98">
        <v>3036.89</v>
      </c>
      <c r="CF117" s="98">
        <v>24029.5</v>
      </c>
      <c r="CG117" s="98">
        <v>211417.99</v>
      </c>
      <c r="CH117" s="98">
        <v>86739.45</v>
      </c>
      <c r="CI117" s="98">
        <v>76493.69</v>
      </c>
      <c r="CJ117" s="98">
        <v>0</v>
      </c>
      <c r="CK117" s="98">
        <v>21531</v>
      </c>
      <c r="CL117" s="98">
        <v>78426</v>
      </c>
      <c r="CM117" s="98">
        <v>183851</v>
      </c>
      <c r="CN117" s="98">
        <v>31509</v>
      </c>
      <c r="CO117" s="98">
        <v>67564</v>
      </c>
      <c r="CP117" s="98">
        <v>125324.13</v>
      </c>
      <c r="CQ117" s="98">
        <v>71788</v>
      </c>
      <c r="CR117" s="98">
        <v>313923</v>
      </c>
      <c r="CS117" s="98">
        <v>39808</v>
      </c>
      <c r="CT117" s="241">
        <v>462083.30000000005</v>
      </c>
      <c r="CU117" s="241">
        <v>28508.36</v>
      </c>
      <c r="CV117" s="241">
        <v>150638.13</v>
      </c>
      <c r="CW117" s="98">
        <v>258547.71</v>
      </c>
      <c r="CX117" s="131">
        <v>16840.550835042486</v>
      </c>
      <c r="CY117" s="98">
        <v>25252.460000000003</v>
      </c>
      <c r="CZ117" s="73">
        <v>1467.88</v>
      </c>
      <c r="DA117" s="73">
        <v>174733.33808162616</v>
      </c>
      <c r="DB117" s="73">
        <v>22731.079919793752</v>
      </c>
      <c r="DC117" s="73">
        <v>90484.160000000003</v>
      </c>
      <c r="DD117" s="77">
        <v>5051.0600000000004</v>
      </c>
      <c r="DE117" s="73">
        <v>139541.70831468288</v>
      </c>
    </row>
    <row r="118" spans="1:109" s="34" customFormat="1" ht="13.8" x14ac:dyDescent="0.3">
      <c r="A118" s="99" t="s">
        <v>318</v>
      </c>
      <c r="B118" s="102">
        <v>1500398.75</v>
      </c>
      <c r="C118" s="73">
        <v>1275371.6199999999</v>
      </c>
      <c r="D118" s="73">
        <v>1737529.77</v>
      </c>
      <c r="E118" s="73">
        <v>2613899.81</v>
      </c>
      <c r="F118" s="73">
        <f t="shared" si="35"/>
        <v>2587150.35</v>
      </c>
      <c r="G118" s="73">
        <f t="shared" si="24"/>
        <v>2605377.58</v>
      </c>
      <c r="H118" s="73">
        <f t="shared" si="25"/>
        <v>8424574.6099999994</v>
      </c>
      <c r="I118" s="73">
        <f t="shared" si="36"/>
        <v>1982482.59</v>
      </c>
      <c r="J118" s="98">
        <f t="shared" si="26"/>
        <v>1763277.9898999999</v>
      </c>
      <c r="K118" s="98">
        <f t="shared" si="27"/>
        <v>2902081.4800000004</v>
      </c>
      <c r="L118" s="98">
        <f t="shared" si="28"/>
        <v>1964600.9800000002</v>
      </c>
      <c r="M118" s="98">
        <f t="shared" si="29"/>
        <v>6351204.0992480535</v>
      </c>
      <c r="N118" s="97">
        <v>116574.34</v>
      </c>
      <c r="O118" s="97">
        <v>46575.619999999995</v>
      </c>
      <c r="P118" s="73">
        <v>103766</v>
      </c>
      <c r="Q118" s="97">
        <v>244556.99</v>
      </c>
      <c r="R118" s="73">
        <v>254103.52</v>
      </c>
      <c r="S118" s="73">
        <v>695437.33000000007</v>
      </c>
      <c r="T118" s="73">
        <v>223913.75999999998</v>
      </c>
      <c r="U118" s="73">
        <v>80640.37</v>
      </c>
      <c r="V118" s="97">
        <v>80648.05</v>
      </c>
      <c r="W118" s="97">
        <v>113413.77</v>
      </c>
      <c r="X118" s="73">
        <v>248706.97</v>
      </c>
      <c r="Y118" s="91">
        <v>378813.63</v>
      </c>
      <c r="Z118" s="73">
        <v>151747.94</v>
      </c>
      <c r="AA118" s="73">
        <v>91884.1</v>
      </c>
      <c r="AB118" s="73">
        <v>252543.12000000002</v>
      </c>
      <c r="AC118" s="73">
        <v>164474.52999999997</v>
      </c>
      <c r="AD118" s="73">
        <v>379820.56999999995</v>
      </c>
      <c r="AE118" s="73">
        <v>241828.34</v>
      </c>
      <c r="AF118" s="73">
        <v>171591.88999999998</v>
      </c>
      <c r="AG118" s="73">
        <v>347629.21</v>
      </c>
      <c r="AH118" s="73">
        <v>448753.47</v>
      </c>
      <c r="AI118" s="73">
        <v>148594.16</v>
      </c>
      <c r="AJ118" s="73">
        <v>81133.820000000007</v>
      </c>
      <c r="AK118" s="73">
        <v>125376.43</v>
      </c>
      <c r="AL118" s="73">
        <v>166356.29999999999</v>
      </c>
      <c r="AM118" s="73">
        <v>145000.65</v>
      </c>
      <c r="AN118" s="73">
        <v>257923.14</v>
      </c>
      <c r="AO118" s="73">
        <v>189222.15000000002</v>
      </c>
      <c r="AP118" s="73">
        <v>330919.2</v>
      </c>
      <c r="AQ118" s="73">
        <v>284600.53999999998</v>
      </c>
      <c r="AR118" s="73">
        <v>5850435.9699999997</v>
      </c>
      <c r="AS118" s="73">
        <v>478563.89</v>
      </c>
      <c r="AT118" s="73">
        <v>121679.44999999998</v>
      </c>
      <c r="AU118" s="73">
        <v>207760.37</v>
      </c>
      <c r="AV118" s="73">
        <v>132625.88</v>
      </c>
      <c r="AW118" s="73">
        <v>259487.07</v>
      </c>
      <c r="AX118" s="73">
        <v>187342.66999999998</v>
      </c>
      <c r="AY118" s="73">
        <v>119360.23999999999</v>
      </c>
      <c r="AZ118" s="73">
        <v>53703.609999999993</v>
      </c>
      <c r="BA118" s="73">
        <v>98485.209999999992</v>
      </c>
      <c r="BB118" s="73">
        <v>225063.96000000002</v>
      </c>
      <c r="BC118" s="73">
        <v>202512.92999999996</v>
      </c>
      <c r="BD118" s="73">
        <v>259455.51</v>
      </c>
      <c r="BE118" s="73">
        <v>215044.86000000002</v>
      </c>
      <c r="BF118" s="73">
        <v>227758.87</v>
      </c>
      <c r="BG118" s="73">
        <v>87580.85</v>
      </c>
      <c r="BH118" s="73">
        <v>87580.85</v>
      </c>
      <c r="BI118" s="73">
        <v>218593.03</v>
      </c>
      <c r="BJ118" s="98">
        <v>237906</v>
      </c>
      <c r="BK118" s="98">
        <v>40415.779900000001</v>
      </c>
      <c r="BL118" s="98">
        <v>128051.68</v>
      </c>
      <c r="BM118" s="98">
        <v>0</v>
      </c>
      <c r="BN118" s="98">
        <v>89189.77</v>
      </c>
      <c r="BO118" s="98">
        <v>68083.209999999992</v>
      </c>
      <c r="BP118" s="3">
        <v>68244.959999999992</v>
      </c>
      <c r="BQ118" s="3">
        <v>649094.19999999995</v>
      </c>
      <c r="BR118" s="3">
        <v>206351.79</v>
      </c>
      <c r="BS118" s="3">
        <v>106476.97</v>
      </c>
      <c r="BT118" s="3">
        <v>97657.07</v>
      </c>
      <c r="BU118" s="3">
        <v>71806.560000000012</v>
      </c>
      <c r="BV118" s="98">
        <v>261539.91999999998</v>
      </c>
      <c r="BW118" s="98">
        <v>15959.87</v>
      </c>
      <c r="BX118" s="98">
        <v>192680.60000000003</v>
      </c>
      <c r="BY118" s="98">
        <v>96227.540000000008</v>
      </c>
      <c r="BZ118" s="98">
        <v>135770.92000000001</v>
      </c>
      <c r="CA118" s="98">
        <v>273198.65999999997</v>
      </c>
      <c r="CB118" s="98">
        <v>246258.13</v>
      </c>
      <c r="CC118" s="98">
        <v>563872</v>
      </c>
      <c r="CD118" s="98">
        <v>393286.64</v>
      </c>
      <c r="CE118" s="98">
        <v>270959.20999999996</v>
      </c>
      <c r="CF118" s="98">
        <v>319017.35000000003</v>
      </c>
      <c r="CG118" s="98">
        <v>133310.63999999998</v>
      </c>
      <c r="CH118" s="98">
        <v>172789.75</v>
      </c>
      <c r="CI118" s="98">
        <v>38528.230000000003</v>
      </c>
      <c r="CJ118" s="98">
        <v>263146.43</v>
      </c>
      <c r="CK118" s="98">
        <v>273325</v>
      </c>
      <c r="CL118" s="98">
        <v>203448</v>
      </c>
      <c r="CM118" s="98">
        <v>273432</v>
      </c>
      <c r="CN118" s="98">
        <v>43140</v>
      </c>
      <c r="CO118" s="98">
        <v>99658</v>
      </c>
      <c r="CP118" s="98">
        <v>202046.56999999998</v>
      </c>
      <c r="CQ118" s="98">
        <v>40452</v>
      </c>
      <c r="CR118" s="98">
        <v>184940</v>
      </c>
      <c r="CS118" s="98">
        <v>169695</v>
      </c>
      <c r="CT118" s="241">
        <v>139015.96</v>
      </c>
      <c r="CU118" s="241">
        <v>81481.239999999991</v>
      </c>
      <c r="CV118" s="241">
        <v>97485.83</v>
      </c>
      <c r="CW118" s="98">
        <v>43375.619999999995</v>
      </c>
      <c r="CX118" s="131">
        <v>197354.85669198967</v>
      </c>
      <c r="CY118" s="98">
        <v>442005.75000000006</v>
      </c>
      <c r="CZ118" s="73">
        <v>617537.42000000004</v>
      </c>
      <c r="DA118" s="73">
        <v>157983.13995473325</v>
      </c>
      <c r="DB118" s="73">
        <v>4375278.4445717558</v>
      </c>
      <c r="DC118" s="73">
        <v>64588.53</v>
      </c>
      <c r="DD118" s="77">
        <v>38252.080000000002</v>
      </c>
      <c r="DE118" s="73">
        <v>96845.22802957418</v>
      </c>
    </row>
    <row r="119" spans="1:109" s="34" customFormat="1" ht="13.8" x14ac:dyDescent="0.3">
      <c r="A119" s="99" t="s">
        <v>317</v>
      </c>
      <c r="B119" s="102">
        <v>8701824.9100000001</v>
      </c>
      <c r="C119" s="73">
        <v>9357466.4900000002</v>
      </c>
      <c r="D119" s="73">
        <v>11676169.702199997</v>
      </c>
      <c r="E119" s="73">
        <v>20777540.57</v>
      </c>
      <c r="F119" s="73">
        <f t="shared" si="35"/>
        <v>23132899.749999993</v>
      </c>
      <c r="G119" s="73">
        <f t="shared" si="24"/>
        <v>26370804.690000001</v>
      </c>
      <c r="H119" s="73">
        <f t="shared" si="25"/>
        <v>20030707.125000004</v>
      </c>
      <c r="I119" s="73">
        <f t="shared" si="36"/>
        <v>18589042.780000001</v>
      </c>
      <c r="J119" s="98">
        <f t="shared" si="26"/>
        <v>14944649.569499999</v>
      </c>
      <c r="K119" s="98">
        <f t="shared" si="27"/>
        <v>18710893.710000001</v>
      </c>
      <c r="L119" s="98">
        <f t="shared" si="28"/>
        <v>18098105.489999998</v>
      </c>
      <c r="M119" s="98">
        <f t="shared" si="29"/>
        <v>40522570.165714972</v>
      </c>
      <c r="N119" s="97">
        <v>1366377.4899999993</v>
      </c>
      <c r="O119" s="97">
        <v>1039087.0400000006</v>
      </c>
      <c r="P119" s="73">
        <v>2144366</v>
      </c>
      <c r="Q119" s="97">
        <v>1195963.23</v>
      </c>
      <c r="R119" s="73">
        <v>2019746.7799999993</v>
      </c>
      <c r="S119" s="73">
        <v>1902264.0499999984</v>
      </c>
      <c r="T119" s="73">
        <v>1832956.1400000004</v>
      </c>
      <c r="U119" s="73">
        <v>1391307.36</v>
      </c>
      <c r="V119" s="97">
        <v>2115405.6</v>
      </c>
      <c r="W119" s="97">
        <v>2889551.4699999997</v>
      </c>
      <c r="X119" s="73">
        <v>2568189.0899999994</v>
      </c>
      <c r="Y119" s="91">
        <v>2667685.4999999981</v>
      </c>
      <c r="Z119" s="73">
        <v>1652433.9700000002</v>
      </c>
      <c r="AA119" s="73">
        <v>1683674.1400000001</v>
      </c>
      <c r="AB119" s="73">
        <v>2440425.5099999998</v>
      </c>
      <c r="AC119" s="73">
        <v>1561980.1700000002</v>
      </c>
      <c r="AD119" s="73">
        <v>2406593.899999999</v>
      </c>
      <c r="AE119" s="73">
        <v>2920707.1199999992</v>
      </c>
      <c r="AF119" s="73">
        <v>2030118.8099999998</v>
      </c>
      <c r="AG119" s="73">
        <v>2587064.4099999983</v>
      </c>
      <c r="AH119" s="73">
        <v>1987673.6500000004</v>
      </c>
      <c r="AI119" s="73">
        <v>2229187.5699999998</v>
      </c>
      <c r="AJ119" s="73">
        <v>2476743.7100000004</v>
      </c>
      <c r="AK119" s="73">
        <v>2394201.7300000004</v>
      </c>
      <c r="AL119" s="73">
        <v>1249645.2399999993</v>
      </c>
      <c r="AM119" s="73">
        <v>1056758.7500000002</v>
      </c>
      <c r="AN119" s="73">
        <v>2055348.59</v>
      </c>
      <c r="AO119" s="73">
        <v>1549727.1600000001</v>
      </c>
      <c r="AP119" s="73">
        <v>2324793.1400000006</v>
      </c>
      <c r="AQ119" s="73">
        <v>2216080.3600000008</v>
      </c>
      <c r="AR119" s="73">
        <v>1449138.7350000003</v>
      </c>
      <c r="AS119" s="73">
        <v>2171775.56</v>
      </c>
      <c r="AT119" s="73">
        <v>1075009.9400000004</v>
      </c>
      <c r="AU119" s="73">
        <v>2048404.2999999998</v>
      </c>
      <c r="AV119" s="73">
        <v>934206.35999999987</v>
      </c>
      <c r="AW119" s="73">
        <v>1899818.9900000005</v>
      </c>
      <c r="AX119" s="73">
        <v>1053190.19</v>
      </c>
      <c r="AY119" s="73">
        <v>1122285.02</v>
      </c>
      <c r="AZ119" s="73">
        <v>1667459.5699999998</v>
      </c>
      <c r="BA119" s="73">
        <v>1517039.7400000002</v>
      </c>
      <c r="BB119" s="73">
        <v>2215890.7399999998</v>
      </c>
      <c r="BC119" s="73">
        <v>1809022.7700000005</v>
      </c>
      <c r="BD119" s="73">
        <v>2290880.65</v>
      </c>
      <c r="BE119" s="73">
        <v>2055262.9199999995</v>
      </c>
      <c r="BF119" s="73">
        <v>1471521.97</v>
      </c>
      <c r="BG119" s="73">
        <v>1016111.05</v>
      </c>
      <c r="BH119" s="73">
        <v>1016111.05</v>
      </c>
      <c r="BI119" s="73">
        <v>1354267.11</v>
      </c>
      <c r="BJ119" s="98">
        <v>1181443</v>
      </c>
      <c r="BK119" s="98">
        <v>974526.74950000003</v>
      </c>
      <c r="BL119" s="98">
        <v>846723.88</v>
      </c>
      <c r="BM119" s="98">
        <v>122915</v>
      </c>
      <c r="BN119" s="98">
        <v>1337078.2000000002</v>
      </c>
      <c r="BO119" s="98">
        <v>932057.40999999992</v>
      </c>
      <c r="BP119" s="3">
        <v>1479608.8900000001</v>
      </c>
      <c r="BQ119" s="3">
        <v>2349820.3499999992</v>
      </c>
      <c r="BR119" s="3">
        <v>1290164.5600000005</v>
      </c>
      <c r="BS119" s="3">
        <v>1552416.1299999997</v>
      </c>
      <c r="BT119" s="3">
        <v>1471250.2000000004</v>
      </c>
      <c r="BU119" s="3">
        <v>1406645.1999999995</v>
      </c>
      <c r="BV119" s="98">
        <v>1357378.43</v>
      </c>
      <c r="BW119" s="98">
        <v>684109.02000000014</v>
      </c>
      <c r="BX119" s="98">
        <v>1360115.2299999997</v>
      </c>
      <c r="BY119" s="98">
        <v>1991478.0300000005</v>
      </c>
      <c r="BZ119" s="98">
        <v>1645688.78</v>
      </c>
      <c r="CA119" s="98">
        <v>1539690.3099999998</v>
      </c>
      <c r="CB119" s="98">
        <v>2606975.8199999998</v>
      </c>
      <c r="CC119" s="98">
        <v>1655928</v>
      </c>
      <c r="CD119" s="98">
        <v>1482515.8599999999</v>
      </c>
      <c r="CE119" s="98">
        <v>1182091.8800000001</v>
      </c>
      <c r="CF119" s="98">
        <v>1345668.1900000002</v>
      </c>
      <c r="CG119" s="98">
        <v>1859254.1599999997</v>
      </c>
      <c r="CH119" s="98">
        <v>716001.62000000011</v>
      </c>
      <c r="CI119" s="98">
        <v>116365.48000000003</v>
      </c>
      <c r="CJ119" s="98">
        <v>2051802.1900000002</v>
      </c>
      <c r="CK119" s="98">
        <v>1583024</v>
      </c>
      <c r="CL119" s="98">
        <v>1625953</v>
      </c>
      <c r="CM119" s="98">
        <v>1435980</v>
      </c>
      <c r="CN119" s="98">
        <v>2360157</v>
      </c>
      <c r="CO119" s="98">
        <v>1325831</v>
      </c>
      <c r="CP119" s="98">
        <v>1535356.1999999997</v>
      </c>
      <c r="CQ119" s="98">
        <v>1711370</v>
      </c>
      <c r="CR119" s="98">
        <v>2149503</v>
      </c>
      <c r="CS119" s="98">
        <v>1486762</v>
      </c>
      <c r="CT119" s="241">
        <v>2567497.8299999996</v>
      </c>
      <c r="CU119" s="241">
        <v>1613826.4299999997</v>
      </c>
      <c r="CV119" s="241">
        <v>4065370.640000002</v>
      </c>
      <c r="CW119" s="98">
        <v>4385078.4800000004</v>
      </c>
      <c r="CX119" s="131">
        <v>3948252.4818741144</v>
      </c>
      <c r="CY119" s="98">
        <v>4831755.4399999995</v>
      </c>
      <c r="CZ119" s="73">
        <v>4521177.25</v>
      </c>
      <c r="DA119" s="73">
        <v>3676852.6802934203</v>
      </c>
      <c r="DB119" s="73">
        <v>7206111.2971346425</v>
      </c>
      <c r="DC119" s="73">
        <v>1022557.92</v>
      </c>
      <c r="DD119" s="77">
        <v>880688.81999999983</v>
      </c>
      <c r="DE119" s="73">
        <v>1803400.8964127915</v>
      </c>
    </row>
    <row r="120" spans="1:109" s="34" customFormat="1" ht="13.8" x14ac:dyDescent="0.3">
      <c r="A120" s="99" t="s">
        <v>316</v>
      </c>
      <c r="B120" s="102">
        <v>3390335.75</v>
      </c>
      <c r="C120" s="73">
        <v>3816027.3100000005</v>
      </c>
      <c r="D120" s="73">
        <v>4254900.6300000008</v>
      </c>
      <c r="E120" s="73">
        <v>6238847.3599999994</v>
      </c>
      <c r="F120" s="73">
        <f t="shared" si="35"/>
        <v>7711912.0099999998</v>
      </c>
      <c r="G120" s="73">
        <f t="shared" si="24"/>
        <v>10593245.07</v>
      </c>
      <c r="H120" s="73">
        <f t="shared" si="25"/>
        <v>12515239.110000001</v>
      </c>
      <c r="I120" s="73">
        <f t="shared" si="36"/>
        <v>10008159.84</v>
      </c>
      <c r="J120" s="98">
        <f t="shared" si="26"/>
        <v>7957357.3396000015</v>
      </c>
      <c r="K120" s="98">
        <f t="shared" si="27"/>
        <v>15696273.199999999</v>
      </c>
      <c r="L120" s="98">
        <f t="shared" si="28"/>
        <v>14483254.42</v>
      </c>
      <c r="M120" s="98">
        <f t="shared" si="29"/>
        <v>16752599.032981792</v>
      </c>
      <c r="N120" s="97">
        <v>454774.85</v>
      </c>
      <c r="O120" s="97">
        <v>125261.77999999998</v>
      </c>
      <c r="P120" s="73">
        <v>659814</v>
      </c>
      <c r="Q120" s="97">
        <v>700001.05</v>
      </c>
      <c r="R120" s="73">
        <v>818749.97000000009</v>
      </c>
      <c r="S120" s="73">
        <v>976581.24</v>
      </c>
      <c r="T120" s="73">
        <v>1015443.3999999999</v>
      </c>
      <c r="U120" s="73">
        <v>368281.25</v>
      </c>
      <c r="V120" s="97">
        <v>339354.82</v>
      </c>
      <c r="W120" s="97">
        <v>1030216.2100000002</v>
      </c>
      <c r="X120" s="73">
        <v>612420.44999999995</v>
      </c>
      <c r="Y120" s="91">
        <v>611012.99</v>
      </c>
      <c r="Z120" s="73">
        <v>547156.32999999996</v>
      </c>
      <c r="AA120" s="73">
        <v>793666.93999999983</v>
      </c>
      <c r="AB120" s="73">
        <v>1231083.4400000002</v>
      </c>
      <c r="AC120" s="73">
        <v>673732.96999999986</v>
      </c>
      <c r="AD120" s="73">
        <v>751984.44000000006</v>
      </c>
      <c r="AE120" s="73">
        <v>951875.69999999984</v>
      </c>
      <c r="AF120" s="73">
        <v>1015877.6699999998</v>
      </c>
      <c r="AG120" s="73">
        <v>816140.65000000026</v>
      </c>
      <c r="AH120" s="73">
        <v>816108.43</v>
      </c>
      <c r="AI120" s="73">
        <v>648847.21</v>
      </c>
      <c r="AJ120" s="73">
        <v>994214.07</v>
      </c>
      <c r="AK120" s="73">
        <v>1352557.2200000002</v>
      </c>
      <c r="AL120" s="73">
        <v>490161.30000000005</v>
      </c>
      <c r="AM120" s="73">
        <v>530659.6</v>
      </c>
      <c r="AN120" s="73">
        <v>913806.9600000002</v>
      </c>
      <c r="AO120" s="73">
        <v>358873.52</v>
      </c>
      <c r="AP120" s="73">
        <v>870063.05999999994</v>
      </c>
      <c r="AQ120" s="73">
        <v>1302431.2</v>
      </c>
      <c r="AR120" s="73">
        <v>3621105.2199999997</v>
      </c>
      <c r="AS120" s="73">
        <v>1390891.7</v>
      </c>
      <c r="AT120" s="73">
        <v>437701.77000000008</v>
      </c>
      <c r="AU120" s="73">
        <v>1235184.9800000002</v>
      </c>
      <c r="AV120" s="73">
        <v>420489.16000000003</v>
      </c>
      <c r="AW120" s="73">
        <v>943870.64</v>
      </c>
      <c r="AX120" s="73">
        <v>683538.8</v>
      </c>
      <c r="AY120" s="73">
        <v>502472.29999999993</v>
      </c>
      <c r="AZ120" s="73">
        <v>926077.14000000013</v>
      </c>
      <c r="BA120" s="73">
        <v>853870.06000000029</v>
      </c>
      <c r="BB120" s="73">
        <v>1566475.55</v>
      </c>
      <c r="BC120" s="73">
        <v>686226.32000000007</v>
      </c>
      <c r="BD120" s="73">
        <v>1368515.0999999999</v>
      </c>
      <c r="BE120" s="73">
        <v>800032.93000000017</v>
      </c>
      <c r="BF120" s="73">
        <v>951997.43000000017</v>
      </c>
      <c r="BG120" s="73">
        <v>453191.42</v>
      </c>
      <c r="BH120" s="73">
        <v>453191.42</v>
      </c>
      <c r="BI120" s="73">
        <v>762571.36999999988</v>
      </c>
      <c r="BJ120" s="98">
        <v>536585</v>
      </c>
      <c r="BK120" s="98">
        <v>522457.55959999998</v>
      </c>
      <c r="BL120" s="98">
        <v>587453.13</v>
      </c>
      <c r="BM120" s="98">
        <v>258530.03999999998</v>
      </c>
      <c r="BN120" s="98">
        <v>277920.02000000008</v>
      </c>
      <c r="BO120" s="98">
        <v>416856.85000000009</v>
      </c>
      <c r="BP120" s="3">
        <v>661797.28</v>
      </c>
      <c r="BQ120" s="3">
        <v>1232797.4300000002</v>
      </c>
      <c r="BR120" s="3">
        <v>529214.14999999991</v>
      </c>
      <c r="BS120" s="3">
        <v>930172.05999999994</v>
      </c>
      <c r="BT120" s="3">
        <v>1172262.6999999997</v>
      </c>
      <c r="BU120" s="3">
        <v>831311.12</v>
      </c>
      <c r="BV120" s="98">
        <v>1070990.69</v>
      </c>
      <c r="BW120" s="98">
        <v>1042617.51</v>
      </c>
      <c r="BX120" s="98">
        <v>688943.64000000013</v>
      </c>
      <c r="BY120" s="98">
        <v>1122149.23</v>
      </c>
      <c r="BZ120" s="98">
        <v>1311876.6099999999</v>
      </c>
      <c r="CA120" s="98">
        <v>1143833.1500000004</v>
      </c>
      <c r="CB120" s="98">
        <v>1620047.5899999996</v>
      </c>
      <c r="CC120" s="98">
        <v>1826103</v>
      </c>
      <c r="CD120" s="98">
        <v>1519279.9499999997</v>
      </c>
      <c r="CE120" s="98">
        <v>973883.42999999993</v>
      </c>
      <c r="CF120" s="98">
        <v>2218025.2199999997</v>
      </c>
      <c r="CG120" s="98">
        <v>1158523.18</v>
      </c>
      <c r="CH120" s="98">
        <v>1395327.43</v>
      </c>
      <c r="CI120" s="98">
        <v>318441.76</v>
      </c>
      <c r="CJ120" s="98">
        <v>1452759.1400000001</v>
      </c>
      <c r="CK120" s="98">
        <v>715377</v>
      </c>
      <c r="CL120" s="98">
        <v>1015201</v>
      </c>
      <c r="CM120" s="98">
        <v>2052915</v>
      </c>
      <c r="CN120" s="98">
        <v>1719493</v>
      </c>
      <c r="CO120" s="98">
        <v>1116235</v>
      </c>
      <c r="CP120" s="98">
        <v>1066666.0899999996</v>
      </c>
      <c r="CQ120" s="98">
        <v>751229</v>
      </c>
      <c r="CR120" s="98">
        <v>1406297</v>
      </c>
      <c r="CS120" s="98">
        <v>1473313</v>
      </c>
      <c r="CT120" s="241">
        <v>2386686.0100000002</v>
      </c>
      <c r="CU120" s="241">
        <v>935118.56999999983</v>
      </c>
      <c r="CV120" s="241">
        <v>1428129.28</v>
      </c>
      <c r="CW120" s="98">
        <v>2352168.5699999998</v>
      </c>
      <c r="CX120" s="131">
        <v>1233899.5956762803</v>
      </c>
      <c r="CY120" s="98">
        <v>1214491.58</v>
      </c>
      <c r="CZ120" s="73">
        <v>1021102.2399999999</v>
      </c>
      <c r="DA120" s="73">
        <v>1850895.4141972687</v>
      </c>
      <c r="DB120" s="73">
        <v>797749.32570577669</v>
      </c>
      <c r="DC120" s="73">
        <v>651327.59</v>
      </c>
      <c r="DD120" s="77">
        <v>1052038.7</v>
      </c>
      <c r="DE120" s="73">
        <v>1828992.1574024693</v>
      </c>
    </row>
    <row r="121" spans="1:109" s="34" customFormat="1" ht="13.8" x14ac:dyDescent="0.3">
      <c r="A121" s="99" t="s">
        <v>315</v>
      </c>
      <c r="B121" s="102">
        <v>1343879.46</v>
      </c>
      <c r="C121" s="73">
        <v>1343509.5199999998</v>
      </c>
      <c r="D121" s="73">
        <v>2821926.4</v>
      </c>
      <c r="E121" s="73">
        <v>7756731.0000000019</v>
      </c>
      <c r="F121" s="73">
        <f t="shared" si="35"/>
        <v>2070805.81</v>
      </c>
      <c r="G121" s="73">
        <f t="shared" si="24"/>
        <v>2625734.1199999996</v>
      </c>
      <c r="H121" s="73">
        <f t="shared" si="25"/>
        <v>1005233.0199999999</v>
      </c>
      <c r="I121" s="73">
        <f t="shared" si="36"/>
        <v>3428429.7600000002</v>
      </c>
      <c r="J121" s="98">
        <f t="shared" si="26"/>
        <v>2652855.4000000004</v>
      </c>
      <c r="K121" s="98">
        <f t="shared" si="27"/>
        <v>1073395.1000000001</v>
      </c>
      <c r="L121" s="98">
        <f t="shared" si="28"/>
        <v>1159221.5</v>
      </c>
      <c r="M121" s="98">
        <f t="shared" si="29"/>
        <v>2538731.2331279046</v>
      </c>
      <c r="N121" s="97">
        <v>388430.77</v>
      </c>
      <c r="O121" s="97">
        <v>0</v>
      </c>
      <c r="P121" s="73">
        <v>304459</v>
      </c>
      <c r="Q121" s="97">
        <v>93902.98</v>
      </c>
      <c r="R121" s="73">
        <v>345506.58</v>
      </c>
      <c r="S121" s="73">
        <v>453325.75000000006</v>
      </c>
      <c r="T121" s="73">
        <v>249552.19000000003</v>
      </c>
      <c r="U121" s="73">
        <v>62676.93</v>
      </c>
      <c r="V121" s="97">
        <v>0</v>
      </c>
      <c r="W121" s="97">
        <v>0</v>
      </c>
      <c r="X121" s="73">
        <v>0</v>
      </c>
      <c r="Y121" s="91">
        <v>172951.61000000002</v>
      </c>
      <c r="Z121" s="73">
        <v>65999.59</v>
      </c>
      <c r="AA121" s="73">
        <v>73333.009999999995</v>
      </c>
      <c r="AB121" s="73">
        <v>319995.26</v>
      </c>
      <c r="AC121" s="73">
        <v>39246.300000000003</v>
      </c>
      <c r="AD121" s="73">
        <v>0</v>
      </c>
      <c r="AE121" s="73">
        <v>48658.01</v>
      </c>
      <c r="AF121" s="73">
        <v>1438763.08</v>
      </c>
      <c r="AG121" s="73">
        <v>244060.19</v>
      </c>
      <c r="AH121" s="73">
        <v>14460.79</v>
      </c>
      <c r="AI121" s="73">
        <v>127260.54</v>
      </c>
      <c r="AJ121" s="73">
        <v>235906.03</v>
      </c>
      <c r="AK121" s="73">
        <v>18051.32</v>
      </c>
      <c r="AL121" s="73">
        <v>333716.25</v>
      </c>
      <c r="AM121" s="73">
        <v>0</v>
      </c>
      <c r="AN121" s="73">
        <v>101509.85</v>
      </c>
      <c r="AO121" s="73">
        <v>28819.93</v>
      </c>
      <c r="AP121" s="73">
        <v>85639.87</v>
      </c>
      <c r="AQ121" s="73">
        <v>3261.91</v>
      </c>
      <c r="AR121" s="73">
        <v>315691.48</v>
      </c>
      <c r="AS121" s="73">
        <v>47695.920000000006</v>
      </c>
      <c r="AT121" s="73">
        <v>13975.09</v>
      </c>
      <c r="AU121" s="73">
        <v>0</v>
      </c>
      <c r="AV121" s="73">
        <v>0</v>
      </c>
      <c r="AW121" s="73">
        <v>74922.720000000001</v>
      </c>
      <c r="AX121" s="73">
        <v>1842297.52</v>
      </c>
      <c r="AY121" s="73">
        <v>132975.95000000001</v>
      </c>
      <c r="AZ121" s="73">
        <v>110201.72</v>
      </c>
      <c r="BA121" s="73">
        <v>0</v>
      </c>
      <c r="BB121" s="73">
        <v>25481.77</v>
      </c>
      <c r="BC121" s="73">
        <v>40227.72</v>
      </c>
      <c r="BD121" s="73">
        <v>202024.69</v>
      </c>
      <c r="BE121" s="73">
        <v>1073448.79</v>
      </c>
      <c r="BF121" s="73">
        <v>0</v>
      </c>
      <c r="BG121" s="73">
        <v>0</v>
      </c>
      <c r="BH121" s="73">
        <v>0</v>
      </c>
      <c r="BI121" s="73">
        <v>1771.6</v>
      </c>
      <c r="BJ121" s="98">
        <v>4839</v>
      </c>
      <c r="BK121" s="98">
        <v>0</v>
      </c>
      <c r="BL121" s="98">
        <v>0</v>
      </c>
      <c r="BM121" s="98">
        <v>0</v>
      </c>
      <c r="BN121" s="98">
        <v>325966.27</v>
      </c>
      <c r="BO121" s="98">
        <v>425591.67000000004</v>
      </c>
      <c r="BP121" s="3">
        <v>0</v>
      </c>
      <c r="BQ121" s="3">
        <v>6004.21</v>
      </c>
      <c r="BR121" s="3">
        <v>120310.07</v>
      </c>
      <c r="BS121" s="3">
        <v>1634118.23</v>
      </c>
      <c r="BT121" s="3">
        <v>0</v>
      </c>
      <c r="BU121" s="3">
        <v>136025.94999999998</v>
      </c>
      <c r="BV121" s="98">
        <v>0</v>
      </c>
      <c r="BW121" s="98">
        <v>0</v>
      </c>
      <c r="BX121" s="98">
        <v>0</v>
      </c>
      <c r="BY121" s="98">
        <v>1222.1500000000001</v>
      </c>
      <c r="BZ121" s="98">
        <v>358032.27</v>
      </c>
      <c r="CA121" s="98">
        <v>469.66</v>
      </c>
      <c r="CB121" s="98">
        <v>107.73</v>
      </c>
      <c r="CC121" s="98">
        <v>436774</v>
      </c>
      <c r="CD121" s="98">
        <v>0</v>
      </c>
      <c r="CE121" s="98">
        <v>251126.13</v>
      </c>
      <c r="CF121" s="98">
        <v>0</v>
      </c>
      <c r="CG121" s="98">
        <v>25663.16</v>
      </c>
      <c r="CH121" s="98">
        <v>0</v>
      </c>
      <c r="CI121" s="98">
        <v>3176.23</v>
      </c>
      <c r="CJ121" s="98">
        <v>25152.269999999997</v>
      </c>
      <c r="CK121" s="98">
        <v>90394</v>
      </c>
      <c r="CL121" s="98">
        <v>0</v>
      </c>
      <c r="CM121" s="98">
        <v>279969</v>
      </c>
      <c r="CN121" s="98">
        <v>0</v>
      </c>
      <c r="CO121" s="98">
        <v>0</v>
      </c>
      <c r="CP121" s="98">
        <v>0</v>
      </c>
      <c r="CQ121" s="98">
        <v>758368</v>
      </c>
      <c r="CR121" s="98">
        <v>2162</v>
      </c>
      <c r="CS121" s="98">
        <v>0</v>
      </c>
      <c r="CT121" s="241">
        <v>0</v>
      </c>
      <c r="CU121" s="241">
        <v>128177.62</v>
      </c>
      <c r="CV121" s="241">
        <v>1076938.76</v>
      </c>
      <c r="CW121" s="98">
        <v>23805.08</v>
      </c>
      <c r="CX121" s="98">
        <v>0</v>
      </c>
      <c r="CY121" s="98">
        <v>292479.79000000004</v>
      </c>
      <c r="CZ121" s="73">
        <v>537326.5</v>
      </c>
      <c r="DA121" s="73">
        <v>103522.35167711989</v>
      </c>
      <c r="DB121" s="73">
        <v>296091.92208536237</v>
      </c>
      <c r="DC121" s="73">
        <v>0</v>
      </c>
      <c r="DD121" s="77">
        <v>78345.45</v>
      </c>
      <c r="DE121" s="73">
        <v>2043.7593654222001</v>
      </c>
    </row>
    <row r="122" spans="1:109" s="37" customFormat="1" ht="13.8" x14ac:dyDescent="0.3">
      <c r="A122" s="326" t="s">
        <v>314</v>
      </c>
      <c r="B122" s="189">
        <v>834627.33</v>
      </c>
      <c r="C122" s="117">
        <v>1000408.9600000001</v>
      </c>
      <c r="D122" s="117">
        <v>1367379.6300000004</v>
      </c>
      <c r="E122" s="117">
        <v>1294857.3600000001</v>
      </c>
      <c r="F122" s="117">
        <f t="shared" si="35"/>
        <v>1637239.49</v>
      </c>
      <c r="G122" s="117">
        <f t="shared" si="24"/>
        <v>2287608.8699999996</v>
      </c>
      <c r="H122" s="117">
        <f t="shared" si="25"/>
        <v>1272865.9200000002</v>
      </c>
      <c r="I122" s="117">
        <f t="shared" si="36"/>
        <v>1186261.6599999999</v>
      </c>
      <c r="J122" s="95">
        <f t="shared" si="26"/>
        <v>1414859.1588999999</v>
      </c>
      <c r="K122" s="95">
        <f t="shared" si="27"/>
        <v>1106388.48</v>
      </c>
      <c r="L122" s="95">
        <f t="shared" si="28"/>
        <v>1234254.6200000001</v>
      </c>
      <c r="M122" s="95">
        <f t="shared" si="29"/>
        <v>1789747.5536853347</v>
      </c>
      <c r="N122" s="122">
        <v>105460.93000000005</v>
      </c>
      <c r="O122" s="122">
        <v>58891.26</v>
      </c>
      <c r="P122" s="117">
        <v>110190</v>
      </c>
      <c r="Q122" s="122">
        <v>98216.540000000052</v>
      </c>
      <c r="R122" s="117">
        <v>244298.43000000005</v>
      </c>
      <c r="S122" s="117">
        <v>291258.77999999997</v>
      </c>
      <c r="T122" s="117">
        <v>104751.59</v>
      </c>
      <c r="U122" s="117">
        <v>110156.51</v>
      </c>
      <c r="V122" s="122">
        <v>94013.160000000018</v>
      </c>
      <c r="W122" s="122">
        <v>108103.66999999997</v>
      </c>
      <c r="X122" s="117">
        <v>131306.30999999997</v>
      </c>
      <c r="Y122" s="113">
        <v>180592.31</v>
      </c>
      <c r="Z122" s="117">
        <v>47935.17</v>
      </c>
      <c r="AA122" s="117">
        <v>48070.290000000008</v>
      </c>
      <c r="AB122" s="117">
        <v>119749.75</v>
      </c>
      <c r="AC122" s="117">
        <v>79283.87999999999</v>
      </c>
      <c r="AD122" s="117">
        <v>128092.62</v>
      </c>
      <c r="AE122" s="117">
        <v>208977.94000000003</v>
      </c>
      <c r="AF122" s="117">
        <v>326884.63</v>
      </c>
      <c r="AG122" s="117">
        <v>372461.03999999992</v>
      </c>
      <c r="AH122" s="117">
        <v>136595.48000000004</v>
      </c>
      <c r="AI122" s="117">
        <v>113617.40000000002</v>
      </c>
      <c r="AJ122" s="117">
        <v>88566.650000000009</v>
      </c>
      <c r="AK122" s="117">
        <v>617374.0199999999</v>
      </c>
      <c r="AL122" s="117">
        <v>87595.839999999997</v>
      </c>
      <c r="AM122" s="117">
        <v>19518.37</v>
      </c>
      <c r="AN122" s="117">
        <v>81363.410000000018</v>
      </c>
      <c r="AO122" s="117">
        <v>38289.519999999997</v>
      </c>
      <c r="AP122" s="117">
        <v>143430.21999999997</v>
      </c>
      <c r="AQ122" s="117">
        <v>61897.41</v>
      </c>
      <c r="AR122" s="117">
        <v>31993.650000000012</v>
      </c>
      <c r="AS122" s="117">
        <v>244986.34000000011</v>
      </c>
      <c r="AT122" s="117">
        <v>98917.51</v>
      </c>
      <c r="AU122" s="117">
        <v>226685.17999999993</v>
      </c>
      <c r="AV122" s="117">
        <v>93697.25</v>
      </c>
      <c r="AW122" s="117">
        <v>144491.21999999997</v>
      </c>
      <c r="AX122" s="117">
        <v>58683.340000000004</v>
      </c>
      <c r="AY122" s="117">
        <v>43441.929999999993</v>
      </c>
      <c r="AZ122" s="117">
        <v>63912.89</v>
      </c>
      <c r="BA122" s="117">
        <v>61619.899999999994</v>
      </c>
      <c r="BB122" s="117">
        <v>193938.28999999998</v>
      </c>
      <c r="BC122" s="117">
        <v>80075.350000000006</v>
      </c>
      <c r="BD122" s="117">
        <v>280264.87999999995</v>
      </c>
      <c r="BE122" s="117">
        <v>115434.61999999997</v>
      </c>
      <c r="BF122" s="117">
        <v>53567.03</v>
      </c>
      <c r="BG122" s="117">
        <v>71269.950000000012</v>
      </c>
      <c r="BH122" s="117">
        <v>71269.950000000012</v>
      </c>
      <c r="BI122" s="117">
        <v>92783.530000000013</v>
      </c>
      <c r="BJ122" s="95">
        <v>92970</v>
      </c>
      <c r="BK122" s="95">
        <v>76917.728900000002</v>
      </c>
      <c r="BL122" s="95">
        <v>88677.64</v>
      </c>
      <c r="BM122" s="95">
        <v>12884.659999999998</v>
      </c>
      <c r="BN122" s="95">
        <v>172401.84</v>
      </c>
      <c r="BO122" s="95">
        <v>127299.38999999998</v>
      </c>
      <c r="BP122" s="348">
        <v>79287.719999999987</v>
      </c>
      <c r="BQ122" s="348">
        <v>99288.72</v>
      </c>
      <c r="BR122" s="348">
        <v>171798.41000000003</v>
      </c>
      <c r="BS122" s="348">
        <v>177289.59</v>
      </c>
      <c r="BT122" s="348">
        <v>154566.04</v>
      </c>
      <c r="BU122" s="348">
        <v>161477.42000000001</v>
      </c>
      <c r="BV122" s="95">
        <v>146115.44</v>
      </c>
      <c r="BW122" s="95">
        <v>45872.149999999994</v>
      </c>
      <c r="BX122" s="95">
        <v>83558.86</v>
      </c>
      <c r="BY122" s="95">
        <v>57146.289999999994</v>
      </c>
      <c r="BZ122" s="95">
        <v>103106.38000000002</v>
      </c>
      <c r="CA122" s="95">
        <v>120663.37999999999</v>
      </c>
      <c r="CB122" s="95">
        <v>157245.51</v>
      </c>
      <c r="CC122" s="95">
        <v>75468</v>
      </c>
      <c r="CD122" s="95">
        <v>51964.87</v>
      </c>
      <c r="CE122" s="95">
        <v>78137.59</v>
      </c>
      <c r="CF122" s="95">
        <v>80124.649999999994</v>
      </c>
      <c r="CG122" s="95">
        <v>106985.36</v>
      </c>
      <c r="CH122" s="95">
        <v>52116.099999999991</v>
      </c>
      <c r="CI122" s="95">
        <v>58219.000000000007</v>
      </c>
      <c r="CJ122" s="95">
        <v>72180.849999999991</v>
      </c>
      <c r="CK122" s="95">
        <v>73630</v>
      </c>
      <c r="CL122" s="95">
        <v>43518</v>
      </c>
      <c r="CM122" s="95">
        <v>66477</v>
      </c>
      <c r="CN122" s="95">
        <v>202263</v>
      </c>
      <c r="CO122" s="95">
        <v>162805</v>
      </c>
      <c r="CP122" s="95">
        <v>76849.670000000013</v>
      </c>
      <c r="CQ122" s="95">
        <v>110539</v>
      </c>
      <c r="CR122" s="95">
        <v>196899</v>
      </c>
      <c r="CS122" s="95">
        <v>118758</v>
      </c>
      <c r="CT122" s="207">
        <v>159246.90999999997</v>
      </c>
      <c r="CU122" s="207">
        <v>124269.26000000001</v>
      </c>
      <c r="CV122" s="207">
        <v>370906.23000000004</v>
      </c>
      <c r="CW122" s="95">
        <v>88843.85</v>
      </c>
      <c r="CX122" s="223">
        <v>142122.49657590591</v>
      </c>
      <c r="CY122" s="95">
        <v>146440.20000000001</v>
      </c>
      <c r="CZ122" s="117">
        <v>174510.91999999998</v>
      </c>
      <c r="DA122" s="117">
        <v>147634.1992185337</v>
      </c>
      <c r="DB122" s="117">
        <v>127046.78394140542</v>
      </c>
      <c r="DC122" s="117">
        <v>99945.853446649024</v>
      </c>
      <c r="DD122" s="304">
        <v>82797.98000000001</v>
      </c>
      <c r="DE122" s="117">
        <v>125982.8705028409</v>
      </c>
    </row>
    <row r="123" spans="1:109" s="37" customFormat="1" ht="13.8" x14ac:dyDescent="0.3">
      <c r="A123" s="326" t="s">
        <v>313</v>
      </c>
      <c r="B123" s="189">
        <v>5018028.3</v>
      </c>
      <c r="C123" s="117">
        <v>621767.18000000005</v>
      </c>
      <c r="D123" s="117">
        <v>563397.16999999993</v>
      </c>
      <c r="E123" s="117">
        <v>1061911.49</v>
      </c>
      <c r="F123" s="117">
        <f t="shared" si="35"/>
        <v>1183653.27</v>
      </c>
      <c r="G123" s="117">
        <f t="shared" si="24"/>
        <v>1555430.5799999998</v>
      </c>
      <c r="H123" s="117">
        <f t="shared" si="25"/>
        <v>813003.44000000006</v>
      </c>
      <c r="I123" s="117">
        <f t="shared" si="36"/>
        <v>1437210.6599999997</v>
      </c>
      <c r="J123" s="95">
        <f t="shared" si="26"/>
        <v>1017558.5294000001</v>
      </c>
      <c r="K123" s="95">
        <f t="shared" si="27"/>
        <v>986789.9</v>
      </c>
      <c r="L123" s="95">
        <f t="shared" si="28"/>
        <v>1544333.27</v>
      </c>
      <c r="M123" s="95">
        <f t="shared" si="29"/>
        <v>1321610.1150224805</v>
      </c>
      <c r="N123" s="122">
        <v>16320.74</v>
      </c>
      <c r="O123" s="122">
        <v>37310.839999999997</v>
      </c>
      <c r="P123" s="117">
        <v>34951</v>
      </c>
      <c r="Q123" s="122">
        <v>354514.77000000008</v>
      </c>
      <c r="R123" s="117">
        <v>35600.319999999992</v>
      </c>
      <c r="S123" s="117">
        <v>31363.240000000009</v>
      </c>
      <c r="T123" s="117">
        <v>119343.25999999997</v>
      </c>
      <c r="U123" s="117">
        <v>223101.08</v>
      </c>
      <c r="V123" s="122">
        <v>75724.81</v>
      </c>
      <c r="W123" s="122">
        <v>99840.26999999999</v>
      </c>
      <c r="X123" s="117">
        <v>129003.29000000001</v>
      </c>
      <c r="Y123" s="113">
        <v>26579.649999999998</v>
      </c>
      <c r="Z123" s="117">
        <v>530357.01829999965</v>
      </c>
      <c r="AA123" s="117">
        <v>10568.609999999999</v>
      </c>
      <c r="AB123" s="117">
        <v>12809.749999999998</v>
      </c>
      <c r="AC123" s="117">
        <v>26866.35</v>
      </c>
      <c r="AD123" s="117">
        <v>21677.491699999999</v>
      </c>
      <c r="AE123" s="117">
        <v>30370.920000000006</v>
      </c>
      <c r="AF123" s="117">
        <v>309086.09000000003</v>
      </c>
      <c r="AG123" s="117">
        <v>7502.4</v>
      </c>
      <c r="AH123" s="117">
        <v>344561.91000000009</v>
      </c>
      <c r="AI123" s="117">
        <v>53072.670000000006</v>
      </c>
      <c r="AJ123" s="117">
        <v>115883.07000000004</v>
      </c>
      <c r="AK123" s="117">
        <v>92674.3</v>
      </c>
      <c r="AL123" s="117">
        <v>82016.220000000016</v>
      </c>
      <c r="AM123" s="122">
        <v>109175.97000000002</v>
      </c>
      <c r="AN123" s="117">
        <v>29723.039999999997</v>
      </c>
      <c r="AO123" s="117">
        <v>820.77</v>
      </c>
      <c r="AP123" s="117">
        <v>38380.560000000012</v>
      </c>
      <c r="AQ123" s="117">
        <v>184495.05</v>
      </c>
      <c r="AR123" s="117">
        <v>7905.92</v>
      </c>
      <c r="AS123" s="117">
        <v>50211.359999999993</v>
      </c>
      <c r="AT123" s="117">
        <v>48228.390000000007</v>
      </c>
      <c r="AU123" s="117">
        <v>182661.87</v>
      </c>
      <c r="AV123" s="117">
        <v>21246.679999999997</v>
      </c>
      <c r="AW123" s="117">
        <v>58137.609999999986</v>
      </c>
      <c r="AX123" s="117">
        <v>26111.06</v>
      </c>
      <c r="AY123" s="117">
        <v>28217.99</v>
      </c>
      <c r="AZ123" s="117">
        <v>181571.03</v>
      </c>
      <c r="BA123" s="117">
        <v>83325.36</v>
      </c>
      <c r="BB123" s="117">
        <v>162639.86999999997</v>
      </c>
      <c r="BC123" s="117">
        <v>62341.110000000015</v>
      </c>
      <c r="BD123" s="117">
        <v>151484.86000000002</v>
      </c>
      <c r="BE123" s="117">
        <v>318780.53999999998</v>
      </c>
      <c r="BF123" s="117">
        <v>192358.07999999993</v>
      </c>
      <c r="BG123" s="117">
        <v>50699.53</v>
      </c>
      <c r="BH123" s="117">
        <v>92951.999999999971</v>
      </c>
      <c r="BI123" s="117">
        <v>86729.229999999981</v>
      </c>
      <c r="BJ123" s="95">
        <v>291182</v>
      </c>
      <c r="BK123" s="95">
        <v>49135.169399999999</v>
      </c>
      <c r="BL123" s="95">
        <v>57427.58</v>
      </c>
      <c r="BM123" s="95">
        <v>1110.48</v>
      </c>
      <c r="BN123" s="95">
        <v>59987.28</v>
      </c>
      <c r="BO123" s="95">
        <v>50146.000000000007</v>
      </c>
      <c r="BP123" s="348">
        <v>93954.400000000023</v>
      </c>
      <c r="BQ123" s="348">
        <v>96816.33</v>
      </c>
      <c r="BR123" s="348">
        <v>2412.31</v>
      </c>
      <c r="BS123" s="348">
        <v>124769.68</v>
      </c>
      <c r="BT123" s="348">
        <v>113422.24000000002</v>
      </c>
      <c r="BU123" s="348">
        <v>77195.06</v>
      </c>
      <c r="BV123" s="95">
        <v>55921.899999999994</v>
      </c>
      <c r="BW123" s="95">
        <v>59018.8</v>
      </c>
      <c r="BX123" s="95">
        <v>169999.46999999997</v>
      </c>
      <c r="BY123" s="95">
        <v>36890.89</v>
      </c>
      <c r="BZ123" s="95">
        <v>40992.74</v>
      </c>
      <c r="CA123" s="95">
        <v>111395.16999999998</v>
      </c>
      <c r="CB123" s="95">
        <v>49195.73</v>
      </c>
      <c r="CC123" s="95">
        <v>85738</v>
      </c>
      <c r="CD123" s="95">
        <v>37303.739999999991</v>
      </c>
      <c r="CE123" s="95">
        <v>95222.62999999999</v>
      </c>
      <c r="CF123" s="95">
        <v>91411.400000000038</v>
      </c>
      <c r="CG123" s="95">
        <v>153699.43000000005</v>
      </c>
      <c r="CH123" s="95">
        <v>173841.46999999994</v>
      </c>
      <c r="CI123" s="95">
        <v>522.19000000000005</v>
      </c>
      <c r="CJ123" s="95">
        <v>65119.55</v>
      </c>
      <c r="CK123" s="95">
        <v>58718</v>
      </c>
      <c r="CL123" s="95">
        <v>109783</v>
      </c>
      <c r="CM123" s="95">
        <v>99610</v>
      </c>
      <c r="CN123" s="95">
        <v>166390</v>
      </c>
      <c r="CO123" s="95">
        <v>63631</v>
      </c>
      <c r="CP123" s="95">
        <v>122077.06000000001</v>
      </c>
      <c r="CQ123" s="95">
        <v>40462</v>
      </c>
      <c r="CR123" s="95">
        <v>417308</v>
      </c>
      <c r="CS123" s="95">
        <v>226871</v>
      </c>
      <c r="CT123" s="207">
        <v>68262.64</v>
      </c>
      <c r="CU123" s="207">
        <v>91486.43</v>
      </c>
      <c r="CV123" s="207">
        <v>208057.39</v>
      </c>
      <c r="CW123" s="95">
        <v>71084.859999999986</v>
      </c>
      <c r="CX123" s="223">
        <v>100290.66209178181</v>
      </c>
      <c r="CY123" s="95">
        <v>36509.530000000006</v>
      </c>
      <c r="CZ123" s="117">
        <v>241973.23</v>
      </c>
      <c r="DA123" s="117">
        <v>100538.9518962224</v>
      </c>
      <c r="DB123" s="117">
        <v>24462.734837774158</v>
      </c>
      <c r="DC123" s="117">
        <v>158714.86114823297</v>
      </c>
      <c r="DD123" s="304">
        <v>131466.33000000005</v>
      </c>
      <c r="DE123" s="117">
        <v>88762.495048468962</v>
      </c>
    </row>
    <row r="124" spans="1:109" s="37" customFormat="1" ht="13.8" x14ac:dyDescent="0.3">
      <c r="A124" s="326" t="s">
        <v>312</v>
      </c>
      <c r="B124" s="189">
        <v>123</v>
      </c>
      <c r="C124" s="117">
        <v>1507178.93</v>
      </c>
      <c r="D124" s="117">
        <v>1471874.17</v>
      </c>
      <c r="E124" s="117">
        <v>2258671.2461999985</v>
      </c>
      <c r="F124" s="117">
        <f t="shared" si="35"/>
        <v>0</v>
      </c>
      <c r="G124" s="117">
        <f t="shared" si="24"/>
        <v>8874.7899999999991</v>
      </c>
      <c r="H124" s="117">
        <f t="shared" si="25"/>
        <v>0</v>
      </c>
      <c r="I124" s="117">
        <f t="shared" si="36"/>
        <v>53.62</v>
      </c>
      <c r="J124" s="95">
        <f t="shared" si="26"/>
        <v>0</v>
      </c>
      <c r="K124" s="95">
        <f t="shared" si="27"/>
        <v>0</v>
      </c>
      <c r="L124" s="95">
        <f t="shared" si="28"/>
        <v>109783</v>
      </c>
      <c r="M124" s="95">
        <f t="shared" si="29"/>
        <v>0</v>
      </c>
      <c r="N124" s="122">
        <v>0</v>
      </c>
      <c r="O124" s="122">
        <v>0</v>
      </c>
      <c r="P124" s="117">
        <v>0</v>
      </c>
      <c r="Q124" s="122">
        <v>0</v>
      </c>
      <c r="R124" s="117">
        <v>0</v>
      </c>
      <c r="S124" s="117">
        <v>0</v>
      </c>
      <c r="T124" s="117">
        <v>0</v>
      </c>
      <c r="U124" s="117">
        <v>0</v>
      </c>
      <c r="V124" s="122">
        <v>0</v>
      </c>
      <c r="W124" s="122">
        <v>0</v>
      </c>
      <c r="X124" s="117">
        <v>0</v>
      </c>
      <c r="Y124" s="113">
        <v>0</v>
      </c>
      <c r="Z124" s="117">
        <v>0</v>
      </c>
      <c r="AA124" s="117">
        <v>0</v>
      </c>
      <c r="AB124" s="117">
        <v>0</v>
      </c>
      <c r="AC124" s="117">
        <v>0</v>
      </c>
      <c r="AD124" s="117">
        <v>0</v>
      </c>
      <c r="AE124" s="117">
        <v>0</v>
      </c>
      <c r="AF124" s="117">
        <v>0</v>
      </c>
      <c r="AG124" s="117">
        <v>8874.7899999999991</v>
      </c>
      <c r="AH124" s="117">
        <v>0</v>
      </c>
      <c r="AI124" s="117">
        <v>0</v>
      </c>
      <c r="AJ124" s="117">
        <v>0</v>
      </c>
      <c r="AK124" s="117">
        <v>0</v>
      </c>
      <c r="AL124" s="117">
        <v>0</v>
      </c>
      <c r="AM124" s="114" t="s">
        <v>160</v>
      </c>
      <c r="AN124" s="117">
        <v>0</v>
      </c>
      <c r="AO124" s="117">
        <v>0</v>
      </c>
      <c r="AP124" s="117">
        <v>0</v>
      </c>
      <c r="AQ124" s="117">
        <v>0</v>
      </c>
      <c r="AR124" s="117"/>
      <c r="AS124" s="117">
        <v>0</v>
      </c>
      <c r="AT124" s="117">
        <v>0</v>
      </c>
      <c r="AU124" s="117">
        <v>0</v>
      </c>
      <c r="AV124" s="117">
        <v>0</v>
      </c>
      <c r="AW124" s="117">
        <v>0</v>
      </c>
      <c r="AX124" s="117">
        <v>0</v>
      </c>
      <c r="AY124" s="117">
        <v>0</v>
      </c>
      <c r="AZ124" s="117">
        <v>53.62</v>
      </c>
      <c r="BA124" s="117">
        <v>0</v>
      </c>
      <c r="BB124" s="117">
        <v>0</v>
      </c>
      <c r="BC124" s="117">
        <v>0</v>
      </c>
      <c r="BD124" s="117">
        <v>0</v>
      </c>
      <c r="BE124" s="117">
        <v>0</v>
      </c>
      <c r="BF124" s="117">
        <v>0</v>
      </c>
      <c r="BG124" s="117">
        <v>0</v>
      </c>
      <c r="BH124" s="117">
        <v>0</v>
      </c>
      <c r="BI124" s="117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348">
        <v>0</v>
      </c>
      <c r="BQ124" s="348">
        <v>0</v>
      </c>
      <c r="BR124" s="348">
        <v>0</v>
      </c>
      <c r="BS124" s="348">
        <v>0</v>
      </c>
      <c r="BT124" s="348">
        <v>0</v>
      </c>
      <c r="BU124" s="348">
        <v>0</v>
      </c>
      <c r="BV124" s="95">
        <v>0</v>
      </c>
      <c r="BW124" s="95">
        <v>0</v>
      </c>
      <c r="BX124" s="95">
        <v>0</v>
      </c>
      <c r="BY124" s="95">
        <v>0</v>
      </c>
      <c r="BZ124" s="95">
        <v>0</v>
      </c>
      <c r="CA124" s="95">
        <v>0</v>
      </c>
      <c r="CB124" s="95">
        <v>0</v>
      </c>
      <c r="CC124" s="95">
        <v>0</v>
      </c>
      <c r="CD124" s="95">
        <v>0</v>
      </c>
      <c r="CE124" s="95">
        <v>0</v>
      </c>
      <c r="CF124" s="95">
        <v>0</v>
      </c>
      <c r="CG124" s="95">
        <v>0</v>
      </c>
      <c r="CH124" s="95">
        <v>0</v>
      </c>
      <c r="CI124" s="95">
        <v>0</v>
      </c>
      <c r="CJ124" s="95">
        <v>0</v>
      </c>
      <c r="CK124" s="95">
        <v>0</v>
      </c>
      <c r="CL124" s="95">
        <v>109783</v>
      </c>
      <c r="CM124" s="95">
        <v>0</v>
      </c>
      <c r="CN124" s="95">
        <v>0</v>
      </c>
      <c r="CO124" s="95">
        <v>0</v>
      </c>
      <c r="CP124" s="95">
        <v>0</v>
      </c>
      <c r="CQ124" s="95">
        <v>0</v>
      </c>
      <c r="CR124" s="95">
        <v>0</v>
      </c>
      <c r="CS124" s="95">
        <v>0</v>
      </c>
      <c r="CT124" s="207">
        <v>0</v>
      </c>
      <c r="CU124" s="207">
        <v>0</v>
      </c>
      <c r="CV124" s="207">
        <v>0</v>
      </c>
      <c r="CW124" s="95">
        <v>0</v>
      </c>
      <c r="CX124" s="95">
        <v>0</v>
      </c>
      <c r="CY124" s="95">
        <v>0</v>
      </c>
      <c r="CZ124" s="117">
        <v>0</v>
      </c>
      <c r="DA124" s="117">
        <v>0</v>
      </c>
      <c r="DB124" s="117">
        <v>0</v>
      </c>
      <c r="DC124" s="117">
        <v>0</v>
      </c>
      <c r="DD124" s="354">
        <v>0</v>
      </c>
      <c r="DE124" s="117">
        <v>0</v>
      </c>
    </row>
    <row r="125" spans="1:109" s="329" customFormat="1" ht="13.8" x14ac:dyDescent="0.3">
      <c r="A125" s="326" t="s">
        <v>161</v>
      </c>
      <c r="B125" s="117">
        <f>B126-SUM(B6,B12,B15,B19:B23,B29:B40,B43:B45,B49:B49,B52,B60:B72,B75:B84,B89,B93:B95,B99:B105,B108:B111,B114:B116,B122:B124)</f>
        <v>86723959.405100018</v>
      </c>
      <c r="C125" s="117">
        <f>C126-SUM(C6,C12,C15,C19:C23,C29:C40,C43:C45,C49:C49,C52,C60:C72,C75:C84,C89,C93:C95,C99:C105,C108:C111,C114:C116,C122:C124)</f>
        <v>71518376.17629993</v>
      </c>
      <c r="D125" s="117">
        <v>112344464.19710001</v>
      </c>
      <c r="E125" s="117">
        <v>113848102.55520001</v>
      </c>
      <c r="F125" s="117">
        <f t="shared" si="35"/>
        <v>163453573.83959982</v>
      </c>
      <c r="G125" s="117">
        <f t="shared" si="24"/>
        <v>153426872.2545003</v>
      </c>
      <c r="H125" s="117">
        <f t="shared" si="25"/>
        <v>122534079.25279914</v>
      </c>
      <c r="I125" s="117">
        <f t="shared" si="36"/>
        <v>218792223.02500072</v>
      </c>
      <c r="J125" s="95">
        <f t="shared" si="26"/>
        <v>226273563.44779998</v>
      </c>
      <c r="K125" s="95">
        <f t="shared" si="27"/>
        <v>154469815.16899878</v>
      </c>
      <c r="L125" s="95">
        <f t="shared" si="28"/>
        <v>157684045.87300009</v>
      </c>
      <c r="M125" s="95">
        <f t="shared" si="29"/>
        <v>200303315.58362538</v>
      </c>
      <c r="N125" s="114">
        <v>6945395.3869999908</v>
      </c>
      <c r="O125" s="114">
        <f>O126-SUM(O6,O12,O15,O19:O23,O29:O40,O43:O45,O49:O49,O52,O60:O72,O75:O84,O89,O93:O95,O99:O105,O108:O111,O114:O116,O122:O124)</f>
        <v>6947247.520000007</v>
      </c>
      <c r="P125" s="114">
        <v>10158186</v>
      </c>
      <c r="Q125" s="114">
        <f>Q126-SUM(Q6,Q12,Q15,Q19:Q23,Q29:Q40,Q43:Q45,Q49,Q52,Q60:Q72,Q75:Q84,Q89,Q93:Q95,Q99:Q105,Q108:Q111,Q114:Q116,Q122:Q124)</f>
        <v>9314426.6200003363</v>
      </c>
      <c r="R125" s="130">
        <v>17404623.459999986</v>
      </c>
      <c r="S125" s="114">
        <f>S126-SUM(S6,S12,S15,S19:S23,S29:S40,S43:S45,S49,S52,S60:S72,S75:S84,S89,S93:S95,S99:S105,S108:S111,S114:S116,S122:S124)</f>
        <v>21701618.349000037</v>
      </c>
      <c r="T125" s="114">
        <v>22085667</v>
      </c>
      <c r="U125" s="130">
        <v>20815473.939999994</v>
      </c>
      <c r="V125" s="355">
        <v>5994090.0854994543</v>
      </c>
      <c r="W125" s="327">
        <v>12870776.689600002</v>
      </c>
      <c r="X125" s="130">
        <v>13913206.788500002</v>
      </c>
      <c r="Y125" s="114">
        <v>15302862</v>
      </c>
      <c r="Z125" s="130">
        <v>10765219</v>
      </c>
      <c r="AA125" s="327">
        <v>7684079.8596000001</v>
      </c>
      <c r="AB125" s="130">
        <v>14416094.05529999</v>
      </c>
      <c r="AC125" s="130">
        <v>15452069</v>
      </c>
      <c r="AD125" s="130">
        <v>13224672</v>
      </c>
      <c r="AE125" s="130">
        <v>13271143</v>
      </c>
      <c r="AF125" s="130">
        <v>13194234.425399773</v>
      </c>
      <c r="AG125" s="130">
        <v>12992507.730000533</v>
      </c>
      <c r="AH125" s="130">
        <v>14031879.184200011</v>
      </c>
      <c r="AI125" s="130">
        <v>11335694</v>
      </c>
      <c r="AJ125" s="130">
        <v>13550563</v>
      </c>
      <c r="AK125" s="130">
        <v>13508717</v>
      </c>
      <c r="AL125" s="130">
        <v>16088618.356499944</v>
      </c>
      <c r="AM125" s="327">
        <v>7104479.9754000269</v>
      </c>
      <c r="AN125" s="130">
        <v>9051575.230000291</v>
      </c>
      <c r="AO125" s="130">
        <v>5053493.2827000283</v>
      </c>
      <c r="AP125" s="130">
        <v>10855361.487499721</v>
      </c>
      <c r="AQ125" s="130">
        <v>10269315.939999439</v>
      </c>
      <c r="AR125" s="130">
        <v>10894688.082600173</v>
      </c>
      <c r="AS125" s="130">
        <v>12231779.759999283</v>
      </c>
      <c r="AT125" s="130">
        <v>10219082.354099922</v>
      </c>
      <c r="AU125" s="130">
        <v>13945934.774000257</v>
      </c>
      <c r="AV125" s="130">
        <v>5211348.1900001727</v>
      </c>
      <c r="AW125" s="130">
        <v>11608401.819999859</v>
      </c>
      <c r="AX125" s="130">
        <v>16071232.03530018</v>
      </c>
      <c r="AY125" s="130">
        <v>10751827.239999931</v>
      </c>
      <c r="AZ125" s="130">
        <v>10524226.299999885</v>
      </c>
      <c r="BA125" s="130">
        <v>24632787.446000125</v>
      </c>
      <c r="BB125" s="130">
        <v>19254601.230000712</v>
      </c>
      <c r="BC125" s="130">
        <v>15869185.966699757</v>
      </c>
      <c r="BD125" s="130">
        <v>11045346.288000345</v>
      </c>
      <c r="BE125" s="130">
        <v>12888091.26999972</v>
      </c>
      <c r="BF125" s="130">
        <v>12399191.580000035</v>
      </c>
      <c r="BG125" s="130">
        <v>63842190.929000124</v>
      </c>
      <c r="BH125" s="130">
        <v>9516560.2899998277</v>
      </c>
      <c r="BI125" s="130">
        <v>11996982.450000081</v>
      </c>
      <c r="BJ125" s="130">
        <f t="shared" ref="BJ125:BU125" si="40">BJ126-BJ6-BJ12-BJ15-BJ19-BJ20-BJ21-BJ22-BJ23-BJ29-BJ30-BJ31-BJ32-BJ33-BJ34-BJ35-BJ36-BJ37-BJ38-BJ39-BJ43-BJ44-BJ45-BJ49-BJ53-BJ61-BJ62-BJ63-BJ64-BJ65-BJ66-BJ67-BJ68-BJ69-BJ70-BJ71-BJ72-BJ75-BJ76-BJ77-BJ78-BJ79-BJ80-BJ81-BJ82-BJ83-BJ84-BJ89-BJ95-BJ99-BJ100-BJ101-BJ102-BJ103-BJ104-BJ105-BJ108-BJ109-BJ110-BJ111-BJ114-BJ115-BJ116-BJ122-BJ123-BJ124</f>
        <v>35103325.718000017</v>
      </c>
      <c r="BK125" s="130">
        <f t="shared" si="40"/>
        <v>18121608.036800005</v>
      </c>
      <c r="BL125" s="130">
        <f t="shared" si="40"/>
        <v>15259315.759999987</v>
      </c>
      <c r="BM125" s="130">
        <f t="shared" si="40"/>
        <v>8107683.169999999</v>
      </c>
      <c r="BN125" s="130">
        <f t="shared" si="40"/>
        <v>18873985.772999994</v>
      </c>
      <c r="BO125" s="130">
        <f t="shared" si="40"/>
        <v>19405933.189999979</v>
      </c>
      <c r="BP125" s="130">
        <f t="shared" si="40"/>
        <v>14914469.640000006</v>
      </c>
      <c r="BQ125" s="130">
        <f t="shared" si="40"/>
        <v>15217698.118000001</v>
      </c>
      <c r="BR125" s="130">
        <f t="shared" si="40"/>
        <v>22429553.716000006</v>
      </c>
      <c r="BS125" s="130">
        <f t="shared" si="40"/>
        <v>20505446.309999976</v>
      </c>
      <c r="BT125" s="130">
        <f t="shared" si="40"/>
        <v>17475846.93600003</v>
      </c>
      <c r="BU125" s="130">
        <f t="shared" si="40"/>
        <v>20858697.079999987</v>
      </c>
      <c r="BV125" s="328">
        <v>12166862.730999596</v>
      </c>
      <c r="BW125" s="328">
        <v>8919698.8059999719</v>
      </c>
      <c r="BX125" s="328">
        <v>12681966.381000146</v>
      </c>
      <c r="BY125" s="328">
        <v>11537780.419999197</v>
      </c>
      <c r="BZ125" s="328">
        <v>13213417.107000023</v>
      </c>
      <c r="CA125" s="328">
        <v>18357425.845000587</v>
      </c>
      <c r="CB125" s="328">
        <v>14675703.799999774</v>
      </c>
      <c r="CC125" s="328">
        <v>12241205.125000209</v>
      </c>
      <c r="CD125" s="328">
        <v>8317406.1980000027</v>
      </c>
      <c r="CE125" s="328">
        <v>13407922.585999846</v>
      </c>
      <c r="CF125" s="328">
        <v>13501532.989999846</v>
      </c>
      <c r="CG125" s="328">
        <v>15448893.179999582</v>
      </c>
      <c r="CH125" s="328">
        <v>9628208.7229998596</v>
      </c>
      <c r="CI125" s="328">
        <v>5191995.8399999067</v>
      </c>
      <c r="CJ125" s="328">
        <v>11616870.199999973</v>
      </c>
      <c r="CK125" s="328">
        <v>12931652</v>
      </c>
      <c r="CL125" s="328">
        <v>11891816</v>
      </c>
      <c r="CM125" s="328">
        <v>12834853</v>
      </c>
      <c r="CN125" s="328">
        <v>17712625</v>
      </c>
      <c r="CO125" s="328">
        <v>17692681.850000322</v>
      </c>
      <c r="CP125" s="328">
        <v>11716169.26000002</v>
      </c>
      <c r="CQ125" s="328">
        <v>12076841</v>
      </c>
      <c r="CR125" s="328">
        <v>17671512</v>
      </c>
      <c r="CS125" s="328">
        <v>16718821</v>
      </c>
      <c r="CT125" s="356">
        <v>11046401.159999959</v>
      </c>
      <c r="CU125" s="356">
        <v>18016112.919999983</v>
      </c>
      <c r="CV125" s="356">
        <v>20727116.098999918</v>
      </c>
      <c r="CW125" s="328">
        <v>15395683.099999867</v>
      </c>
      <c r="CX125" s="328">
        <v>18473288.083744973</v>
      </c>
      <c r="CY125" s="328">
        <v>15351773.199999977</v>
      </c>
      <c r="CZ125" s="130">
        <v>18657272.230000116</v>
      </c>
      <c r="DA125" s="130">
        <v>18145660.369241074</v>
      </c>
      <c r="DB125" s="130">
        <v>12318472.519476101</v>
      </c>
      <c r="DC125" s="130">
        <v>23004814.292163335</v>
      </c>
      <c r="DD125" s="357">
        <v>14808907.610000052</v>
      </c>
      <c r="DE125" s="130">
        <v>14357814</v>
      </c>
    </row>
    <row r="126" spans="1:109" s="37" customFormat="1" ht="13.8" x14ac:dyDescent="0.3">
      <c r="A126" s="226" t="s">
        <v>162</v>
      </c>
      <c r="B126" s="130">
        <f>'2_M'!Y7</f>
        <v>342742210</v>
      </c>
      <c r="C126" s="117">
        <v>351627513</v>
      </c>
      <c r="D126" s="117">
        <v>404122217.09680003</v>
      </c>
      <c r="E126" s="117">
        <v>440350381.06660008</v>
      </c>
      <c r="F126" s="117">
        <f t="shared" si="35"/>
        <v>500127902.34419978</v>
      </c>
      <c r="G126" s="117">
        <f t="shared" si="24"/>
        <v>523975971.69440031</v>
      </c>
      <c r="H126" s="117">
        <f t="shared" si="25"/>
        <v>509867430.55916584</v>
      </c>
      <c r="I126" s="117">
        <f t="shared" si="36"/>
        <v>611841790.64160073</v>
      </c>
      <c r="J126" s="95">
        <f t="shared" si="26"/>
        <v>526245756.67399997</v>
      </c>
      <c r="K126" s="95">
        <f t="shared" si="27"/>
        <v>558038620.21399879</v>
      </c>
      <c r="L126" s="95">
        <f t="shared" si="28"/>
        <v>626166683.59599996</v>
      </c>
      <c r="M126" s="95">
        <f t="shared" si="29"/>
        <v>643367041.38162494</v>
      </c>
      <c r="N126" s="122">
        <v>34499563.770999983</v>
      </c>
      <c r="O126" s="122">
        <f>[2]M!Y38</f>
        <v>23555853.050000012</v>
      </c>
      <c r="P126" s="117">
        <v>43250002</v>
      </c>
      <c r="Q126" s="122">
        <v>32784417.690000329</v>
      </c>
      <c r="R126" s="117">
        <v>41553660.479999989</v>
      </c>
      <c r="S126" s="117">
        <v>58562278.059000023</v>
      </c>
      <c r="T126" s="117">
        <v>48141031.542999998</v>
      </c>
      <c r="U126" s="117">
        <f>SUM(U6,U12,U15,U19:U23,U29:U40,U43:U45,U49,U52,U61:U72,U75:U84,U89,U93:U95,U99:U105,U108:U111,U114:U116,U122:U125)</f>
        <v>43819007.789999999</v>
      </c>
      <c r="V126" s="122">
        <f>SUM(V6,V12,V15,V19:V23,V29:V40,V43:V45,V49,V52,V61:V72,V75:V84,V89,V93:V95,V99:V105,V108:V111,V114:V116,V122:V125)</f>
        <v>36886590.806299448</v>
      </c>
      <c r="W126" s="122">
        <f>SUM(W6,W12,W15,W19:W23,W29:W40,W43:W45,W49,W52,W61:W72,W75:W84,W89,W93:W95,W99:W105,W108:W111,W114:W116,W122:W125)</f>
        <v>42439586</v>
      </c>
      <c r="X126" s="122">
        <f>SUM(X6,X12,X15,X19:X23,X29:X40,X43:X45,X49,X52,X61:X72,X75:X84,X89,X93:X95,X99:X105,X108:X111,X114:X116,X122:X125)</f>
        <v>45513417.57</v>
      </c>
      <c r="Y126" s="122">
        <f>SUM(Y6,Y12,Y15,Y19:Y23,Y29:Y40,Y43:Y45,Y49,Y52,Y61:Y72,Y75:Y84,Y89,Y93:Y95,Y99:Y105,Y108:Y111,Y114:Y116,Y122:Y125)</f>
        <v>49122493.584899992</v>
      </c>
      <c r="Z126" s="122">
        <v>30021214.994100001</v>
      </c>
      <c r="AA126" s="122">
        <v>30416444</v>
      </c>
      <c r="AB126" s="122">
        <v>42832809</v>
      </c>
      <c r="AC126" s="122">
        <v>41490485.699999988</v>
      </c>
      <c r="AD126" s="122">
        <v>44768358.410999984</v>
      </c>
      <c r="AE126" s="122">
        <v>45782870.706199996</v>
      </c>
      <c r="AF126" s="122">
        <v>50807728.566099778</v>
      </c>
      <c r="AG126" s="122">
        <v>49677779.27000054</v>
      </c>
      <c r="AH126" s="122">
        <v>50855469.552600011</v>
      </c>
      <c r="AI126" s="122">
        <v>38534934.566499993</v>
      </c>
      <c r="AJ126" s="122">
        <v>48059585.272000007</v>
      </c>
      <c r="AK126" s="122">
        <v>50728291.655900009</v>
      </c>
      <c r="AL126" s="122">
        <v>48421317.971509941</v>
      </c>
      <c r="AM126" s="122">
        <v>27211404.440200027</v>
      </c>
      <c r="AN126" s="122">
        <v>41722729.249000289</v>
      </c>
      <c r="AO126" s="122">
        <v>22322394.551100023</v>
      </c>
      <c r="AP126" s="122">
        <v>45771383.418899715</v>
      </c>
      <c r="AQ126" s="122">
        <v>59755130.995299444</v>
      </c>
      <c r="AR126" s="122">
        <v>44237117.464990169</v>
      </c>
      <c r="AS126" s="122">
        <v>57530601.914165981</v>
      </c>
      <c r="AT126" s="122">
        <v>33064488.047099933</v>
      </c>
      <c r="AU126" s="122">
        <v>56861939.874000236</v>
      </c>
      <c r="AV126" s="122">
        <v>25275035.820000164</v>
      </c>
      <c r="AW126" s="122">
        <v>47693886.812899865</v>
      </c>
      <c r="AX126" s="122">
        <v>66294940.595300198</v>
      </c>
      <c r="AY126" s="122">
        <v>36738916.529999927</v>
      </c>
      <c r="AZ126" s="122">
        <v>37160322.233999893</v>
      </c>
      <c r="BA126" s="122">
        <v>52458849.354000121</v>
      </c>
      <c r="BB126" s="122">
        <v>56959327.948000714</v>
      </c>
      <c r="BC126" s="122">
        <v>49501784.707299747</v>
      </c>
      <c r="BD126" s="122">
        <v>43457608.73900035</v>
      </c>
      <c r="BE126" s="122">
        <v>48952366.667999707</v>
      </c>
      <c r="BF126" s="122">
        <v>47047235.210000053</v>
      </c>
      <c r="BG126" s="122">
        <v>95629510.697000116</v>
      </c>
      <c r="BH126" s="122">
        <v>32985521.889999822</v>
      </c>
      <c r="BI126" s="122">
        <v>44655406.06900008</v>
      </c>
      <c r="BJ126" s="117">
        <v>55598315.432000011</v>
      </c>
      <c r="BK126" s="117">
        <v>39087952.040000007</v>
      </c>
      <c r="BL126" s="117">
        <v>32404418.239999998</v>
      </c>
      <c r="BM126" s="117">
        <v>16449781.359999999</v>
      </c>
      <c r="BN126" s="117">
        <v>41528449.543000005</v>
      </c>
      <c r="BO126" s="117">
        <v>44829769.169999987</v>
      </c>
      <c r="BP126" s="117">
        <v>39380294.563000008</v>
      </c>
      <c r="BQ126" s="117">
        <v>43247275.658</v>
      </c>
      <c r="BR126" s="117">
        <v>50994777.948000006</v>
      </c>
      <c r="BS126" s="117">
        <v>67237679.925999969</v>
      </c>
      <c r="BT126" s="117">
        <v>44934094.283000007</v>
      </c>
      <c r="BU126" s="117">
        <v>50552948.510999985</v>
      </c>
      <c r="BV126" s="95">
        <f t="shared" ref="BV126:DE126" si="41">SUM(BV6,BV12,BV15,BV19:BV22,BV23,BV29:BV39,BV40,BV43:BV44,BV45,BV49,BV52,BV61:BV71,BV72,BV75:BV83,BV84,BV89,BV93:BV94,BV95,BV99:BV104,BV105,BV108:BV110,BV111,BV114:BV115,BV116,BV122:BV125)</f>
        <v>44197122.968999594</v>
      </c>
      <c r="BW126" s="95">
        <f t="shared" si="41"/>
        <v>36395610.075999968</v>
      </c>
      <c r="BX126" s="95">
        <f t="shared" si="41"/>
        <v>46834503.021000147</v>
      </c>
      <c r="BY126" s="95">
        <f t="shared" si="41"/>
        <v>43103229.427999213</v>
      </c>
      <c r="BZ126" s="95">
        <f t="shared" si="41"/>
        <v>54301574.593000032</v>
      </c>
      <c r="CA126" s="95">
        <f t="shared" si="41"/>
        <v>59685717.430000596</v>
      </c>
      <c r="CB126" s="95">
        <f t="shared" si="41"/>
        <v>49261964.525999777</v>
      </c>
      <c r="CC126" s="95">
        <f t="shared" si="41"/>
        <v>46531388.125000209</v>
      </c>
      <c r="CD126" s="95">
        <f t="shared" si="41"/>
        <v>37919505.334000014</v>
      </c>
      <c r="CE126" s="95">
        <f t="shared" si="41"/>
        <v>42048242.288999841</v>
      </c>
      <c r="CF126" s="95">
        <f t="shared" si="41"/>
        <v>45324759.889999844</v>
      </c>
      <c r="CG126" s="95">
        <f t="shared" si="41"/>
        <v>52435002.532999583</v>
      </c>
      <c r="CH126" s="95">
        <f t="shared" si="41"/>
        <v>38491411.053999856</v>
      </c>
      <c r="CI126" s="95">
        <f t="shared" si="41"/>
        <v>27133440.409999907</v>
      </c>
      <c r="CJ126" s="95">
        <f t="shared" si="41"/>
        <v>50287789.891999982</v>
      </c>
      <c r="CK126" s="95">
        <f t="shared" si="41"/>
        <v>48945587</v>
      </c>
      <c r="CL126" s="95">
        <f t="shared" si="41"/>
        <v>48761012</v>
      </c>
      <c r="CM126" s="95">
        <f t="shared" si="41"/>
        <v>61511588</v>
      </c>
      <c r="CN126" s="95">
        <f t="shared" si="41"/>
        <v>57496123</v>
      </c>
      <c r="CO126" s="95">
        <f t="shared" si="41"/>
        <v>52974768.75000032</v>
      </c>
      <c r="CP126" s="95">
        <f t="shared" si="41"/>
        <v>53043410.490000024</v>
      </c>
      <c r="CQ126" s="95">
        <f t="shared" si="41"/>
        <v>59535646</v>
      </c>
      <c r="CR126" s="95">
        <f t="shared" si="41"/>
        <v>61435998</v>
      </c>
      <c r="CS126" s="95">
        <f t="shared" si="41"/>
        <v>66549909</v>
      </c>
      <c r="CT126" s="207">
        <f t="shared" si="41"/>
        <v>49945442.459999964</v>
      </c>
      <c r="CU126" s="207">
        <f t="shared" si="41"/>
        <v>50753426.449999981</v>
      </c>
      <c r="CV126" s="207">
        <f t="shared" si="41"/>
        <v>60348686.588999912</v>
      </c>
      <c r="CW126" s="95">
        <f t="shared" si="41"/>
        <v>49710790.279999867</v>
      </c>
      <c r="CX126" s="95">
        <f t="shared" si="41"/>
        <v>52118721.789604776</v>
      </c>
      <c r="CY126" s="95">
        <f t="shared" si="41"/>
        <v>44779566.745999977</v>
      </c>
      <c r="CZ126" s="117">
        <f t="shared" si="41"/>
        <v>55035895.510000117</v>
      </c>
      <c r="DA126" s="117">
        <f t="shared" si="41"/>
        <v>53255076.809490457</v>
      </c>
      <c r="DB126" s="117">
        <f t="shared" si="41"/>
        <v>57345611.356217802</v>
      </c>
      <c r="DC126" s="117">
        <f t="shared" si="41"/>
        <v>60026383.869871549</v>
      </c>
      <c r="DD126" s="304">
        <f t="shared" si="41"/>
        <v>51032982.150000043</v>
      </c>
      <c r="DE126" s="117">
        <f t="shared" si="41"/>
        <v>59014457.371440545</v>
      </c>
    </row>
    <row r="127" spans="1:109" s="34" customFormat="1" ht="13.8" x14ac:dyDescent="0.3">
      <c r="A127" s="118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73"/>
      <c r="O127" s="73"/>
      <c r="P127" s="73"/>
      <c r="Q127" s="73"/>
      <c r="R127" s="97"/>
      <c r="S127" s="73"/>
      <c r="T127" s="73"/>
      <c r="U127" s="73"/>
      <c r="V127" s="97"/>
      <c r="W127" s="73"/>
      <c r="X127" s="73"/>
      <c r="Y127" s="73"/>
      <c r="Z127" s="98"/>
      <c r="AA127" s="131"/>
      <c r="AB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241"/>
      <c r="CU127" s="241"/>
      <c r="CV127" s="241"/>
      <c r="CZ127" s="73"/>
      <c r="DA127" s="73"/>
      <c r="DD127" s="77"/>
    </row>
    <row r="128" spans="1:109" x14ac:dyDescent="0.3">
      <c r="A128" s="99" t="s">
        <v>141</v>
      </c>
      <c r="B128" s="73"/>
      <c r="C128" s="86"/>
      <c r="D128" s="34"/>
      <c r="E128" s="34"/>
      <c r="F128" s="73"/>
      <c r="G128" s="34"/>
      <c r="H128" s="34"/>
      <c r="I128" s="34"/>
      <c r="J128" s="37"/>
      <c r="K128" s="37"/>
      <c r="L128" s="37"/>
      <c r="M128" s="37"/>
      <c r="N128" s="34"/>
      <c r="O128" s="34"/>
      <c r="P128" s="34"/>
      <c r="Q128" s="34"/>
      <c r="R128" s="73"/>
      <c r="S128" s="34"/>
      <c r="T128" s="34"/>
      <c r="U128" s="98"/>
      <c r="V128" s="131"/>
      <c r="BJ128" s="111"/>
      <c r="BK128" s="111"/>
      <c r="BL128" s="111"/>
      <c r="BM128" s="111"/>
      <c r="BN128" s="111"/>
      <c r="BO128" s="111"/>
      <c r="BP128" s="67"/>
      <c r="BQ128" s="67"/>
      <c r="BR128" s="67"/>
      <c r="BS128" s="67"/>
      <c r="BT128" s="67"/>
      <c r="BU128" s="67"/>
    </row>
    <row r="129" spans="1:109" x14ac:dyDescent="0.3">
      <c r="A129" s="191" t="s">
        <v>142</v>
      </c>
      <c r="B129" s="177"/>
      <c r="C129" s="44"/>
      <c r="I129" s="34"/>
      <c r="J129" s="37"/>
      <c r="K129" s="37"/>
      <c r="L129" s="37"/>
      <c r="M129" s="37"/>
      <c r="N129" s="34"/>
      <c r="O129" s="34"/>
      <c r="P129" s="34"/>
      <c r="Q129" s="34"/>
      <c r="R129" s="73"/>
      <c r="S129" s="34"/>
      <c r="T129" s="34"/>
      <c r="U129" s="98"/>
      <c r="V129" s="131"/>
      <c r="CH129" s="363">
        <v>38491411.053999856</v>
      </c>
      <c r="CI129" s="17">
        <v>27133440.409999907</v>
      </c>
      <c r="CJ129" s="17">
        <v>50287789.891999982</v>
      </c>
      <c r="CK129" s="17">
        <v>48945587</v>
      </c>
      <c r="CL129" s="17">
        <v>48761012</v>
      </c>
      <c r="CM129" s="17">
        <v>61511588.051999941</v>
      </c>
      <c r="CN129" s="17">
        <v>57496122.696999662</v>
      </c>
      <c r="CO129" s="17">
        <v>52974768.75000032</v>
      </c>
      <c r="CP129" s="17">
        <v>53043410.489999712</v>
      </c>
      <c r="CQ129" s="17">
        <v>59535646</v>
      </c>
      <c r="CR129" s="17">
        <v>61435998</v>
      </c>
      <c r="CS129" s="17">
        <v>66549909</v>
      </c>
      <c r="CW129" s="17"/>
      <c r="CX129" s="17"/>
      <c r="CY129" s="17"/>
      <c r="CZ129" s="17"/>
      <c r="DA129" s="17"/>
      <c r="DB129" s="17"/>
      <c r="DC129" s="17"/>
      <c r="DD129" s="305"/>
      <c r="DE129" s="17"/>
    </row>
    <row r="130" spans="1:109" x14ac:dyDescent="0.3">
      <c r="C130" s="44"/>
      <c r="F130" s="34"/>
      <c r="G130" s="34"/>
      <c r="H130" s="34"/>
      <c r="I130" s="34"/>
      <c r="J130" s="37"/>
      <c r="K130" s="37"/>
      <c r="L130" s="37"/>
      <c r="M130" s="37"/>
      <c r="N130" s="34"/>
      <c r="O130" s="34"/>
      <c r="P130" s="34"/>
      <c r="Q130" s="34"/>
      <c r="R130" s="73"/>
      <c r="S130" s="34"/>
      <c r="T130" s="34"/>
      <c r="U130" s="98"/>
      <c r="V130" s="131"/>
    </row>
    <row r="131" spans="1:109" x14ac:dyDescent="0.3">
      <c r="C131" s="44"/>
      <c r="F131" s="34"/>
      <c r="G131" s="34"/>
      <c r="M131" s="37"/>
      <c r="N131" s="34"/>
      <c r="O131" s="34"/>
      <c r="P131" s="34"/>
      <c r="Q131" s="34"/>
      <c r="R131" s="73"/>
      <c r="S131" s="34"/>
      <c r="T131" s="34"/>
      <c r="U131" s="98"/>
      <c r="V131" s="131"/>
      <c r="CE131" s="17"/>
      <c r="CF131" s="17"/>
      <c r="CG131" s="17"/>
    </row>
    <row r="132" spans="1:109" x14ac:dyDescent="0.3">
      <c r="C132" s="44"/>
      <c r="F132" s="34"/>
      <c r="G132" s="34"/>
      <c r="M132" s="37"/>
      <c r="N132" s="34"/>
      <c r="O132" s="34"/>
      <c r="P132" s="34"/>
      <c r="Q132" s="34"/>
      <c r="R132" s="73"/>
      <c r="S132" s="34"/>
      <c r="T132" s="45"/>
      <c r="U132" s="45"/>
      <c r="V132" s="13"/>
      <c r="CC132" s="17"/>
      <c r="CD132" s="17"/>
    </row>
    <row r="133" spans="1:109" x14ac:dyDescent="0.3">
      <c r="C133" s="44"/>
      <c r="F133" s="34"/>
      <c r="G133" s="34"/>
      <c r="H133" s="34"/>
      <c r="I133" s="34"/>
      <c r="J133" s="37"/>
      <c r="K133" s="37"/>
      <c r="L133" s="37"/>
      <c r="M133" s="37"/>
      <c r="N133" s="34"/>
      <c r="O133" s="34"/>
      <c r="P133" s="34"/>
      <c r="Q133" s="34"/>
      <c r="R133" s="73"/>
      <c r="S133" s="34"/>
      <c r="T133" s="34"/>
      <c r="U133" s="98"/>
      <c r="V133" s="131"/>
    </row>
    <row r="134" spans="1:109" x14ac:dyDescent="0.3">
      <c r="C134" s="44"/>
      <c r="F134" s="34"/>
      <c r="G134" s="34"/>
      <c r="H134" s="34"/>
      <c r="I134" s="34"/>
      <c r="J134" s="37"/>
      <c r="K134" s="37"/>
      <c r="L134" s="37"/>
      <c r="M134" s="37"/>
      <c r="N134" s="34"/>
      <c r="O134" s="34"/>
      <c r="P134" s="34"/>
      <c r="Q134" s="34"/>
      <c r="R134" s="73"/>
      <c r="S134" s="34"/>
      <c r="T134" s="34"/>
      <c r="U134" s="98"/>
      <c r="V134" s="131"/>
    </row>
    <row r="135" spans="1:109" x14ac:dyDescent="0.3">
      <c r="B135" s="73"/>
      <c r="C135" s="44"/>
      <c r="D135" s="34"/>
      <c r="E135" s="34"/>
      <c r="F135" s="34"/>
      <c r="G135" s="34"/>
      <c r="H135" s="34"/>
      <c r="I135" s="34"/>
      <c r="J135" s="37"/>
      <c r="K135" s="37"/>
      <c r="L135" s="37"/>
      <c r="M135" s="37"/>
      <c r="N135" s="34"/>
      <c r="O135" s="34"/>
      <c r="P135" s="34"/>
      <c r="Q135" s="34"/>
      <c r="R135" s="73"/>
      <c r="S135" s="34"/>
      <c r="T135" s="34"/>
      <c r="U135" s="98"/>
      <c r="V135" s="131"/>
    </row>
    <row r="136" spans="1:109" x14ac:dyDescent="0.3">
      <c r="B136" s="73"/>
      <c r="C136" s="44"/>
      <c r="D136" s="34"/>
      <c r="E136" s="34"/>
      <c r="F136" s="34"/>
      <c r="G136" s="34"/>
      <c r="H136" s="34"/>
      <c r="I136" s="34"/>
      <c r="J136" s="37"/>
      <c r="K136" s="37"/>
      <c r="L136" s="37"/>
      <c r="M136" s="37"/>
      <c r="N136" s="34"/>
      <c r="O136" s="34"/>
      <c r="P136" s="34"/>
      <c r="Q136" s="34"/>
      <c r="R136" s="73"/>
      <c r="S136" s="34"/>
      <c r="T136" s="34"/>
      <c r="U136" s="98"/>
      <c r="V136" s="131"/>
    </row>
    <row r="137" spans="1:109" x14ac:dyDescent="0.3">
      <c r="B137" s="73"/>
      <c r="C137" s="44"/>
      <c r="D137" s="34"/>
      <c r="E137" s="34"/>
      <c r="F137" s="34"/>
      <c r="G137" s="34"/>
      <c r="H137" s="34"/>
      <c r="I137" s="34"/>
      <c r="J137" s="37"/>
      <c r="K137" s="37"/>
      <c r="L137" s="37"/>
      <c r="M137" s="37"/>
      <c r="N137" s="34"/>
      <c r="O137" s="34"/>
      <c r="P137" s="34"/>
      <c r="Q137" s="34"/>
      <c r="R137" s="73"/>
      <c r="S137" s="34"/>
      <c r="T137" s="34"/>
      <c r="U137" s="98"/>
      <c r="V137" s="131"/>
    </row>
    <row r="138" spans="1:109" x14ac:dyDescent="0.3">
      <c r="B138" s="73"/>
      <c r="D138" s="34"/>
      <c r="E138" s="34"/>
      <c r="F138" s="34"/>
      <c r="G138" s="34"/>
      <c r="H138" s="34"/>
      <c r="I138" s="34"/>
      <c r="J138" s="37"/>
      <c r="K138" s="37"/>
      <c r="L138" s="37"/>
      <c r="M138" s="37"/>
      <c r="N138" s="34"/>
      <c r="O138" s="34"/>
      <c r="P138" s="34"/>
      <c r="Q138" s="34"/>
      <c r="R138" s="73"/>
      <c r="S138" s="34"/>
      <c r="T138" s="34"/>
      <c r="U138" s="98"/>
      <c r="V138" s="131"/>
    </row>
    <row r="139" spans="1:109" x14ac:dyDescent="0.3">
      <c r="B139" s="73"/>
      <c r="C139" s="34"/>
      <c r="D139" s="34"/>
      <c r="E139" s="34"/>
      <c r="F139" s="34"/>
      <c r="G139" s="34"/>
      <c r="H139" s="34"/>
      <c r="I139" s="34"/>
      <c r="J139" s="37"/>
      <c r="K139" s="37"/>
      <c r="L139" s="37"/>
      <c r="M139" s="37"/>
      <c r="N139" s="34"/>
      <c r="O139" s="34"/>
      <c r="P139" s="34"/>
      <c r="Q139" s="34"/>
      <c r="R139" s="73"/>
      <c r="S139" s="34"/>
      <c r="T139" s="34"/>
      <c r="U139" s="98"/>
      <c r="V139" s="131"/>
    </row>
  </sheetData>
  <mergeCells count="14">
    <mergeCell ref="CT4:DE4"/>
    <mergeCell ref="N3:DE3"/>
    <mergeCell ref="B2:DE2"/>
    <mergeCell ref="B1:DE1"/>
    <mergeCell ref="A1:A2"/>
    <mergeCell ref="A3:A5"/>
    <mergeCell ref="N4:Y4"/>
    <mergeCell ref="Z4:AK4"/>
    <mergeCell ref="AL4:AW4"/>
    <mergeCell ref="B3:M4"/>
    <mergeCell ref="CH4:CS4"/>
    <mergeCell ref="BV4:CG4"/>
    <mergeCell ref="BJ4:BU4"/>
    <mergeCell ref="AX4:BI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DF62"/>
  <sheetViews>
    <sheetView zoomScale="110" zoomScaleNormal="110" workbookViewId="0">
      <pane xSplit="2" ySplit="5" topLeftCell="I42" activePane="bottomRight" state="frozen"/>
      <selection pane="topRight" activeCell="C1" sqref="C1"/>
      <selection pane="bottomLeft" activeCell="A6" sqref="A6"/>
      <selection pane="bottomRight" activeCell="L58" sqref="L58"/>
    </sheetView>
  </sheetViews>
  <sheetFormatPr defaultRowHeight="13.8" x14ac:dyDescent="0.3"/>
  <cols>
    <col min="1" max="1" width="30.44140625" style="99" customWidth="1"/>
    <col min="2" max="4" width="12.44140625" style="90" customWidth="1"/>
    <col min="5" max="10" width="12.44140625" style="34" customWidth="1"/>
    <col min="11" max="11" width="12.44140625" style="37" customWidth="1"/>
    <col min="12" max="14" width="12.44140625" style="232" customWidth="1"/>
    <col min="15" max="18" width="12.44140625" style="34" customWidth="1"/>
    <col min="19" max="19" width="12.44140625" style="73" customWidth="1"/>
    <col min="20" max="20" width="12.44140625" style="34" customWidth="1"/>
    <col min="21" max="21" width="12.44140625" style="73" customWidth="1"/>
    <col min="22" max="22" width="12.44140625" style="34" customWidth="1"/>
    <col min="23" max="23" width="12.44140625" style="73" customWidth="1"/>
    <col min="24" max="29" width="12.44140625" style="98" customWidth="1"/>
    <col min="30" max="74" width="12.44140625" style="34" customWidth="1"/>
    <col min="75" max="80" width="12.44140625" style="73" customWidth="1"/>
    <col min="81" max="83" width="12.44140625" style="195" customWidth="1"/>
    <col min="84" max="84" width="12.44140625" style="200" customWidth="1"/>
    <col min="85" max="85" width="13.88671875" style="200" customWidth="1"/>
    <col min="86" max="86" width="12.6640625" style="200" customWidth="1"/>
    <col min="87" max="88" width="8.88671875" style="229" customWidth="1"/>
    <col min="89" max="89" width="11" style="229" customWidth="1"/>
    <col min="90" max="90" width="10.6640625" style="230" customWidth="1"/>
    <col min="91" max="91" width="12" style="230" customWidth="1"/>
    <col min="92" max="92" width="13.109375" style="230" customWidth="1"/>
    <col min="93" max="93" width="13.44140625" style="230" customWidth="1"/>
    <col min="94" max="94" width="12.6640625" style="230" customWidth="1"/>
    <col min="95" max="95" width="10.109375" style="230" customWidth="1"/>
    <col min="96" max="96" width="9.88671875" style="230" customWidth="1"/>
    <col min="97" max="97" width="10.44140625" style="230" customWidth="1"/>
    <col min="98" max="98" width="11.44140625" style="230" customWidth="1"/>
    <col min="99" max="99" width="12.33203125" style="34" customWidth="1"/>
    <col min="100" max="101" width="11" style="34" bestFit="1" customWidth="1"/>
    <col min="102" max="104" width="10.5546875" style="34" bestFit="1" customWidth="1"/>
    <col min="105" max="105" width="10.5546875" style="285" bestFit="1" customWidth="1"/>
    <col min="106" max="106" width="10.5546875" style="286" bestFit="1" customWidth="1"/>
    <col min="107" max="107" width="10.5546875" style="285" bestFit="1" customWidth="1"/>
    <col min="108" max="110" width="10.5546875" style="34" bestFit="1" customWidth="1"/>
    <col min="111" max="135" width="9.33203125" style="34"/>
    <col min="136" max="136" width="16.6640625" style="34" customWidth="1"/>
    <col min="137" max="160" width="9.33203125" style="34" customWidth="1"/>
    <col min="161" max="161" width="9.6640625" style="34" customWidth="1"/>
    <col min="162" max="162" width="10.33203125" style="34" customWidth="1"/>
    <col min="163" max="163" width="10.6640625" style="34" customWidth="1"/>
    <col min="164" max="164" width="10" style="34" customWidth="1"/>
    <col min="165" max="165" width="10.33203125" style="34" customWidth="1"/>
    <col min="166" max="166" width="12" style="34" customWidth="1"/>
    <col min="167" max="168" width="9.33203125" style="34" customWidth="1"/>
    <col min="169" max="170" width="9.33203125" style="34"/>
    <col min="171" max="171" width="10.44140625" style="34" customWidth="1"/>
    <col min="172" max="391" width="9.33203125" style="34"/>
    <col min="392" max="392" width="16.6640625" style="34" customWidth="1"/>
    <col min="393" max="416" width="9.33203125" style="34" customWidth="1"/>
    <col min="417" max="417" width="9.6640625" style="34" customWidth="1"/>
    <col min="418" max="418" width="10.33203125" style="34" customWidth="1"/>
    <col min="419" max="419" width="10.6640625" style="34" customWidth="1"/>
    <col min="420" max="420" width="10" style="34" customWidth="1"/>
    <col min="421" max="421" width="10.33203125" style="34" customWidth="1"/>
    <col min="422" max="422" width="12" style="34" customWidth="1"/>
    <col min="423" max="424" width="9.33203125" style="34" customWidth="1"/>
    <col min="425" max="426" width="9.33203125" style="34"/>
    <col min="427" max="427" width="10.44140625" style="34" customWidth="1"/>
    <col min="428" max="647" width="9.33203125" style="34"/>
    <col min="648" max="648" width="16.6640625" style="34" customWidth="1"/>
    <col min="649" max="672" width="9.33203125" style="34" customWidth="1"/>
    <col min="673" max="673" width="9.6640625" style="34" customWidth="1"/>
    <col min="674" max="674" width="10.33203125" style="34" customWidth="1"/>
    <col min="675" max="675" width="10.6640625" style="34" customWidth="1"/>
    <col min="676" max="676" width="10" style="34" customWidth="1"/>
    <col min="677" max="677" width="10.33203125" style="34" customWidth="1"/>
    <col min="678" max="678" width="12" style="34" customWidth="1"/>
    <col min="679" max="680" width="9.33203125" style="34" customWidth="1"/>
    <col min="681" max="682" width="9.33203125" style="34"/>
    <col min="683" max="683" width="10.44140625" style="34" customWidth="1"/>
    <col min="684" max="903" width="9.33203125" style="34"/>
    <col min="904" max="904" width="16.6640625" style="34" customWidth="1"/>
    <col min="905" max="928" width="9.33203125" style="34" customWidth="1"/>
    <col min="929" max="929" width="9.6640625" style="34" customWidth="1"/>
    <col min="930" max="930" width="10.33203125" style="34" customWidth="1"/>
    <col min="931" max="931" width="10.6640625" style="34" customWidth="1"/>
    <col min="932" max="932" width="10" style="34" customWidth="1"/>
    <col min="933" max="933" width="10.33203125" style="34" customWidth="1"/>
    <col min="934" max="934" width="12" style="34" customWidth="1"/>
    <col min="935" max="936" width="9.33203125" style="34" customWidth="1"/>
    <col min="937" max="938" width="9.33203125" style="34"/>
    <col min="939" max="939" width="10.44140625" style="34" customWidth="1"/>
    <col min="940" max="1159" width="9.33203125" style="34"/>
    <col min="1160" max="1160" width="16.6640625" style="34" customWidth="1"/>
    <col min="1161" max="1184" width="9.33203125" style="34" customWidth="1"/>
    <col min="1185" max="1185" width="9.6640625" style="34" customWidth="1"/>
    <col min="1186" max="1186" width="10.33203125" style="34" customWidth="1"/>
    <col min="1187" max="1187" width="10.6640625" style="34" customWidth="1"/>
    <col min="1188" max="1188" width="10" style="34" customWidth="1"/>
    <col min="1189" max="1189" width="10.33203125" style="34" customWidth="1"/>
    <col min="1190" max="1190" width="12" style="34" customWidth="1"/>
    <col min="1191" max="1192" width="9.33203125" style="34" customWidth="1"/>
    <col min="1193" max="1194" width="9.33203125" style="34"/>
    <col min="1195" max="1195" width="10.44140625" style="34" customWidth="1"/>
    <col min="1196" max="1415" width="9.33203125" style="34"/>
    <col min="1416" max="1416" width="16.6640625" style="34" customWidth="1"/>
    <col min="1417" max="1440" width="9.33203125" style="34" customWidth="1"/>
    <col min="1441" max="1441" width="9.6640625" style="34" customWidth="1"/>
    <col min="1442" max="1442" width="10.33203125" style="34" customWidth="1"/>
    <col min="1443" max="1443" width="10.6640625" style="34" customWidth="1"/>
    <col min="1444" max="1444" width="10" style="34" customWidth="1"/>
    <col min="1445" max="1445" width="10.33203125" style="34" customWidth="1"/>
    <col min="1446" max="1446" width="12" style="34" customWidth="1"/>
    <col min="1447" max="1448" width="9.33203125" style="34" customWidth="1"/>
    <col min="1449" max="1450" width="9.33203125" style="34"/>
    <col min="1451" max="1451" width="10.44140625" style="34" customWidth="1"/>
    <col min="1452" max="1671" width="9.33203125" style="34"/>
    <col min="1672" max="1672" width="16.6640625" style="34" customWidth="1"/>
    <col min="1673" max="1696" width="9.33203125" style="34" customWidth="1"/>
    <col min="1697" max="1697" width="9.6640625" style="34" customWidth="1"/>
    <col min="1698" max="1698" width="10.33203125" style="34" customWidth="1"/>
    <col min="1699" max="1699" width="10.6640625" style="34" customWidth="1"/>
    <col min="1700" max="1700" width="10" style="34" customWidth="1"/>
    <col min="1701" max="1701" width="10.33203125" style="34" customWidth="1"/>
    <col min="1702" max="1702" width="12" style="34" customWidth="1"/>
    <col min="1703" max="1704" width="9.33203125" style="34" customWidth="1"/>
    <col min="1705" max="1706" width="9.33203125" style="34"/>
    <col min="1707" max="1707" width="10.44140625" style="34" customWidth="1"/>
    <col min="1708" max="1927" width="9.33203125" style="34"/>
    <col min="1928" max="1928" width="16.6640625" style="34" customWidth="1"/>
    <col min="1929" max="1952" width="9.33203125" style="34" customWidth="1"/>
    <col min="1953" max="1953" width="9.6640625" style="34" customWidth="1"/>
    <col min="1954" max="1954" width="10.33203125" style="34" customWidth="1"/>
    <col min="1955" max="1955" width="10.6640625" style="34" customWidth="1"/>
    <col min="1956" max="1956" width="10" style="34" customWidth="1"/>
    <col min="1957" max="1957" width="10.33203125" style="34" customWidth="1"/>
    <col min="1958" max="1958" width="12" style="34" customWidth="1"/>
    <col min="1959" max="1960" width="9.33203125" style="34" customWidth="1"/>
    <col min="1961" max="1962" width="9.33203125" style="34"/>
    <col min="1963" max="1963" width="10.44140625" style="34" customWidth="1"/>
    <col min="1964" max="2183" width="9.33203125" style="34"/>
    <col min="2184" max="2184" width="16.6640625" style="34" customWidth="1"/>
    <col min="2185" max="2208" width="9.33203125" style="34" customWidth="1"/>
    <col min="2209" max="2209" width="9.6640625" style="34" customWidth="1"/>
    <col min="2210" max="2210" width="10.33203125" style="34" customWidth="1"/>
    <col min="2211" max="2211" width="10.6640625" style="34" customWidth="1"/>
    <col min="2212" max="2212" width="10" style="34" customWidth="1"/>
    <col min="2213" max="2213" width="10.33203125" style="34" customWidth="1"/>
    <col min="2214" max="2214" width="12" style="34" customWidth="1"/>
    <col min="2215" max="2216" width="9.33203125" style="34" customWidth="1"/>
    <col min="2217" max="2218" width="9.33203125" style="34"/>
    <col min="2219" max="2219" width="10.44140625" style="34" customWidth="1"/>
    <col min="2220" max="2439" width="9.33203125" style="34"/>
    <col min="2440" max="2440" width="16.6640625" style="34" customWidth="1"/>
    <col min="2441" max="2464" width="9.33203125" style="34" customWidth="1"/>
    <col min="2465" max="2465" width="9.6640625" style="34" customWidth="1"/>
    <col min="2466" max="2466" width="10.33203125" style="34" customWidth="1"/>
    <col min="2467" max="2467" width="10.6640625" style="34" customWidth="1"/>
    <col min="2468" max="2468" width="10" style="34" customWidth="1"/>
    <col min="2469" max="2469" width="10.33203125" style="34" customWidth="1"/>
    <col min="2470" max="2470" width="12" style="34" customWidth="1"/>
    <col min="2471" max="2472" width="9.33203125" style="34" customWidth="1"/>
    <col min="2473" max="2474" width="9.33203125" style="34"/>
    <col min="2475" max="2475" width="10.44140625" style="34" customWidth="1"/>
    <col min="2476" max="2695" width="9.33203125" style="34"/>
    <col min="2696" max="2696" width="16.6640625" style="34" customWidth="1"/>
    <col min="2697" max="2720" width="9.33203125" style="34" customWidth="1"/>
    <col min="2721" max="2721" width="9.6640625" style="34" customWidth="1"/>
    <col min="2722" max="2722" width="10.33203125" style="34" customWidth="1"/>
    <col min="2723" max="2723" width="10.6640625" style="34" customWidth="1"/>
    <col min="2724" max="2724" width="10" style="34" customWidth="1"/>
    <col min="2725" max="2725" width="10.33203125" style="34" customWidth="1"/>
    <col min="2726" max="2726" width="12" style="34" customWidth="1"/>
    <col min="2727" max="2728" width="9.33203125" style="34" customWidth="1"/>
    <col min="2729" max="2730" width="9.33203125" style="34"/>
    <col min="2731" max="2731" width="10.44140625" style="34" customWidth="1"/>
    <col min="2732" max="2951" width="9.33203125" style="34"/>
    <col min="2952" max="2952" width="16.6640625" style="34" customWidth="1"/>
    <col min="2953" max="2976" width="9.33203125" style="34" customWidth="1"/>
    <col min="2977" max="2977" width="9.6640625" style="34" customWidth="1"/>
    <col min="2978" max="2978" width="10.33203125" style="34" customWidth="1"/>
    <col min="2979" max="2979" width="10.6640625" style="34" customWidth="1"/>
    <col min="2980" max="2980" width="10" style="34" customWidth="1"/>
    <col min="2981" max="2981" width="10.33203125" style="34" customWidth="1"/>
    <col min="2982" max="2982" width="12" style="34" customWidth="1"/>
    <col min="2983" max="2984" width="9.33203125" style="34" customWidth="1"/>
    <col min="2985" max="2986" width="9.33203125" style="34"/>
    <col min="2987" max="2987" width="10.44140625" style="34" customWidth="1"/>
    <col min="2988" max="3207" width="9.33203125" style="34"/>
    <col min="3208" max="3208" width="16.6640625" style="34" customWidth="1"/>
    <col min="3209" max="3232" width="9.33203125" style="34" customWidth="1"/>
    <col min="3233" max="3233" width="9.6640625" style="34" customWidth="1"/>
    <col min="3234" max="3234" width="10.33203125" style="34" customWidth="1"/>
    <col min="3235" max="3235" width="10.6640625" style="34" customWidth="1"/>
    <col min="3236" max="3236" width="10" style="34" customWidth="1"/>
    <col min="3237" max="3237" width="10.33203125" style="34" customWidth="1"/>
    <col min="3238" max="3238" width="12" style="34" customWidth="1"/>
    <col min="3239" max="3240" width="9.33203125" style="34" customWidth="1"/>
    <col min="3241" max="3242" width="9.33203125" style="34"/>
    <col min="3243" max="3243" width="10.44140625" style="34" customWidth="1"/>
    <col min="3244" max="3463" width="9.33203125" style="34"/>
    <col min="3464" max="3464" width="16.6640625" style="34" customWidth="1"/>
    <col min="3465" max="3488" width="9.33203125" style="34" customWidth="1"/>
    <col min="3489" max="3489" width="9.6640625" style="34" customWidth="1"/>
    <col min="3490" max="3490" width="10.33203125" style="34" customWidth="1"/>
    <col min="3491" max="3491" width="10.6640625" style="34" customWidth="1"/>
    <col min="3492" max="3492" width="10" style="34" customWidth="1"/>
    <col min="3493" max="3493" width="10.33203125" style="34" customWidth="1"/>
    <col min="3494" max="3494" width="12" style="34" customWidth="1"/>
    <col min="3495" max="3496" width="9.33203125" style="34" customWidth="1"/>
    <col min="3497" max="3498" width="9.33203125" style="34"/>
    <col min="3499" max="3499" width="10.44140625" style="34" customWidth="1"/>
    <col min="3500" max="3719" width="9.33203125" style="34"/>
    <col min="3720" max="3720" width="16.6640625" style="34" customWidth="1"/>
    <col min="3721" max="3744" width="9.33203125" style="34" customWidth="1"/>
    <col min="3745" max="3745" width="9.6640625" style="34" customWidth="1"/>
    <col min="3746" max="3746" width="10.33203125" style="34" customWidth="1"/>
    <col min="3747" max="3747" width="10.6640625" style="34" customWidth="1"/>
    <col min="3748" max="3748" width="10" style="34" customWidth="1"/>
    <col min="3749" max="3749" width="10.33203125" style="34" customWidth="1"/>
    <col min="3750" max="3750" width="12" style="34" customWidth="1"/>
    <col min="3751" max="3752" width="9.33203125" style="34" customWidth="1"/>
    <col min="3753" max="3754" width="9.33203125" style="34"/>
    <col min="3755" max="3755" width="10.44140625" style="34" customWidth="1"/>
    <col min="3756" max="3975" width="9.33203125" style="34"/>
    <col min="3976" max="3976" width="16.6640625" style="34" customWidth="1"/>
    <col min="3977" max="4000" width="9.33203125" style="34" customWidth="1"/>
    <col min="4001" max="4001" width="9.6640625" style="34" customWidth="1"/>
    <col min="4002" max="4002" width="10.33203125" style="34" customWidth="1"/>
    <col min="4003" max="4003" width="10.6640625" style="34" customWidth="1"/>
    <col min="4004" max="4004" width="10" style="34" customWidth="1"/>
    <col min="4005" max="4005" width="10.33203125" style="34" customWidth="1"/>
    <col min="4006" max="4006" width="12" style="34" customWidth="1"/>
    <col min="4007" max="4008" width="9.33203125" style="34" customWidth="1"/>
    <col min="4009" max="4010" width="9.33203125" style="34"/>
    <col min="4011" max="4011" width="10.44140625" style="34" customWidth="1"/>
    <col min="4012" max="4231" width="9.33203125" style="34"/>
    <col min="4232" max="4232" width="16.6640625" style="34" customWidth="1"/>
    <col min="4233" max="4256" width="9.33203125" style="34" customWidth="1"/>
    <col min="4257" max="4257" width="9.6640625" style="34" customWidth="1"/>
    <col min="4258" max="4258" width="10.33203125" style="34" customWidth="1"/>
    <col min="4259" max="4259" width="10.6640625" style="34" customWidth="1"/>
    <col min="4260" max="4260" width="10" style="34" customWidth="1"/>
    <col min="4261" max="4261" width="10.33203125" style="34" customWidth="1"/>
    <col min="4262" max="4262" width="12" style="34" customWidth="1"/>
    <col min="4263" max="4264" width="9.33203125" style="34" customWidth="1"/>
    <col min="4265" max="4266" width="9.33203125" style="34"/>
    <col min="4267" max="4267" width="10.44140625" style="34" customWidth="1"/>
    <col min="4268" max="4487" width="9.33203125" style="34"/>
    <col min="4488" max="4488" width="16.6640625" style="34" customWidth="1"/>
    <col min="4489" max="4512" width="9.33203125" style="34" customWidth="1"/>
    <col min="4513" max="4513" width="9.6640625" style="34" customWidth="1"/>
    <col min="4514" max="4514" width="10.33203125" style="34" customWidth="1"/>
    <col min="4515" max="4515" width="10.6640625" style="34" customWidth="1"/>
    <col min="4516" max="4516" width="10" style="34" customWidth="1"/>
    <col min="4517" max="4517" width="10.33203125" style="34" customWidth="1"/>
    <col min="4518" max="4518" width="12" style="34" customWidth="1"/>
    <col min="4519" max="4520" width="9.33203125" style="34" customWidth="1"/>
    <col min="4521" max="4522" width="9.33203125" style="34"/>
    <col min="4523" max="4523" width="10.44140625" style="34" customWidth="1"/>
    <col min="4524" max="4743" width="9.33203125" style="34"/>
    <col min="4744" max="4744" width="16.6640625" style="34" customWidth="1"/>
    <col min="4745" max="4768" width="9.33203125" style="34" customWidth="1"/>
    <col min="4769" max="4769" width="9.6640625" style="34" customWidth="1"/>
    <col min="4770" max="4770" width="10.33203125" style="34" customWidth="1"/>
    <col min="4771" max="4771" width="10.6640625" style="34" customWidth="1"/>
    <col min="4772" max="4772" width="10" style="34" customWidth="1"/>
    <col min="4773" max="4773" width="10.33203125" style="34" customWidth="1"/>
    <col min="4774" max="4774" width="12" style="34" customWidth="1"/>
    <col min="4775" max="4776" width="9.33203125" style="34" customWidth="1"/>
    <col min="4777" max="4778" width="9.33203125" style="34"/>
    <col min="4779" max="4779" width="10.44140625" style="34" customWidth="1"/>
    <col min="4780" max="4999" width="9.33203125" style="34"/>
    <col min="5000" max="5000" width="16.6640625" style="34" customWidth="1"/>
    <col min="5001" max="5024" width="9.33203125" style="34" customWidth="1"/>
    <col min="5025" max="5025" width="9.6640625" style="34" customWidth="1"/>
    <col min="5026" max="5026" width="10.33203125" style="34" customWidth="1"/>
    <col min="5027" max="5027" width="10.6640625" style="34" customWidth="1"/>
    <col min="5028" max="5028" width="10" style="34" customWidth="1"/>
    <col min="5029" max="5029" width="10.33203125" style="34" customWidth="1"/>
    <col min="5030" max="5030" width="12" style="34" customWidth="1"/>
    <col min="5031" max="5032" width="9.33203125" style="34" customWidth="1"/>
    <col min="5033" max="5034" width="9.33203125" style="34"/>
    <col min="5035" max="5035" width="10.44140625" style="34" customWidth="1"/>
    <col min="5036" max="5255" width="9.33203125" style="34"/>
    <col min="5256" max="5256" width="16.6640625" style="34" customWidth="1"/>
    <col min="5257" max="5280" width="9.33203125" style="34" customWidth="1"/>
    <col min="5281" max="5281" width="9.6640625" style="34" customWidth="1"/>
    <col min="5282" max="5282" width="10.33203125" style="34" customWidth="1"/>
    <col min="5283" max="5283" width="10.6640625" style="34" customWidth="1"/>
    <col min="5284" max="5284" width="10" style="34" customWidth="1"/>
    <col min="5285" max="5285" width="10.33203125" style="34" customWidth="1"/>
    <col min="5286" max="5286" width="12" style="34" customWidth="1"/>
    <col min="5287" max="5288" width="9.33203125" style="34" customWidth="1"/>
    <col min="5289" max="5290" width="9.33203125" style="34"/>
    <col min="5291" max="5291" width="10.44140625" style="34" customWidth="1"/>
    <col min="5292" max="5511" width="9.33203125" style="34"/>
    <col min="5512" max="5512" width="16.6640625" style="34" customWidth="1"/>
    <col min="5513" max="5536" width="9.33203125" style="34" customWidth="1"/>
    <col min="5537" max="5537" width="9.6640625" style="34" customWidth="1"/>
    <col min="5538" max="5538" width="10.33203125" style="34" customWidth="1"/>
    <col min="5539" max="5539" width="10.6640625" style="34" customWidth="1"/>
    <col min="5540" max="5540" width="10" style="34" customWidth="1"/>
    <col min="5541" max="5541" width="10.33203125" style="34" customWidth="1"/>
    <col min="5542" max="5542" width="12" style="34" customWidth="1"/>
    <col min="5543" max="5544" width="9.33203125" style="34" customWidth="1"/>
    <col min="5545" max="5546" width="9.33203125" style="34"/>
    <col min="5547" max="5547" width="10.44140625" style="34" customWidth="1"/>
    <col min="5548" max="5767" width="9.33203125" style="34"/>
    <col min="5768" max="5768" width="16.6640625" style="34" customWidth="1"/>
    <col min="5769" max="5792" width="9.33203125" style="34" customWidth="1"/>
    <col min="5793" max="5793" width="9.6640625" style="34" customWidth="1"/>
    <col min="5794" max="5794" width="10.33203125" style="34" customWidth="1"/>
    <col min="5795" max="5795" width="10.6640625" style="34" customWidth="1"/>
    <col min="5796" max="5796" width="10" style="34" customWidth="1"/>
    <col min="5797" max="5797" width="10.33203125" style="34" customWidth="1"/>
    <col min="5798" max="5798" width="12" style="34" customWidth="1"/>
    <col min="5799" max="5800" width="9.33203125" style="34" customWidth="1"/>
    <col min="5801" max="5802" width="9.33203125" style="34"/>
    <col min="5803" max="5803" width="10.44140625" style="34" customWidth="1"/>
    <col min="5804" max="6023" width="9.33203125" style="34"/>
    <col min="6024" max="6024" width="16.6640625" style="34" customWidth="1"/>
    <col min="6025" max="6048" width="9.33203125" style="34" customWidth="1"/>
    <col min="6049" max="6049" width="9.6640625" style="34" customWidth="1"/>
    <col min="6050" max="6050" width="10.33203125" style="34" customWidth="1"/>
    <col min="6051" max="6051" width="10.6640625" style="34" customWidth="1"/>
    <col min="6052" max="6052" width="10" style="34" customWidth="1"/>
    <col min="6053" max="6053" width="10.33203125" style="34" customWidth="1"/>
    <col min="6054" max="6054" width="12" style="34" customWidth="1"/>
    <col min="6055" max="6056" width="9.33203125" style="34" customWidth="1"/>
    <col min="6057" max="6058" width="9.33203125" style="34"/>
    <col min="6059" max="6059" width="10.44140625" style="34" customWidth="1"/>
    <col min="6060" max="6279" width="9.33203125" style="34"/>
    <col min="6280" max="6280" width="16.6640625" style="34" customWidth="1"/>
    <col min="6281" max="6304" width="9.33203125" style="34" customWidth="1"/>
    <col min="6305" max="6305" width="9.6640625" style="34" customWidth="1"/>
    <col min="6306" max="6306" width="10.33203125" style="34" customWidth="1"/>
    <col min="6307" max="6307" width="10.6640625" style="34" customWidth="1"/>
    <col min="6308" max="6308" width="10" style="34" customWidth="1"/>
    <col min="6309" max="6309" width="10.33203125" style="34" customWidth="1"/>
    <col min="6310" max="6310" width="12" style="34" customWidth="1"/>
    <col min="6311" max="6312" width="9.33203125" style="34" customWidth="1"/>
    <col min="6313" max="6314" width="9.33203125" style="34"/>
    <col min="6315" max="6315" width="10.44140625" style="34" customWidth="1"/>
    <col min="6316" max="6535" width="9.33203125" style="34"/>
    <col min="6536" max="6536" width="16.6640625" style="34" customWidth="1"/>
    <col min="6537" max="6560" width="9.33203125" style="34" customWidth="1"/>
    <col min="6561" max="6561" width="9.6640625" style="34" customWidth="1"/>
    <col min="6562" max="6562" width="10.33203125" style="34" customWidth="1"/>
    <col min="6563" max="6563" width="10.6640625" style="34" customWidth="1"/>
    <col min="6564" max="6564" width="10" style="34" customWidth="1"/>
    <col min="6565" max="6565" width="10.33203125" style="34" customWidth="1"/>
    <col min="6566" max="6566" width="12" style="34" customWidth="1"/>
    <col min="6567" max="6568" width="9.33203125" style="34" customWidth="1"/>
    <col min="6569" max="6570" width="9.33203125" style="34"/>
    <col min="6571" max="6571" width="10.44140625" style="34" customWidth="1"/>
    <col min="6572" max="6791" width="9.33203125" style="34"/>
    <col min="6792" max="6792" width="16.6640625" style="34" customWidth="1"/>
    <col min="6793" max="6816" width="9.33203125" style="34" customWidth="1"/>
    <col min="6817" max="6817" width="9.6640625" style="34" customWidth="1"/>
    <col min="6818" max="6818" width="10.33203125" style="34" customWidth="1"/>
    <col min="6819" max="6819" width="10.6640625" style="34" customWidth="1"/>
    <col min="6820" max="6820" width="10" style="34" customWidth="1"/>
    <col min="6821" max="6821" width="10.33203125" style="34" customWidth="1"/>
    <col min="6822" max="6822" width="12" style="34" customWidth="1"/>
    <col min="6823" max="6824" width="9.33203125" style="34" customWidth="1"/>
    <col min="6825" max="6826" width="9.33203125" style="34"/>
    <col min="6827" max="6827" width="10.44140625" style="34" customWidth="1"/>
    <col min="6828" max="7047" width="9.33203125" style="34"/>
    <col min="7048" max="7048" width="16.6640625" style="34" customWidth="1"/>
    <col min="7049" max="7072" width="9.33203125" style="34" customWidth="1"/>
    <col min="7073" max="7073" width="9.6640625" style="34" customWidth="1"/>
    <col min="7074" max="7074" width="10.33203125" style="34" customWidth="1"/>
    <col min="7075" max="7075" width="10.6640625" style="34" customWidth="1"/>
    <col min="7076" max="7076" width="10" style="34" customWidth="1"/>
    <col min="7077" max="7077" width="10.33203125" style="34" customWidth="1"/>
    <col min="7078" max="7078" width="12" style="34" customWidth="1"/>
    <col min="7079" max="7080" width="9.33203125" style="34" customWidth="1"/>
    <col min="7081" max="7082" width="9.33203125" style="34"/>
    <col min="7083" max="7083" width="10.44140625" style="34" customWidth="1"/>
    <col min="7084" max="7303" width="9.33203125" style="34"/>
    <col min="7304" max="7304" width="16.6640625" style="34" customWidth="1"/>
    <col min="7305" max="7328" width="9.33203125" style="34" customWidth="1"/>
    <col min="7329" max="7329" width="9.6640625" style="34" customWidth="1"/>
    <col min="7330" max="7330" width="10.33203125" style="34" customWidth="1"/>
    <col min="7331" max="7331" width="10.6640625" style="34" customWidth="1"/>
    <col min="7332" max="7332" width="10" style="34" customWidth="1"/>
    <col min="7333" max="7333" width="10.33203125" style="34" customWidth="1"/>
    <col min="7334" max="7334" width="12" style="34" customWidth="1"/>
    <col min="7335" max="7336" width="9.33203125" style="34" customWidth="1"/>
    <col min="7337" max="7338" width="9.33203125" style="34"/>
    <col min="7339" max="7339" width="10.44140625" style="34" customWidth="1"/>
    <col min="7340" max="7559" width="9.33203125" style="34"/>
    <col min="7560" max="7560" width="16.6640625" style="34" customWidth="1"/>
    <col min="7561" max="7584" width="9.33203125" style="34" customWidth="1"/>
    <col min="7585" max="7585" width="9.6640625" style="34" customWidth="1"/>
    <col min="7586" max="7586" width="10.33203125" style="34" customWidth="1"/>
    <col min="7587" max="7587" width="10.6640625" style="34" customWidth="1"/>
    <col min="7588" max="7588" width="10" style="34" customWidth="1"/>
    <col min="7589" max="7589" width="10.33203125" style="34" customWidth="1"/>
    <col min="7590" max="7590" width="12" style="34" customWidth="1"/>
    <col min="7591" max="7592" width="9.33203125" style="34" customWidth="1"/>
    <col min="7593" max="7594" width="9.33203125" style="34"/>
    <col min="7595" max="7595" width="10.44140625" style="34" customWidth="1"/>
    <col min="7596" max="7815" width="9.33203125" style="34"/>
    <col min="7816" max="7816" width="16.6640625" style="34" customWidth="1"/>
    <col min="7817" max="7840" width="9.33203125" style="34" customWidth="1"/>
    <col min="7841" max="7841" width="9.6640625" style="34" customWidth="1"/>
    <col min="7842" max="7842" width="10.33203125" style="34" customWidth="1"/>
    <col min="7843" max="7843" width="10.6640625" style="34" customWidth="1"/>
    <col min="7844" max="7844" width="10" style="34" customWidth="1"/>
    <col min="7845" max="7845" width="10.33203125" style="34" customWidth="1"/>
    <col min="7846" max="7846" width="12" style="34" customWidth="1"/>
    <col min="7847" max="7848" width="9.33203125" style="34" customWidth="1"/>
    <col min="7849" max="7850" width="9.33203125" style="34"/>
    <col min="7851" max="7851" width="10.44140625" style="34" customWidth="1"/>
    <col min="7852" max="8071" width="9.33203125" style="34"/>
    <col min="8072" max="8072" width="16.6640625" style="34" customWidth="1"/>
    <col min="8073" max="8096" width="9.33203125" style="34" customWidth="1"/>
    <col min="8097" max="8097" width="9.6640625" style="34" customWidth="1"/>
    <col min="8098" max="8098" width="10.33203125" style="34" customWidth="1"/>
    <col min="8099" max="8099" width="10.6640625" style="34" customWidth="1"/>
    <col min="8100" max="8100" width="10" style="34" customWidth="1"/>
    <col min="8101" max="8101" width="10.33203125" style="34" customWidth="1"/>
    <col min="8102" max="8102" width="12" style="34" customWidth="1"/>
    <col min="8103" max="8104" width="9.33203125" style="34" customWidth="1"/>
    <col min="8105" max="8106" width="9.33203125" style="34"/>
    <col min="8107" max="8107" width="10.44140625" style="34" customWidth="1"/>
    <col min="8108" max="8327" width="9.33203125" style="34"/>
    <col min="8328" max="8328" width="16.6640625" style="34" customWidth="1"/>
    <col min="8329" max="8352" width="9.33203125" style="34" customWidth="1"/>
    <col min="8353" max="8353" width="9.6640625" style="34" customWidth="1"/>
    <col min="8354" max="8354" width="10.33203125" style="34" customWidth="1"/>
    <col min="8355" max="8355" width="10.6640625" style="34" customWidth="1"/>
    <col min="8356" max="8356" width="10" style="34" customWidth="1"/>
    <col min="8357" max="8357" width="10.33203125" style="34" customWidth="1"/>
    <col min="8358" max="8358" width="12" style="34" customWidth="1"/>
    <col min="8359" max="8360" width="9.33203125" style="34" customWidth="1"/>
    <col min="8361" max="8362" width="9.33203125" style="34"/>
    <col min="8363" max="8363" width="10.44140625" style="34" customWidth="1"/>
    <col min="8364" max="8583" width="9.33203125" style="34"/>
    <col min="8584" max="8584" width="16.6640625" style="34" customWidth="1"/>
    <col min="8585" max="8608" width="9.33203125" style="34" customWidth="1"/>
    <col min="8609" max="8609" width="9.6640625" style="34" customWidth="1"/>
    <col min="8610" max="8610" width="10.33203125" style="34" customWidth="1"/>
    <col min="8611" max="8611" width="10.6640625" style="34" customWidth="1"/>
    <col min="8612" max="8612" width="10" style="34" customWidth="1"/>
    <col min="8613" max="8613" width="10.33203125" style="34" customWidth="1"/>
    <col min="8614" max="8614" width="12" style="34" customWidth="1"/>
    <col min="8615" max="8616" width="9.33203125" style="34" customWidth="1"/>
    <col min="8617" max="8618" width="9.33203125" style="34"/>
    <col min="8619" max="8619" width="10.44140625" style="34" customWidth="1"/>
    <col min="8620" max="8839" width="9.33203125" style="34"/>
    <col min="8840" max="8840" width="16.6640625" style="34" customWidth="1"/>
    <col min="8841" max="8864" width="9.33203125" style="34" customWidth="1"/>
    <col min="8865" max="8865" width="9.6640625" style="34" customWidth="1"/>
    <col min="8866" max="8866" width="10.33203125" style="34" customWidth="1"/>
    <col min="8867" max="8867" width="10.6640625" style="34" customWidth="1"/>
    <col min="8868" max="8868" width="10" style="34" customWidth="1"/>
    <col min="8869" max="8869" width="10.33203125" style="34" customWidth="1"/>
    <col min="8870" max="8870" width="12" style="34" customWidth="1"/>
    <col min="8871" max="8872" width="9.33203125" style="34" customWidth="1"/>
    <col min="8873" max="8874" width="9.33203125" style="34"/>
    <col min="8875" max="8875" width="10.44140625" style="34" customWidth="1"/>
    <col min="8876" max="9095" width="9.33203125" style="34"/>
    <col min="9096" max="9096" width="16.6640625" style="34" customWidth="1"/>
    <col min="9097" max="9120" width="9.33203125" style="34" customWidth="1"/>
    <col min="9121" max="9121" width="9.6640625" style="34" customWidth="1"/>
    <col min="9122" max="9122" width="10.33203125" style="34" customWidth="1"/>
    <col min="9123" max="9123" width="10.6640625" style="34" customWidth="1"/>
    <col min="9124" max="9124" width="10" style="34" customWidth="1"/>
    <col min="9125" max="9125" width="10.33203125" style="34" customWidth="1"/>
    <col min="9126" max="9126" width="12" style="34" customWidth="1"/>
    <col min="9127" max="9128" width="9.33203125" style="34" customWidth="1"/>
    <col min="9129" max="9130" width="9.33203125" style="34"/>
    <col min="9131" max="9131" width="10.44140625" style="34" customWidth="1"/>
    <col min="9132" max="9351" width="9.33203125" style="34"/>
    <col min="9352" max="9352" width="16.6640625" style="34" customWidth="1"/>
    <col min="9353" max="9376" width="9.33203125" style="34" customWidth="1"/>
    <col min="9377" max="9377" width="9.6640625" style="34" customWidth="1"/>
    <col min="9378" max="9378" width="10.33203125" style="34" customWidth="1"/>
    <col min="9379" max="9379" width="10.6640625" style="34" customWidth="1"/>
    <col min="9380" max="9380" width="10" style="34" customWidth="1"/>
    <col min="9381" max="9381" width="10.33203125" style="34" customWidth="1"/>
    <col min="9382" max="9382" width="12" style="34" customWidth="1"/>
    <col min="9383" max="9384" width="9.33203125" style="34" customWidth="1"/>
    <col min="9385" max="9386" width="9.33203125" style="34"/>
    <col min="9387" max="9387" width="10.44140625" style="34" customWidth="1"/>
    <col min="9388" max="9607" width="9.33203125" style="34"/>
    <col min="9608" max="9608" width="16.6640625" style="34" customWidth="1"/>
    <col min="9609" max="9632" width="9.33203125" style="34" customWidth="1"/>
    <col min="9633" max="9633" width="9.6640625" style="34" customWidth="1"/>
    <col min="9634" max="9634" width="10.33203125" style="34" customWidth="1"/>
    <col min="9635" max="9635" width="10.6640625" style="34" customWidth="1"/>
    <col min="9636" max="9636" width="10" style="34" customWidth="1"/>
    <col min="9637" max="9637" width="10.33203125" style="34" customWidth="1"/>
    <col min="9638" max="9638" width="12" style="34" customWidth="1"/>
    <col min="9639" max="9640" width="9.33203125" style="34" customWidth="1"/>
    <col min="9641" max="9642" width="9.33203125" style="34"/>
    <col min="9643" max="9643" width="10.44140625" style="34" customWidth="1"/>
    <col min="9644" max="9863" width="9.33203125" style="34"/>
    <col min="9864" max="9864" width="16.6640625" style="34" customWidth="1"/>
    <col min="9865" max="9888" width="9.33203125" style="34" customWidth="1"/>
    <col min="9889" max="9889" width="9.6640625" style="34" customWidth="1"/>
    <col min="9890" max="9890" width="10.33203125" style="34" customWidth="1"/>
    <col min="9891" max="9891" width="10.6640625" style="34" customWidth="1"/>
    <col min="9892" max="9892" width="10" style="34" customWidth="1"/>
    <col min="9893" max="9893" width="10.33203125" style="34" customWidth="1"/>
    <col min="9894" max="9894" width="12" style="34" customWidth="1"/>
    <col min="9895" max="9896" width="9.33203125" style="34" customWidth="1"/>
    <col min="9897" max="9898" width="9.33203125" style="34"/>
    <col min="9899" max="9899" width="10.44140625" style="34" customWidth="1"/>
    <col min="9900" max="10119" width="9.33203125" style="34"/>
    <col min="10120" max="10120" width="16.6640625" style="34" customWidth="1"/>
    <col min="10121" max="10144" width="9.33203125" style="34" customWidth="1"/>
    <col min="10145" max="10145" width="9.6640625" style="34" customWidth="1"/>
    <col min="10146" max="10146" width="10.33203125" style="34" customWidth="1"/>
    <col min="10147" max="10147" width="10.6640625" style="34" customWidth="1"/>
    <col min="10148" max="10148" width="10" style="34" customWidth="1"/>
    <col min="10149" max="10149" width="10.33203125" style="34" customWidth="1"/>
    <col min="10150" max="10150" width="12" style="34" customWidth="1"/>
    <col min="10151" max="10152" width="9.33203125" style="34" customWidth="1"/>
    <col min="10153" max="10154" width="9.33203125" style="34"/>
    <col min="10155" max="10155" width="10.44140625" style="34" customWidth="1"/>
    <col min="10156" max="10375" width="9.33203125" style="34"/>
    <col min="10376" max="10376" width="16.6640625" style="34" customWidth="1"/>
    <col min="10377" max="10400" width="9.33203125" style="34" customWidth="1"/>
    <col min="10401" max="10401" width="9.6640625" style="34" customWidth="1"/>
    <col min="10402" max="10402" width="10.33203125" style="34" customWidth="1"/>
    <col min="10403" max="10403" width="10.6640625" style="34" customWidth="1"/>
    <col min="10404" max="10404" width="10" style="34" customWidth="1"/>
    <col min="10405" max="10405" width="10.33203125" style="34" customWidth="1"/>
    <col min="10406" max="10406" width="12" style="34" customWidth="1"/>
    <col min="10407" max="10408" width="9.33203125" style="34" customWidth="1"/>
    <col min="10409" max="10410" width="9.33203125" style="34"/>
    <col min="10411" max="10411" width="10.44140625" style="34" customWidth="1"/>
    <col min="10412" max="10631" width="9.33203125" style="34"/>
    <col min="10632" max="10632" width="16.6640625" style="34" customWidth="1"/>
    <col min="10633" max="10656" width="9.33203125" style="34" customWidth="1"/>
    <col min="10657" max="10657" width="9.6640625" style="34" customWidth="1"/>
    <col min="10658" max="10658" width="10.33203125" style="34" customWidth="1"/>
    <col min="10659" max="10659" width="10.6640625" style="34" customWidth="1"/>
    <col min="10660" max="10660" width="10" style="34" customWidth="1"/>
    <col min="10661" max="10661" width="10.33203125" style="34" customWidth="1"/>
    <col min="10662" max="10662" width="12" style="34" customWidth="1"/>
    <col min="10663" max="10664" width="9.33203125" style="34" customWidth="1"/>
    <col min="10665" max="10666" width="9.33203125" style="34"/>
    <col min="10667" max="10667" width="10.44140625" style="34" customWidth="1"/>
    <col min="10668" max="10887" width="9.33203125" style="34"/>
    <col min="10888" max="10888" width="16.6640625" style="34" customWidth="1"/>
    <col min="10889" max="10912" width="9.33203125" style="34" customWidth="1"/>
    <col min="10913" max="10913" width="9.6640625" style="34" customWidth="1"/>
    <col min="10914" max="10914" width="10.33203125" style="34" customWidth="1"/>
    <col min="10915" max="10915" width="10.6640625" style="34" customWidth="1"/>
    <col min="10916" max="10916" width="10" style="34" customWidth="1"/>
    <col min="10917" max="10917" width="10.33203125" style="34" customWidth="1"/>
    <col min="10918" max="10918" width="12" style="34" customWidth="1"/>
    <col min="10919" max="10920" width="9.33203125" style="34" customWidth="1"/>
    <col min="10921" max="10922" width="9.33203125" style="34"/>
    <col min="10923" max="10923" width="10.44140625" style="34" customWidth="1"/>
    <col min="10924" max="11143" width="9.33203125" style="34"/>
    <col min="11144" max="11144" width="16.6640625" style="34" customWidth="1"/>
    <col min="11145" max="11168" width="9.33203125" style="34" customWidth="1"/>
    <col min="11169" max="11169" width="9.6640625" style="34" customWidth="1"/>
    <col min="11170" max="11170" width="10.33203125" style="34" customWidth="1"/>
    <col min="11171" max="11171" width="10.6640625" style="34" customWidth="1"/>
    <col min="11172" max="11172" width="10" style="34" customWidth="1"/>
    <col min="11173" max="11173" width="10.33203125" style="34" customWidth="1"/>
    <col min="11174" max="11174" width="12" style="34" customWidth="1"/>
    <col min="11175" max="11176" width="9.33203125" style="34" customWidth="1"/>
    <col min="11177" max="11178" width="9.33203125" style="34"/>
    <col min="11179" max="11179" width="10.44140625" style="34" customWidth="1"/>
    <col min="11180" max="11399" width="9.33203125" style="34"/>
    <col min="11400" max="11400" width="16.6640625" style="34" customWidth="1"/>
    <col min="11401" max="11424" width="9.33203125" style="34" customWidth="1"/>
    <col min="11425" max="11425" width="9.6640625" style="34" customWidth="1"/>
    <col min="11426" max="11426" width="10.33203125" style="34" customWidth="1"/>
    <col min="11427" max="11427" width="10.6640625" style="34" customWidth="1"/>
    <col min="11428" max="11428" width="10" style="34" customWidth="1"/>
    <col min="11429" max="11429" width="10.33203125" style="34" customWidth="1"/>
    <col min="11430" max="11430" width="12" style="34" customWidth="1"/>
    <col min="11431" max="11432" width="9.33203125" style="34" customWidth="1"/>
    <col min="11433" max="11434" width="9.33203125" style="34"/>
    <col min="11435" max="11435" width="10.44140625" style="34" customWidth="1"/>
    <col min="11436" max="11655" width="9.33203125" style="34"/>
    <col min="11656" max="11656" width="16.6640625" style="34" customWidth="1"/>
    <col min="11657" max="11680" width="9.33203125" style="34" customWidth="1"/>
    <col min="11681" max="11681" width="9.6640625" style="34" customWidth="1"/>
    <col min="11682" max="11682" width="10.33203125" style="34" customWidth="1"/>
    <col min="11683" max="11683" width="10.6640625" style="34" customWidth="1"/>
    <col min="11684" max="11684" width="10" style="34" customWidth="1"/>
    <col min="11685" max="11685" width="10.33203125" style="34" customWidth="1"/>
    <col min="11686" max="11686" width="12" style="34" customWidth="1"/>
    <col min="11687" max="11688" width="9.33203125" style="34" customWidth="1"/>
    <col min="11689" max="11690" width="9.33203125" style="34"/>
    <col min="11691" max="11691" width="10.44140625" style="34" customWidth="1"/>
    <col min="11692" max="11911" width="9.33203125" style="34"/>
    <col min="11912" max="11912" width="16.6640625" style="34" customWidth="1"/>
    <col min="11913" max="11936" width="9.33203125" style="34" customWidth="1"/>
    <col min="11937" max="11937" width="9.6640625" style="34" customWidth="1"/>
    <col min="11938" max="11938" width="10.33203125" style="34" customWidth="1"/>
    <col min="11939" max="11939" width="10.6640625" style="34" customWidth="1"/>
    <col min="11940" max="11940" width="10" style="34" customWidth="1"/>
    <col min="11941" max="11941" width="10.33203125" style="34" customWidth="1"/>
    <col min="11942" max="11942" width="12" style="34" customWidth="1"/>
    <col min="11943" max="11944" width="9.33203125" style="34" customWidth="1"/>
    <col min="11945" max="11946" width="9.33203125" style="34"/>
    <col min="11947" max="11947" width="10.44140625" style="34" customWidth="1"/>
    <col min="11948" max="12167" width="9.33203125" style="34"/>
    <col min="12168" max="12168" width="16.6640625" style="34" customWidth="1"/>
    <col min="12169" max="12192" width="9.33203125" style="34" customWidth="1"/>
    <col min="12193" max="12193" width="9.6640625" style="34" customWidth="1"/>
    <col min="12194" max="12194" width="10.33203125" style="34" customWidth="1"/>
    <col min="12195" max="12195" width="10.6640625" style="34" customWidth="1"/>
    <col min="12196" max="12196" width="10" style="34" customWidth="1"/>
    <col min="12197" max="12197" width="10.33203125" style="34" customWidth="1"/>
    <col min="12198" max="12198" width="12" style="34" customWidth="1"/>
    <col min="12199" max="12200" width="9.33203125" style="34" customWidth="1"/>
    <col min="12201" max="12202" width="9.33203125" style="34"/>
    <col min="12203" max="12203" width="10.44140625" style="34" customWidth="1"/>
    <col min="12204" max="12423" width="9.33203125" style="34"/>
    <col min="12424" max="12424" width="16.6640625" style="34" customWidth="1"/>
    <col min="12425" max="12448" width="9.33203125" style="34" customWidth="1"/>
    <col min="12449" max="12449" width="9.6640625" style="34" customWidth="1"/>
    <col min="12450" max="12450" width="10.33203125" style="34" customWidth="1"/>
    <col min="12451" max="12451" width="10.6640625" style="34" customWidth="1"/>
    <col min="12452" max="12452" width="10" style="34" customWidth="1"/>
    <col min="12453" max="12453" width="10.33203125" style="34" customWidth="1"/>
    <col min="12454" max="12454" width="12" style="34" customWidth="1"/>
    <col min="12455" max="12456" width="9.33203125" style="34" customWidth="1"/>
    <col min="12457" max="12458" width="9.33203125" style="34"/>
    <col min="12459" max="12459" width="10.44140625" style="34" customWidth="1"/>
    <col min="12460" max="12679" width="9.33203125" style="34"/>
    <col min="12680" max="12680" width="16.6640625" style="34" customWidth="1"/>
    <col min="12681" max="12704" width="9.33203125" style="34" customWidth="1"/>
    <col min="12705" max="12705" width="9.6640625" style="34" customWidth="1"/>
    <col min="12706" max="12706" width="10.33203125" style="34" customWidth="1"/>
    <col min="12707" max="12707" width="10.6640625" style="34" customWidth="1"/>
    <col min="12708" max="12708" width="10" style="34" customWidth="1"/>
    <col min="12709" max="12709" width="10.33203125" style="34" customWidth="1"/>
    <col min="12710" max="12710" width="12" style="34" customWidth="1"/>
    <col min="12711" max="12712" width="9.33203125" style="34" customWidth="1"/>
    <col min="12713" max="12714" width="9.33203125" style="34"/>
    <col min="12715" max="12715" width="10.44140625" style="34" customWidth="1"/>
    <col min="12716" max="12935" width="9.33203125" style="34"/>
    <col min="12936" max="12936" width="16.6640625" style="34" customWidth="1"/>
    <col min="12937" max="12960" width="9.33203125" style="34" customWidth="1"/>
    <col min="12961" max="12961" width="9.6640625" style="34" customWidth="1"/>
    <col min="12962" max="12962" width="10.33203125" style="34" customWidth="1"/>
    <col min="12963" max="12963" width="10.6640625" style="34" customWidth="1"/>
    <col min="12964" max="12964" width="10" style="34" customWidth="1"/>
    <col min="12965" max="12965" width="10.33203125" style="34" customWidth="1"/>
    <col min="12966" max="12966" width="12" style="34" customWidth="1"/>
    <col min="12967" max="12968" width="9.33203125" style="34" customWidth="1"/>
    <col min="12969" max="12970" width="9.33203125" style="34"/>
    <col min="12971" max="12971" width="10.44140625" style="34" customWidth="1"/>
    <col min="12972" max="13191" width="9.33203125" style="34"/>
    <col min="13192" max="13192" width="16.6640625" style="34" customWidth="1"/>
    <col min="13193" max="13216" width="9.33203125" style="34" customWidth="1"/>
    <col min="13217" max="13217" width="9.6640625" style="34" customWidth="1"/>
    <col min="13218" max="13218" width="10.33203125" style="34" customWidth="1"/>
    <col min="13219" max="13219" width="10.6640625" style="34" customWidth="1"/>
    <col min="13220" max="13220" width="10" style="34" customWidth="1"/>
    <col min="13221" max="13221" width="10.33203125" style="34" customWidth="1"/>
    <col min="13222" max="13222" width="12" style="34" customWidth="1"/>
    <col min="13223" max="13224" width="9.33203125" style="34" customWidth="1"/>
    <col min="13225" max="13226" width="9.33203125" style="34"/>
    <col min="13227" max="13227" width="10.44140625" style="34" customWidth="1"/>
    <col min="13228" max="13447" width="9.33203125" style="34"/>
    <col min="13448" max="13448" width="16.6640625" style="34" customWidth="1"/>
    <col min="13449" max="13472" width="9.33203125" style="34" customWidth="1"/>
    <col min="13473" max="13473" width="9.6640625" style="34" customWidth="1"/>
    <col min="13474" max="13474" width="10.33203125" style="34" customWidth="1"/>
    <col min="13475" max="13475" width="10.6640625" style="34" customWidth="1"/>
    <col min="13476" max="13476" width="10" style="34" customWidth="1"/>
    <col min="13477" max="13477" width="10.33203125" style="34" customWidth="1"/>
    <col min="13478" max="13478" width="12" style="34" customWidth="1"/>
    <col min="13479" max="13480" width="9.33203125" style="34" customWidth="1"/>
    <col min="13481" max="13482" width="9.33203125" style="34"/>
    <col min="13483" max="13483" width="10.44140625" style="34" customWidth="1"/>
    <col min="13484" max="13703" width="9.33203125" style="34"/>
    <col min="13704" max="13704" width="16.6640625" style="34" customWidth="1"/>
    <col min="13705" max="13728" width="9.33203125" style="34" customWidth="1"/>
    <col min="13729" max="13729" width="9.6640625" style="34" customWidth="1"/>
    <col min="13730" max="13730" width="10.33203125" style="34" customWidth="1"/>
    <col min="13731" max="13731" width="10.6640625" style="34" customWidth="1"/>
    <col min="13732" max="13732" width="10" style="34" customWidth="1"/>
    <col min="13733" max="13733" width="10.33203125" style="34" customWidth="1"/>
    <col min="13734" max="13734" width="12" style="34" customWidth="1"/>
    <col min="13735" max="13736" width="9.33203125" style="34" customWidth="1"/>
    <col min="13737" max="13738" width="9.33203125" style="34"/>
    <col min="13739" max="13739" width="10.44140625" style="34" customWidth="1"/>
    <col min="13740" max="13959" width="9.33203125" style="34"/>
    <col min="13960" max="13960" width="16.6640625" style="34" customWidth="1"/>
    <col min="13961" max="13984" width="9.33203125" style="34" customWidth="1"/>
    <col min="13985" max="13985" width="9.6640625" style="34" customWidth="1"/>
    <col min="13986" max="13986" width="10.33203125" style="34" customWidth="1"/>
    <col min="13987" max="13987" width="10.6640625" style="34" customWidth="1"/>
    <col min="13988" max="13988" width="10" style="34" customWidth="1"/>
    <col min="13989" max="13989" width="10.33203125" style="34" customWidth="1"/>
    <col min="13990" max="13990" width="12" style="34" customWidth="1"/>
    <col min="13991" max="13992" width="9.33203125" style="34" customWidth="1"/>
    <col min="13993" max="13994" width="9.33203125" style="34"/>
    <col min="13995" max="13995" width="10.44140625" style="34" customWidth="1"/>
    <col min="13996" max="14215" width="9.33203125" style="34"/>
    <col min="14216" max="14216" width="16.6640625" style="34" customWidth="1"/>
    <col min="14217" max="14240" width="9.33203125" style="34" customWidth="1"/>
    <col min="14241" max="14241" width="9.6640625" style="34" customWidth="1"/>
    <col min="14242" max="14242" width="10.33203125" style="34" customWidth="1"/>
    <col min="14243" max="14243" width="10.6640625" style="34" customWidth="1"/>
    <col min="14244" max="14244" width="10" style="34" customWidth="1"/>
    <col min="14245" max="14245" width="10.33203125" style="34" customWidth="1"/>
    <col min="14246" max="14246" width="12" style="34" customWidth="1"/>
    <col min="14247" max="14248" width="9.33203125" style="34" customWidth="1"/>
    <col min="14249" max="14250" width="9.33203125" style="34"/>
    <col min="14251" max="14251" width="10.44140625" style="34" customWidth="1"/>
    <col min="14252" max="14471" width="9.33203125" style="34"/>
    <col min="14472" max="14472" width="16.6640625" style="34" customWidth="1"/>
    <col min="14473" max="14496" width="9.33203125" style="34" customWidth="1"/>
    <col min="14497" max="14497" width="9.6640625" style="34" customWidth="1"/>
    <col min="14498" max="14498" width="10.33203125" style="34" customWidth="1"/>
    <col min="14499" max="14499" width="10.6640625" style="34" customWidth="1"/>
    <col min="14500" max="14500" width="10" style="34" customWidth="1"/>
    <col min="14501" max="14501" width="10.33203125" style="34" customWidth="1"/>
    <col min="14502" max="14502" width="12" style="34" customWidth="1"/>
    <col min="14503" max="14504" width="9.33203125" style="34" customWidth="1"/>
    <col min="14505" max="14506" width="9.33203125" style="34"/>
    <col min="14507" max="14507" width="10.44140625" style="34" customWidth="1"/>
    <col min="14508" max="14727" width="9.33203125" style="34"/>
    <col min="14728" max="14728" width="16.6640625" style="34" customWidth="1"/>
    <col min="14729" max="14752" width="9.33203125" style="34" customWidth="1"/>
    <col min="14753" max="14753" width="9.6640625" style="34" customWidth="1"/>
    <col min="14754" max="14754" width="10.33203125" style="34" customWidth="1"/>
    <col min="14755" max="14755" width="10.6640625" style="34" customWidth="1"/>
    <col min="14756" max="14756" width="10" style="34" customWidth="1"/>
    <col min="14757" max="14757" width="10.33203125" style="34" customWidth="1"/>
    <col min="14758" max="14758" width="12" style="34" customWidth="1"/>
    <col min="14759" max="14760" width="9.33203125" style="34" customWidth="1"/>
    <col min="14761" max="14762" width="9.33203125" style="34"/>
    <col min="14763" max="14763" width="10.44140625" style="34" customWidth="1"/>
    <col min="14764" max="14983" width="9.33203125" style="34"/>
    <col min="14984" max="14984" width="16.6640625" style="34" customWidth="1"/>
    <col min="14985" max="15008" width="9.33203125" style="34" customWidth="1"/>
    <col min="15009" max="15009" width="9.6640625" style="34" customWidth="1"/>
    <col min="15010" max="15010" width="10.33203125" style="34" customWidth="1"/>
    <col min="15011" max="15011" width="10.6640625" style="34" customWidth="1"/>
    <col min="15012" max="15012" width="10" style="34" customWidth="1"/>
    <col min="15013" max="15013" width="10.33203125" style="34" customWidth="1"/>
    <col min="15014" max="15014" width="12" style="34" customWidth="1"/>
    <col min="15015" max="15016" width="9.33203125" style="34" customWidth="1"/>
    <col min="15017" max="15018" width="9.33203125" style="34"/>
    <col min="15019" max="15019" width="10.44140625" style="34" customWidth="1"/>
    <col min="15020" max="15239" width="9.33203125" style="34"/>
    <col min="15240" max="15240" width="16.6640625" style="34" customWidth="1"/>
    <col min="15241" max="15264" width="9.33203125" style="34" customWidth="1"/>
    <col min="15265" max="15265" width="9.6640625" style="34" customWidth="1"/>
    <col min="15266" max="15266" width="10.33203125" style="34" customWidth="1"/>
    <col min="15267" max="15267" width="10.6640625" style="34" customWidth="1"/>
    <col min="15268" max="15268" width="10" style="34" customWidth="1"/>
    <col min="15269" max="15269" width="10.33203125" style="34" customWidth="1"/>
    <col min="15270" max="15270" width="12" style="34" customWidth="1"/>
    <col min="15271" max="15272" width="9.33203125" style="34" customWidth="1"/>
    <col min="15273" max="15274" width="9.33203125" style="34"/>
    <col min="15275" max="15275" width="10.44140625" style="34" customWidth="1"/>
    <col min="15276" max="15495" width="9.33203125" style="34"/>
    <col min="15496" max="15496" width="16.6640625" style="34" customWidth="1"/>
    <col min="15497" max="15520" width="9.33203125" style="34" customWidth="1"/>
    <col min="15521" max="15521" width="9.6640625" style="34" customWidth="1"/>
    <col min="15522" max="15522" width="10.33203125" style="34" customWidth="1"/>
    <col min="15523" max="15523" width="10.6640625" style="34" customWidth="1"/>
    <col min="15524" max="15524" width="10" style="34" customWidth="1"/>
    <col min="15525" max="15525" width="10.33203125" style="34" customWidth="1"/>
    <col min="15526" max="15526" width="12" style="34" customWidth="1"/>
    <col min="15527" max="15528" width="9.33203125" style="34" customWidth="1"/>
    <col min="15529" max="15530" width="9.33203125" style="34"/>
    <col min="15531" max="15531" width="10.44140625" style="34" customWidth="1"/>
    <col min="15532" max="15751" width="9.33203125" style="34"/>
    <col min="15752" max="15752" width="16.6640625" style="34" customWidth="1"/>
    <col min="15753" max="15776" width="9.33203125" style="34" customWidth="1"/>
    <col min="15777" max="15777" width="9.6640625" style="34" customWidth="1"/>
    <col min="15778" max="15778" width="10.33203125" style="34" customWidth="1"/>
    <col min="15779" max="15779" width="10.6640625" style="34" customWidth="1"/>
    <col min="15780" max="15780" width="10" style="34" customWidth="1"/>
    <col min="15781" max="15781" width="10.33203125" style="34" customWidth="1"/>
    <col min="15782" max="15782" width="12" style="34" customWidth="1"/>
    <col min="15783" max="15784" width="9.33203125" style="34" customWidth="1"/>
    <col min="15785" max="15786" width="9.33203125" style="34"/>
    <col min="15787" max="15787" width="10.44140625" style="34" customWidth="1"/>
    <col min="15788" max="16007" width="9.33203125" style="34"/>
    <col min="16008" max="16008" width="16.6640625" style="34" customWidth="1"/>
    <col min="16009" max="16032" width="9.33203125" style="34" customWidth="1"/>
    <col min="16033" max="16033" width="9.6640625" style="34" customWidth="1"/>
    <col min="16034" max="16034" width="10.33203125" style="34" customWidth="1"/>
    <col min="16035" max="16035" width="10.6640625" style="34" customWidth="1"/>
    <col min="16036" max="16036" width="10" style="34" customWidth="1"/>
    <col min="16037" max="16037" width="10.33203125" style="34" customWidth="1"/>
    <col min="16038" max="16038" width="12" style="34" customWidth="1"/>
    <col min="16039" max="16040" width="9.33203125" style="34" customWidth="1"/>
    <col min="16041" max="16042" width="9.33203125" style="34"/>
    <col min="16043" max="16043" width="10.44140625" style="34" customWidth="1"/>
    <col min="16044" max="16356" width="9.33203125" style="34"/>
    <col min="16357" max="16384" width="9.33203125" style="34" customWidth="1"/>
  </cols>
  <sheetData>
    <row r="1" spans="1:110" s="133" customFormat="1" ht="18" x14ac:dyDescent="0.35">
      <c r="A1" s="220" t="s">
        <v>163</v>
      </c>
      <c r="B1" s="220"/>
      <c r="C1" s="516" t="s">
        <v>164</v>
      </c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8"/>
    </row>
    <row r="2" spans="1:110" s="133" customFormat="1" ht="18" x14ac:dyDescent="0.35">
      <c r="A2" s="220"/>
      <c r="B2" s="220"/>
      <c r="C2" s="516" t="s">
        <v>2</v>
      </c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  <c r="AU2" s="517"/>
      <c r="AV2" s="517"/>
      <c r="AW2" s="517"/>
      <c r="AX2" s="517"/>
      <c r="AY2" s="517"/>
      <c r="AZ2" s="517"/>
      <c r="BA2" s="517"/>
      <c r="BB2" s="517"/>
      <c r="BC2" s="517"/>
      <c r="BD2" s="517"/>
      <c r="BE2" s="517"/>
      <c r="BF2" s="517"/>
      <c r="BG2" s="517"/>
      <c r="BH2" s="517"/>
      <c r="BI2" s="517"/>
      <c r="BJ2" s="517"/>
      <c r="BK2" s="517"/>
      <c r="BL2" s="517"/>
      <c r="BM2" s="517"/>
      <c r="BN2" s="517"/>
      <c r="BO2" s="517"/>
      <c r="BP2" s="517"/>
      <c r="BQ2" s="517"/>
      <c r="BR2" s="517"/>
      <c r="BS2" s="517"/>
      <c r="BT2" s="517"/>
      <c r="BU2" s="517"/>
      <c r="BV2" s="517"/>
      <c r="BW2" s="517"/>
      <c r="BX2" s="517"/>
      <c r="BY2" s="517"/>
      <c r="BZ2" s="517"/>
      <c r="CA2" s="517"/>
      <c r="CB2" s="517"/>
      <c r="CC2" s="517"/>
      <c r="CD2" s="517"/>
      <c r="CE2" s="517"/>
      <c r="CF2" s="517"/>
      <c r="CG2" s="517"/>
      <c r="CH2" s="517"/>
      <c r="CI2" s="517"/>
      <c r="CJ2" s="517"/>
      <c r="CK2" s="517"/>
      <c r="CL2" s="517"/>
      <c r="CM2" s="517"/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517"/>
      <c r="DA2" s="517"/>
      <c r="DB2" s="517"/>
      <c r="DC2" s="517"/>
      <c r="DD2" s="517"/>
      <c r="DE2" s="517"/>
      <c r="DF2" s="518"/>
    </row>
    <row r="3" spans="1:110" s="37" customFormat="1" ht="15" customHeight="1" x14ac:dyDescent="0.3">
      <c r="A3" s="531" t="s">
        <v>165</v>
      </c>
      <c r="B3" s="532"/>
      <c r="C3" s="539" t="s">
        <v>119</v>
      </c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1"/>
      <c r="O3" s="536" t="s">
        <v>120</v>
      </c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  <c r="BP3" s="537"/>
      <c r="BQ3" s="537"/>
      <c r="BR3" s="537"/>
      <c r="BS3" s="537"/>
      <c r="BT3" s="537"/>
      <c r="BU3" s="537"/>
      <c r="BV3" s="537"/>
      <c r="BW3" s="537"/>
      <c r="BX3" s="537"/>
      <c r="BY3" s="537"/>
      <c r="BZ3" s="537"/>
      <c r="CA3" s="537"/>
      <c r="CB3" s="537"/>
      <c r="CC3" s="537"/>
      <c r="CD3" s="537"/>
      <c r="CE3" s="537"/>
      <c r="CF3" s="537"/>
      <c r="CG3" s="537"/>
      <c r="CH3" s="537"/>
      <c r="CI3" s="537"/>
      <c r="CJ3" s="537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38"/>
    </row>
    <row r="4" spans="1:110" s="37" customFormat="1" ht="15.75" customHeight="1" x14ac:dyDescent="0.3">
      <c r="A4" s="521"/>
      <c r="B4" s="497"/>
      <c r="C4" s="542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4"/>
      <c r="O4" s="485">
        <v>2016</v>
      </c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>
        <v>2017</v>
      </c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>
        <v>2018</v>
      </c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>
        <v>2019</v>
      </c>
      <c r="AZ4" s="485"/>
      <c r="BA4" s="485"/>
      <c r="BB4" s="485"/>
      <c r="BC4" s="485"/>
      <c r="BD4" s="485"/>
      <c r="BE4" s="485"/>
      <c r="BF4" s="485"/>
      <c r="BG4" s="485"/>
      <c r="BH4" s="485"/>
      <c r="BI4" s="485"/>
      <c r="BJ4" s="485"/>
      <c r="BK4" s="485">
        <v>2020</v>
      </c>
      <c r="BL4" s="485"/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>
        <v>2021</v>
      </c>
      <c r="BX4" s="485"/>
      <c r="BY4" s="485"/>
      <c r="BZ4" s="485"/>
      <c r="CA4" s="485"/>
      <c r="CB4" s="485"/>
      <c r="CC4" s="485"/>
      <c r="CD4" s="485"/>
      <c r="CE4" s="485"/>
      <c r="CF4" s="485"/>
      <c r="CG4" s="485"/>
      <c r="CH4" s="485"/>
      <c r="CI4" s="545" t="s">
        <v>109</v>
      </c>
      <c r="CJ4" s="546"/>
      <c r="CK4" s="546"/>
      <c r="CL4" s="546"/>
      <c r="CM4" s="546"/>
      <c r="CN4" s="546"/>
      <c r="CO4" s="546"/>
      <c r="CP4" s="546"/>
      <c r="CQ4" s="546"/>
      <c r="CR4" s="546"/>
      <c r="CS4" s="546"/>
      <c r="CT4" s="547"/>
      <c r="CU4" s="533" t="s">
        <v>110</v>
      </c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5"/>
    </row>
    <row r="5" spans="1:110" s="37" customFormat="1" ht="15" customHeight="1" x14ac:dyDescent="0.3">
      <c r="A5" s="521"/>
      <c r="B5" s="497"/>
      <c r="C5" s="35">
        <v>2012</v>
      </c>
      <c r="D5" s="35">
        <v>2013</v>
      </c>
      <c r="E5" s="35">
        <v>2014</v>
      </c>
      <c r="F5" s="35">
        <v>2015</v>
      </c>
      <c r="G5" s="35">
        <v>2016</v>
      </c>
      <c r="H5" s="35">
        <v>2017</v>
      </c>
      <c r="I5" s="35">
        <v>2018</v>
      </c>
      <c r="J5" s="35">
        <v>2019</v>
      </c>
      <c r="K5" s="184">
        <v>2020</v>
      </c>
      <c r="L5" s="380">
        <v>2021</v>
      </c>
      <c r="M5" s="380" t="s">
        <v>109</v>
      </c>
      <c r="N5" s="380" t="s">
        <v>110</v>
      </c>
      <c r="O5" s="134" t="s">
        <v>121</v>
      </c>
      <c r="P5" s="134" t="s">
        <v>122</v>
      </c>
      <c r="Q5" s="134" t="s">
        <v>123</v>
      </c>
      <c r="R5" s="134" t="s">
        <v>124</v>
      </c>
      <c r="S5" s="134" t="s">
        <v>17</v>
      </c>
      <c r="T5" s="134" t="s">
        <v>125</v>
      </c>
      <c r="U5" s="134" t="s">
        <v>126</v>
      </c>
      <c r="V5" s="134" t="s">
        <v>127</v>
      </c>
      <c r="W5" s="134" t="s">
        <v>128</v>
      </c>
      <c r="X5" s="185" t="s">
        <v>129</v>
      </c>
      <c r="Y5" s="185" t="s">
        <v>130</v>
      </c>
      <c r="Z5" s="185" t="s">
        <v>131</v>
      </c>
      <c r="AA5" s="134" t="s">
        <v>121</v>
      </c>
      <c r="AB5" s="134" t="s">
        <v>122</v>
      </c>
      <c r="AC5" s="134" t="s">
        <v>123</v>
      </c>
      <c r="AD5" s="134" t="s">
        <v>124</v>
      </c>
      <c r="AE5" s="134" t="s">
        <v>17</v>
      </c>
      <c r="AF5" s="134" t="s">
        <v>125</v>
      </c>
      <c r="AG5" s="134" t="s">
        <v>126</v>
      </c>
      <c r="AH5" s="134" t="s">
        <v>127</v>
      </c>
      <c r="AI5" s="134" t="s">
        <v>128</v>
      </c>
      <c r="AJ5" s="185" t="s">
        <v>129</v>
      </c>
      <c r="AK5" s="185" t="s">
        <v>130</v>
      </c>
      <c r="AL5" s="185" t="s">
        <v>131</v>
      </c>
      <c r="AM5" s="134" t="s">
        <v>121</v>
      </c>
      <c r="AN5" s="134" t="s">
        <v>122</v>
      </c>
      <c r="AO5" s="134" t="s">
        <v>123</v>
      </c>
      <c r="AP5" s="134" t="s">
        <v>124</v>
      </c>
      <c r="AQ5" s="134" t="s">
        <v>17</v>
      </c>
      <c r="AR5" s="134" t="s">
        <v>125</v>
      </c>
      <c r="AS5" s="134" t="s">
        <v>126</v>
      </c>
      <c r="AT5" s="134" t="s">
        <v>127</v>
      </c>
      <c r="AU5" s="134" t="s">
        <v>128</v>
      </c>
      <c r="AV5" s="185" t="s">
        <v>129</v>
      </c>
      <c r="AW5" s="185" t="s">
        <v>130</v>
      </c>
      <c r="AX5" s="185" t="s">
        <v>131</v>
      </c>
      <c r="AY5" s="134" t="s">
        <v>121</v>
      </c>
      <c r="AZ5" s="134" t="s">
        <v>122</v>
      </c>
      <c r="BA5" s="134" t="s">
        <v>123</v>
      </c>
      <c r="BB5" s="134" t="s">
        <v>124</v>
      </c>
      <c r="BC5" s="134" t="s">
        <v>17</v>
      </c>
      <c r="BD5" s="134" t="s">
        <v>125</v>
      </c>
      <c r="BE5" s="134" t="s">
        <v>126</v>
      </c>
      <c r="BF5" s="134" t="s">
        <v>127</v>
      </c>
      <c r="BG5" s="134" t="s">
        <v>128</v>
      </c>
      <c r="BH5" s="185" t="s">
        <v>129</v>
      </c>
      <c r="BI5" s="185" t="s">
        <v>130</v>
      </c>
      <c r="BJ5" s="185" t="s">
        <v>131</v>
      </c>
      <c r="BK5" s="134" t="s">
        <v>121</v>
      </c>
      <c r="BL5" s="134" t="s">
        <v>122</v>
      </c>
      <c r="BM5" s="134" t="s">
        <v>123</v>
      </c>
      <c r="BN5" s="134" t="s">
        <v>124</v>
      </c>
      <c r="BO5" s="134" t="s">
        <v>17</v>
      </c>
      <c r="BP5" s="134" t="s">
        <v>125</v>
      </c>
      <c r="BQ5" s="134" t="s">
        <v>126</v>
      </c>
      <c r="BR5" s="134" t="s">
        <v>127</v>
      </c>
      <c r="BS5" s="134" t="s">
        <v>128</v>
      </c>
      <c r="BT5" s="185" t="s">
        <v>129</v>
      </c>
      <c r="BU5" s="185" t="s">
        <v>130</v>
      </c>
      <c r="BV5" s="185" t="s">
        <v>131</v>
      </c>
      <c r="BW5" s="134" t="s">
        <v>121</v>
      </c>
      <c r="BX5" s="134" t="s">
        <v>122</v>
      </c>
      <c r="BY5" s="134" t="s">
        <v>123</v>
      </c>
      <c r="BZ5" s="134" t="s">
        <v>124</v>
      </c>
      <c r="CA5" s="134" t="s">
        <v>17</v>
      </c>
      <c r="CB5" s="134" t="s">
        <v>125</v>
      </c>
      <c r="CC5" s="381" t="s">
        <v>126</v>
      </c>
      <c r="CD5" s="381" t="s">
        <v>127</v>
      </c>
      <c r="CE5" s="381" t="s">
        <v>128</v>
      </c>
      <c r="CF5" s="375" t="s">
        <v>129</v>
      </c>
      <c r="CG5" s="375" t="s">
        <v>130</v>
      </c>
      <c r="CH5" s="375" t="s">
        <v>131</v>
      </c>
      <c r="CI5" s="243" t="s">
        <v>121</v>
      </c>
      <c r="CJ5" s="243" t="s">
        <v>122</v>
      </c>
      <c r="CK5" s="243" t="s">
        <v>123</v>
      </c>
      <c r="CL5" s="375" t="s">
        <v>124</v>
      </c>
      <c r="CM5" s="375" t="s">
        <v>17</v>
      </c>
      <c r="CN5" s="375" t="s">
        <v>125</v>
      </c>
      <c r="CO5" s="375" t="s">
        <v>126</v>
      </c>
      <c r="CP5" s="375" t="s">
        <v>127</v>
      </c>
      <c r="CQ5" s="375" t="s">
        <v>128</v>
      </c>
      <c r="CR5" s="375" t="s">
        <v>129</v>
      </c>
      <c r="CS5" s="375" t="s">
        <v>130</v>
      </c>
      <c r="CT5" s="375" t="s">
        <v>131</v>
      </c>
      <c r="CU5" s="243" t="s">
        <v>121</v>
      </c>
      <c r="CV5" s="243" t="s">
        <v>122</v>
      </c>
      <c r="CW5" s="243" t="s">
        <v>123</v>
      </c>
      <c r="CX5" s="375" t="s">
        <v>124</v>
      </c>
      <c r="CY5" s="375" t="s">
        <v>17</v>
      </c>
      <c r="CZ5" s="375" t="s">
        <v>125</v>
      </c>
      <c r="DA5" s="375" t="s">
        <v>126</v>
      </c>
      <c r="DB5" s="375" t="s">
        <v>127</v>
      </c>
      <c r="DC5" s="375" t="s">
        <v>128</v>
      </c>
      <c r="DD5" s="375" t="s">
        <v>129</v>
      </c>
      <c r="DE5" s="375" t="s">
        <v>130</v>
      </c>
      <c r="DF5" s="375" t="s">
        <v>131</v>
      </c>
    </row>
    <row r="6" spans="1:110" x14ac:dyDescent="0.3">
      <c r="A6" s="364" t="s">
        <v>166</v>
      </c>
      <c r="B6" s="90" t="s">
        <v>167</v>
      </c>
      <c r="C6" s="91">
        <v>3215809</v>
      </c>
      <c r="D6" s="73">
        <v>3291645.4299999992</v>
      </c>
      <c r="E6" s="73">
        <v>3073052.65</v>
      </c>
      <c r="F6" s="73">
        <v>3087888.3700000006</v>
      </c>
      <c r="G6" s="73">
        <f>SUM(O6:Z6)</f>
        <v>10520836.550000001</v>
      </c>
      <c r="H6" s="73">
        <f>SUM(AA6:AL6)</f>
        <v>10627817.34</v>
      </c>
      <c r="I6" s="73">
        <f>SUM(AM6:AX6)</f>
        <v>4840359.2704999996</v>
      </c>
      <c r="J6" s="73">
        <f t="shared" ref="J6:J50" si="0">SUM(AY6:BJ6)</f>
        <v>4953965.3800000008</v>
      </c>
      <c r="K6" s="73">
        <f>SUM(BK6:BV6)</f>
        <v>2563530.5299999998</v>
      </c>
      <c r="L6" s="365">
        <f>SUM(BW6:CH6)</f>
        <v>3214339.43</v>
      </c>
      <c r="M6" s="365">
        <f>SUM(CI6:CT6)</f>
        <v>5079550.26</v>
      </c>
      <c r="N6" s="365">
        <f>SUM(CU6:DF6)</f>
        <v>3742585.2450205688</v>
      </c>
      <c r="O6" s="366">
        <v>88160.19</v>
      </c>
      <c r="P6" s="73">
        <v>100497.06</v>
      </c>
      <c r="Q6" s="73">
        <v>174787.39</v>
      </c>
      <c r="R6" s="120">
        <v>406029.00999999995</v>
      </c>
      <c r="S6" s="73">
        <v>6003986.7699999996</v>
      </c>
      <c r="T6" s="73">
        <v>429831.69</v>
      </c>
      <c r="U6" s="73">
        <v>472338.47</v>
      </c>
      <c r="V6" s="34">
        <v>479131.82</v>
      </c>
      <c r="W6" s="73">
        <v>432715.6</v>
      </c>
      <c r="X6" s="98">
        <v>260249.14</v>
      </c>
      <c r="Y6" s="98">
        <v>399463.41000000003</v>
      </c>
      <c r="Z6" s="98">
        <v>1273646</v>
      </c>
      <c r="AA6" s="98">
        <v>313227.17999999993</v>
      </c>
      <c r="AB6" s="98">
        <v>540741.65</v>
      </c>
      <c r="AC6" s="98">
        <v>761409.74</v>
      </c>
      <c r="AD6" s="98">
        <v>6024524.4700000007</v>
      </c>
      <c r="AE6" s="98">
        <v>691660.15</v>
      </c>
      <c r="AF6" s="98">
        <v>348896.18</v>
      </c>
      <c r="AG6" s="367">
        <v>129985.37</v>
      </c>
      <c r="AH6" s="367">
        <v>422835.06999999995</v>
      </c>
      <c r="AI6" s="367">
        <v>496051.6</v>
      </c>
      <c r="AJ6" s="98">
        <v>298583.38</v>
      </c>
      <c r="AK6" s="98">
        <v>294772.95</v>
      </c>
      <c r="AL6" s="98">
        <v>305129.59999999998</v>
      </c>
      <c r="AM6" s="73">
        <v>543750.59049999993</v>
      </c>
      <c r="AN6" s="73">
        <v>328415.88</v>
      </c>
      <c r="AO6" s="73">
        <v>728223.10000000009</v>
      </c>
      <c r="AP6" s="73">
        <v>713005</v>
      </c>
      <c r="AQ6" s="73">
        <v>504686.44000000006</v>
      </c>
      <c r="AR6" s="73">
        <v>388509.9</v>
      </c>
      <c r="AS6" s="73">
        <v>130795.65000000001</v>
      </c>
      <c r="AT6" s="73">
        <v>235686.31</v>
      </c>
      <c r="AU6" s="73">
        <v>255849.35</v>
      </c>
      <c r="AV6" s="73">
        <v>346465.68999999994</v>
      </c>
      <c r="AW6" s="73">
        <v>291135.5</v>
      </c>
      <c r="AX6" s="73">
        <v>373835.86</v>
      </c>
      <c r="AY6" s="73">
        <v>155471.67999999999</v>
      </c>
      <c r="AZ6" s="120">
        <v>308405.05</v>
      </c>
      <c r="BA6" s="73">
        <v>633504.2300000001</v>
      </c>
      <c r="BB6" s="73">
        <v>496456.6</v>
      </c>
      <c r="BC6" s="73">
        <v>424675.80000000005</v>
      </c>
      <c r="BD6" s="73">
        <v>375396.22000000003</v>
      </c>
      <c r="BE6" s="73">
        <v>422560.57000000007</v>
      </c>
      <c r="BF6" s="73">
        <v>338668.66</v>
      </c>
      <c r="BG6" s="73">
        <v>324794.38</v>
      </c>
      <c r="BH6" s="73">
        <v>996099.49</v>
      </c>
      <c r="BI6" s="73">
        <v>198949.33000000002</v>
      </c>
      <c r="BJ6" s="73">
        <v>278983.37</v>
      </c>
      <c r="BK6" s="73">
        <v>277022.89</v>
      </c>
      <c r="BL6" s="73">
        <v>152437.31</v>
      </c>
      <c r="BM6" s="73">
        <v>317423.2</v>
      </c>
      <c r="BN6" s="73">
        <v>71205.72</v>
      </c>
      <c r="BO6" s="73">
        <v>261235.37</v>
      </c>
      <c r="BP6" s="73">
        <v>285310.18000000005</v>
      </c>
      <c r="BQ6" s="344">
        <v>519287.16</v>
      </c>
      <c r="BR6" s="344">
        <v>104475.77999999998</v>
      </c>
      <c r="BS6" s="344">
        <v>135461.60999999999</v>
      </c>
      <c r="BT6" s="344">
        <v>170168.11</v>
      </c>
      <c r="BU6" s="344">
        <v>133473.84999999998</v>
      </c>
      <c r="BV6" s="344">
        <v>136029.35</v>
      </c>
      <c r="BW6" s="73">
        <v>74139</v>
      </c>
      <c r="BX6" s="73">
        <v>288881.09999999998</v>
      </c>
      <c r="BY6" s="73">
        <v>852286.92999999982</v>
      </c>
      <c r="BZ6" s="73">
        <v>204458.49000000008</v>
      </c>
      <c r="CA6" s="73">
        <v>441656.55000000005</v>
      </c>
      <c r="CB6" s="73">
        <v>116431.56</v>
      </c>
      <c r="CC6" s="368">
        <v>156619.87</v>
      </c>
      <c r="CD6" s="368">
        <v>294178.61000000004</v>
      </c>
      <c r="CE6" s="368">
        <v>196109.38</v>
      </c>
      <c r="CF6" s="365">
        <v>215399.7</v>
      </c>
      <c r="CG6" s="365">
        <v>227752.37</v>
      </c>
      <c r="CH6" s="365">
        <v>146425.87</v>
      </c>
      <c r="CI6" s="241">
        <v>83490.999999999985</v>
      </c>
      <c r="CJ6" s="241">
        <v>7742.77</v>
      </c>
      <c r="CK6" s="241">
        <v>211863.93000000002</v>
      </c>
      <c r="CL6" s="365">
        <v>204059.11</v>
      </c>
      <c r="CM6" s="365">
        <v>464444.72000000003</v>
      </c>
      <c r="CN6" s="365">
        <v>301436.40000000002</v>
      </c>
      <c r="CO6" s="365">
        <v>789951.89999999991</v>
      </c>
      <c r="CP6" s="365">
        <v>431424.2</v>
      </c>
      <c r="CQ6" s="365">
        <v>291068.7</v>
      </c>
      <c r="CR6" s="365">
        <v>1344625.96</v>
      </c>
      <c r="CS6" s="365">
        <v>427002.84</v>
      </c>
      <c r="CT6" s="365">
        <v>522438.73</v>
      </c>
      <c r="CU6" s="369">
        <v>197244.1</v>
      </c>
      <c r="CV6" s="369">
        <v>110079</v>
      </c>
      <c r="CW6" s="369">
        <v>227237.8</v>
      </c>
      <c r="CX6" s="365">
        <v>233773.29</v>
      </c>
      <c r="CY6" s="365">
        <v>462624.62</v>
      </c>
      <c r="CZ6" s="365">
        <v>365366</v>
      </c>
      <c r="DA6" s="73">
        <v>388427.81</v>
      </c>
      <c r="DB6" s="73">
        <v>459469.24732027424</v>
      </c>
      <c r="DC6" s="73">
        <v>333221.37770029448</v>
      </c>
      <c r="DD6" s="370">
        <v>288847</v>
      </c>
      <c r="DE6" s="371">
        <v>407521</v>
      </c>
      <c r="DF6" s="371">
        <v>268774</v>
      </c>
    </row>
    <row r="7" spans="1:110" x14ac:dyDescent="0.3">
      <c r="B7" s="90" t="s">
        <v>168</v>
      </c>
      <c r="C7" s="91">
        <v>17717405</v>
      </c>
      <c r="D7" s="73">
        <v>19890522.328599997</v>
      </c>
      <c r="E7" s="73">
        <v>21785306.25000003</v>
      </c>
      <c r="F7" s="73">
        <v>28427989.164100021</v>
      </c>
      <c r="G7" s="73">
        <f t="shared" ref="G7:G49" si="1">SUM(O7:Z7)</f>
        <v>38010208.51470001</v>
      </c>
      <c r="H7" s="73">
        <f t="shared" ref="H7:H50" si="2">SUM(AA7:AL7)</f>
        <v>35055488.773699991</v>
      </c>
      <c r="I7" s="73">
        <f t="shared" ref="I7:I50" si="3">SUM(AM7:AX7)</f>
        <v>38150865.884200014</v>
      </c>
      <c r="J7" s="73">
        <f t="shared" si="0"/>
        <v>39466381.176799983</v>
      </c>
      <c r="K7" s="73">
        <f t="shared" ref="K7:K50" si="4">SUM(BK7:BV7)</f>
        <v>42585970.930999979</v>
      </c>
      <c r="L7" s="365">
        <f t="shared" ref="L7:L50" si="5">SUM(BW7:CH7)</f>
        <v>56195378.461000033</v>
      </c>
      <c r="M7" s="365">
        <f t="shared" ref="M7:M50" si="6">SUM(CI7:CT7)</f>
        <v>41958475.959999941</v>
      </c>
      <c r="N7" s="365">
        <f t="shared" ref="N7:N50" si="7">SUM(CU7:DF7)</f>
        <v>50209169.910054401</v>
      </c>
      <c r="O7" s="77">
        <v>3651626.5380000002</v>
      </c>
      <c r="P7" s="73">
        <v>1651591.7900000028</v>
      </c>
      <c r="Q7" s="73">
        <v>2971863.08</v>
      </c>
      <c r="R7" s="97">
        <v>3637780.429999995</v>
      </c>
      <c r="S7" s="73">
        <v>2876343.9899999974</v>
      </c>
      <c r="T7" s="73">
        <v>2076333.5299999942</v>
      </c>
      <c r="U7" s="73">
        <v>2421648.5160000008</v>
      </c>
      <c r="V7" s="372">
        <v>7988012</v>
      </c>
      <c r="W7" s="372">
        <v>1507116.772600004</v>
      </c>
      <c r="X7" s="98">
        <v>2063184.1328999987</v>
      </c>
      <c r="Y7" s="98">
        <v>3189099.8506000061</v>
      </c>
      <c r="Z7" s="98">
        <v>3975607.884600013</v>
      </c>
      <c r="AA7" s="98">
        <v>2284689.6957000033</v>
      </c>
      <c r="AB7" s="373">
        <v>2849612.2998999967</v>
      </c>
      <c r="AC7" s="98">
        <v>3049824.6570999948</v>
      </c>
      <c r="AD7" s="98">
        <v>2855553.3500000006</v>
      </c>
      <c r="AE7" s="98">
        <v>3837925.4527999959</v>
      </c>
      <c r="AF7" s="98">
        <v>2401485.7350000055</v>
      </c>
      <c r="AG7" s="131">
        <v>2091688.6451999992</v>
      </c>
      <c r="AH7" s="131">
        <v>2726946.7800000031</v>
      </c>
      <c r="AI7" s="131">
        <v>4583479.6389999995</v>
      </c>
      <c r="AJ7" s="98">
        <v>2793002.5099999919</v>
      </c>
      <c r="AK7" s="98">
        <v>1398376.9060000048</v>
      </c>
      <c r="AL7" s="98">
        <v>4182903.1029999983</v>
      </c>
      <c r="AM7" s="73">
        <v>3230139.871600003</v>
      </c>
      <c r="AN7" s="73">
        <v>1860220.9799999986</v>
      </c>
      <c r="AO7" s="73">
        <v>3382690.5099999988</v>
      </c>
      <c r="AP7" s="73">
        <v>1479677.8500000024</v>
      </c>
      <c r="AQ7" s="73">
        <v>3640908.3499999982</v>
      </c>
      <c r="AR7" s="73">
        <v>4553936.6200000029</v>
      </c>
      <c r="AS7" s="73">
        <v>2546520.1358000077</v>
      </c>
      <c r="AT7" s="73">
        <v>2903057.9999999921</v>
      </c>
      <c r="AU7" s="73">
        <v>4527163.776800001</v>
      </c>
      <c r="AV7" s="73">
        <v>5300954.319999991</v>
      </c>
      <c r="AW7" s="73">
        <v>1495001.3500000029</v>
      </c>
      <c r="AX7" s="73">
        <v>3230594.120000009</v>
      </c>
      <c r="AY7" s="73">
        <v>3728063.2567999982</v>
      </c>
      <c r="AZ7" s="97">
        <v>1485476.3100000005</v>
      </c>
      <c r="BA7" s="73">
        <v>2757130.8300000043</v>
      </c>
      <c r="BB7" s="73">
        <v>5827594.7800000021</v>
      </c>
      <c r="BC7" s="73">
        <v>3622193.0299999891</v>
      </c>
      <c r="BD7" s="73">
        <v>2703176.0499999928</v>
      </c>
      <c r="BE7" s="73">
        <v>3553052.8100000042</v>
      </c>
      <c r="BF7" s="73">
        <v>3217029.8800000036</v>
      </c>
      <c r="BG7" s="73">
        <v>2569678.220000003</v>
      </c>
      <c r="BH7" s="73">
        <v>3552891.6999999904</v>
      </c>
      <c r="BI7" s="73">
        <v>2783177.450000002</v>
      </c>
      <c r="BJ7" s="73">
        <v>3666916.8599999896</v>
      </c>
      <c r="BK7" s="73">
        <v>3578945.4300000016</v>
      </c>
      <c r="BL7" s="73">
        <v>2934502.94</v>
      </c>
      <c r="BM7" s="73">
        <v>2546344.060000014</v>
      </c>
      <c r="BN7" s="73">
        <v>611946.72000000009</v>
      </c>
      <c r="BO7" s="73">
        <v>4693352.2800000086</v>
      </c>
      <c r="BP7" s="73">
        <v>2933564.4900000067</v>
      </c>
      <c r="BQ7" s="344">
        <v>3831385.0400000014</v>
      </c>
      <c r="BR7" s="344">
        <v>3848804.7100000004</v>
      </c>
      <c r="BS7" s="344">
        <v>5423526.8199999826</v>
      </c>
      <c r="BT7" s="344">
        <v>4091333.0299999919</v>
      </c>
      <c r="BU7" s="344">
        <v>2400840.7500000061</v>
      </c>
      <c r="BV7" s="344">
        <v>5691424.660999964</v>
      </c>
      <c r="BW7" s="73">
        <v>4875268.0900000352</v>
      </c>
      <c r="BX7" s="73">
        <v>4452417.3699999917</v>
      </c>
      <c r="BY7" s="73">
        <v>4160957.5810000063</v>
      </c>
      <c r="BZ7" s="73">
        <v>3784314.8900000141</v>
      </c>
      <c r="CA7" s="73">
        <v>5993840.6070000008</v>
      </c>
      <c r="CB7" s="73">
        <v>7461343.7399999863</v>
      </c>
      <c r="CC7" s="368">
        <v>4872377.1529999962</v>
      </c>
      <c r="CD7" s="368">
        <v>4004898.3300000071</v>
      </c>
      <c r="CE7" s="368">
        <v>2651531.3100000024</v>
      </c>
      <c r="CF7" s="365">
        <v>4852580.379999971</v>
      </c>
      <c r="CG7" s="365">
        <v>4826209.5799999991</v>
      </c>
      <c r="CH7" s="365">
        <v>4259639.4300000221</v>
      </c>
      <c r="CI7" s="241">
        <v>2315575.5900000022</v>
      </c>
      <c r="CJ7" s="241">
        <v>2223264.5899999901</v>
      </c>
      <c r="CK7" s="241">
        <v>3446280.9699999867</v>
      </c>
      <c r="CL7" s="365">
        <v>1681509.6500000018</v>
      </c>
      <c r="CM7" s="365">
        <v>2926064.0599999977</v>
      </c>
      <c r="CN7" s="365">
        <v>4236717.3299999926</v>
      </c>
      <c r="CO7" s="365">
        <v>3966150.3999999692</v>
      </c>
      <c r="CP7" s="365">
        <v>6576305.180000009</v>
      </c>
      <c r="CQ7" s="365">
        <v>3053542.1899999962</v>
      </c>
      <c r="CR7" s="365">
        <v>3895463</v>
      </c>
      <c r="CS7" s="365">
        <v>3385376</v>
      </c>
      <c r="CT7" s="365">
        <v>4252227</v>
      </c>
      <c r="CU7" s="369">
        <v>2133683.5500000026</v>
      </c>
      <c r="CV7" s="369">
        <v>5574020.3999999957</v>
      </c>
      <c r="CW7" s="369">
        <v>8049217.9199999012</v>
      </c>
      <c r="CX7" s="365">
        <v>3007234.1800000006</v>
      </c>
      <c r="CY7" s="365">
        <v>4882377.8909975979</v>
      </c>
      <c r="CZ7" s="365">
        <v>4580823.2100000139</v>
      </c>
      <c r="DA7" s="73">
        <v>4402125.8000000119</v>
      </c>
      <c r="DB7" s="374">
        <v>6554403.5061865039</v>
      </c>
      <c r="DC7" s="73">
        <v>2615930.7720039031</v>
      </c>
      <c r="DD7" s="73">
        <v>1622364.1357980804</v>
      </c>
      <c r="DE7" s="73">
        <v>3176122.6300000013</v>
      </c>
      <c r="DF7" s="73">
        <v>3610865.9150683833</v>
      </c>
    </row>
    <row r="8" spans="1:110" x14ac:dyDescent="0.3">
      <c r="B8" s="90" t="s">
        <v>169</v>
      </c>
      <c r="C8" s="91">
        <f>C6-C7</f>
        <v>-14501596</v>
      </c>
      <c r="D8" s="73">
        <v>-16598876.898599997</v>
      </c>
      <c r="E8" s="73">
        <v>-18712253.600000031</v>
      </c>
      <c r="F8" s="73">
        <v>-25340100.79410002</v>
      </c>
      <c r="G8" s="73">
        <f t="shared" si="1"/>
        <v>-27489371.964700013</v>
      </c>
      <c r="H8" s="73">
        <f t="shared" si="2"/>
        <v>-24427671.433699992</v>
      </c>
      <c r="I8" s="73">
        <f t="shared" si="3"/>
        <v>-33310506.613700006</v>
      </c>
      <c r="J8" s="73">
        <f t="shared" si="0"/>
        <v>-34512415.79679998</v>
      </c>
      <c r="K8" s="73">
        <f t="shared" si="4"/>
        <v>-40022440.400999978</v>
      </c>
      <c r="L8" s="365">
        <f t="shared" si="5"/>
        <v>-52981039.031000033</v>
      </c>
      <c r="M8" s="365">
        <f t="shared" si="6"/>
        <v>-36878925.699999943</v>
      </c>
      <c r="N8" s="365">
        <f t="shared" si="7"/>
        <v>-46466584.665033832</v>
      </c>
      <c r="O8" s="102">
        <f t="shared" ref="O8:Z8" si="8">O6-O7</f>
        <v>-3563466.3480000002</v>
      </c>
      <c r="P8" s="102">
        <f t="shared" si="8"/>
        <v>-1551094.7300000028</v>
      </c>
      <c r="Q8" s="102">
        <v>-2797075.69</v>
      </c>
      <c r="R8" s="103">
        <f t="shared" si="8"/>
        <v>-3231751.4199999953</v>
      </c>
      <c r="S8" s="103">
        <f t="shared" si="8"/>
        <v>3127642.7800000021</v>
      </c>
      <c r="T8" s="103">
        <f t="shared" si="8"/>
        <v>-1646501.8399999943</v>
      </c>
      <c r="U8" s="103">
        <v>-1949310.0460000008</v>
      </c>
      <c r="V8" s="103">
        <f t="shared" si="8"/>
        <v>-7508880.1799999997</v>
      </c>
      <c r="W8" s="103">
        <f t="shared" si="8"/>
        <v>-1074401.1726000039</v>
      </c>
      <c r="X8" s="103">
        <f t="shared" si="8"/>
        <v>-1802934.9928999986</v>
      </c>
      <c r="Y8" s="103">
        <f t="shared" si="8"/>
        <v>-2789636.4406000059</v>
      </c>
      <c r="Z8" s="103">
        <f t="shared" si="8"/>
        <v>-2701961.884600013</v>
      </c>
      <c r="AA8" s="103">
        <v>-1971462.5157000034</v>
      </c>
      <c r="AB8" s="103">
        <v>-2308870.6498999968</v>
      </c>
      <c r="AC8" s="103">
        <v>-2288414.9170999946</v>
      </c>
      <c r="AD8" s="103">
        <v>3168971.12</v>
      </c>
      <c r="AE8" s="103">
        <v>-3146265.302799996</v>
      </c>
      <c r="AF8" s="103">
        <v>-2052589.5550000055</v>
      </c>
      <c r="AG8" s="103">
        <v>-1961703.2751999991</v>
      </c>
      <c r="AH8" s="103">
        <v>-2304111.7100000032</v>
      </c>
      <c r="AI8" s="103">
        <v>-4087428.0389999994</v>
      </c>
      <c r="AJ8" s="103">
        <v>-2494419.129999992</v>
      </c>
      <c r="AK8" s="103">
        <v>-1103603.9560000049</v>
      </c>
      <c r="AL8" s="103">
        <v>-3877773.5029999982</v>
      </c>
      <c r="AM8" s="103">
        <v>-2686389.281100003</v>
      </c>
      <c r="AN8" s="103">
        <v>-1531805.0999999987</v>
      </c>
      <c r="AO8" s="103">
        <v>-2654467.4099999988</v>
      </c>
      <c r="AP8" s="103">
        <v>-766672.85000000242</v>
      </c>
      <c r="AQ8" s="103">
        <v>-3136221.9099999983</v>
      </c>
      <c r="AR8" s="103">
        <v>-4165426.720000003</v>
      </c>
      <c r="AS8" s="103">
        <v>-2415724.4858000078</v>
      </c>
      <c r="AT8" s="103">
        <v>-2667371.689999992</v>
      </c>
      <c r="AU8" s="103">
        <v>-4271314.4268000014</v>
      </c>
      <c r="AV8" s="103">
        <v>-4954488.6299999915</v>
      </c>
      <c r="AW8" s="103">
        <v>-1203865.8500000029</v>
      </c>
      <c r="AX8" s="103">
        <v>-2856758.2600000091</v>
      </c>
      <c r="AY8" s="103">
        <v>-3572591.5767999981</v>
      </c>
      <c r="AZ8" s="103">
        <v>-1177071.2600000005</v>
      </c>
      <c r="BA8" s="103">
        <v>-2123626.6000000043</v>
      </c>
      <c r="BB8" s="103">
        <v>-5331138.1800000025</v>
      </c>
      <c r="BC8" s="103">
        <v>-3197517.2299999893</v>
      </c>
      <c r="BD8" s="103">
        <v>-2327779.8299999926</v>
      </c>
      <c r="BE8" s="103">
        <v>-3130492.2400000039</v>
      </c>
      <c r="BF8" s="103">
        <v>-2878361.2200000035</v>
      </c>
      <c r="BG8" s="103">
        <v>-2244883.8400000031</v>
      </c>
      <c r="BH8" s="103">
        <v>-2556792.2099999906</v>
      </c>
      <c r="BI8" s="103">
        <v>-2584228.120000002</v>
      </c>
      <c r="BJ8" s="103">
        <v>-3387933.4899999895</v>
      </c>
      <c r="BK8" s="103">
        <v>-3301922.5400000014</v>
      </c>
      <c r="BL8" s="103">
        <v>-2782065.63</v>
      </c>
      <c r="BM8" s="103">
        <v>-2228920.8600000138</v>
      </c>
      <c r="BN8" s="103">
        <v>-540741.00000000012</v>
      </c>
      <c r="BO8" s="103">
        <v>-4432116.9100000085</v>
      </c>
      <c r="BP8" s="103">
        <v>-2648254.3100000066</v>
      </c>
      <c r="BQ8" s="344">
        <v>-3312097.8800000013</v>
      </c>
      <c r="BR8" s="344">
        <v>-3744328.9300000006</v>
      </c>
      <c r="BS8" s="344">
        <v>-5288065.2099999823</v>
      </c>
      <c r="BT8" s="344">
        <v>-3921164.919999992</v>
      </c>
      <c r="BU8" s="344">
        <v>-2267366.900000006</v>
      </c>
      <c r="BV8" s="344">
        <v>-5555395.3109999644</v>
      </c>
      <c r="BW8" s="73">
        <f>BW6-BW7</f>
        <v>-4801129.0900000352</v>
      </c>
      <c r="BX8" s="73">
        <f t="shared" ref="BX8:DF8" si="9">BX6-BX7</f>
        <v>-4163536.2699999916</v>
      </c>
      <c r="BY8" s="73">
        <f t="shared" si="9"/>
        <v>-3308670.6510000066</v>
      </c>
      <c r="BZ8" s="73">
        <f t="shared" si="9"/>
        <v>-3579856.4000000139</v>
      </c>
      <c r="CA8" s="73">
        <f t="shared" si="9"/>
        <v>-5552184.057000001</v>
      </c>
      <c r="CB8" s="73">
        <f t="shared" si="9"/>
        <v>-7344912.1799999867</v>
      </c>
      <c r="CC8" s="368">
        <f t="shared" si="9"/>
        <v>-4715757.2829999961</v>
      </c>
      <c r="CD8" s="368">
        <f t="shared" si="9"/>
        <v>-3710719.7200000072</v>
      </c>
      <c r="CE8" s="368">
        <f t="shared" si="9"/>
        <v>-2455421.9300000025</v>
      </c>
      <c r="CF8" s="365">
        <f t="shared" si="9"/>
        <v>-4637180.6799999708</v>
      </c>
      <c r="CG8" s="365">
        <f t="shared" si="9"/>
        <v>-4598457.209999999</v>
      </c>
      <c r="CH8" s="365">
        <f t="shared" si="9"/>
        <v>-4113213.5600000219</v>
      </c>
      <c r="CI8" s="365">
        <f t="shared" si="9"/>
        <v>-2232084.5900000022</v>
      </c>
      <c r="CJ8" s="365">
        <f t="shared" si="9"/>
        <v>-2215521.8199999901</v>
      </c>
      <c r="CK8" s="365">
        <f t="shared" si="9"/>
        <v>-3234417.0399999865</v>
      </c>
      <c r="CL8" s="365">
        <f t="shared" si="9"/>
        <v>-1477450.5400000019</v>
      </c>
      <c r="CM8" s="365">
        <f t="shared" si="9"/>
        <v>-2461619.3399999975</v>
      </c>
      <c r="CN8" s="365">
        <f t="shared" si="9"/>
        <v>-3935280.9299999927</v>
      </c>
      <c r="CO8" s="365">
        <f t="shared" si="9"/>
        <v>-3176198.4999999693</v>
      </c>
      <c r="CP8" s="365">
        <f t="shared" si="9"/>
        <v>-6144880.9800000088</v>
      </c>
      <c r="CQ8" s="365">
        <f t="shared" si="9"/>
        <v>-2762473.489999996</v>
      </c>
      <c r="CR8" s="365">
        <f t="shared" si="9"/>
        <v>-2550837.04</v>
      </c>
      <c r="CS8" s="365">
        <f t="shared" si="9"/>
        <v>-2958373.16</v>
      </c>
      <c r="CT8" s="365">
        <f t="shared" si="9"/>
        <v>-3729788.27</v>
      </c>
      <c r="CU8" s="365">
        <f t="shared" si="9"/>
        <v>-1936439.4500000025</v>
      </c>
      <c r="CV8" s="365">
        <f t="shared" si="9"/>
        <v>-5463941.3999999957</v>
      </c>
      <c r="CW8" s="365">
        <f t="shared" si="9"/>
        <v>-7821980.1199999014</v>
      </c>
      <c r="CX8" s="365">
        <f t="shared" si="9"/>
        <v>-2773460.8900000006</v>
      </c>
      <c r="CY8" s="365">
        <f>CY6-CY7</f>
        <v>-4419753.2709975978</v>
      </c>
      <c r="CZ8" s="365">
        <f>CZ6-CZ7</f>
        <v>-4215457.2100000139</v>
      </c>
      <c r="DA8" s="365">
        <f t="shared" si="9"/>
        <v>-4013697.9900000119</v>
      </c>
      <c r="DB8" s="365">
        <f t="shared" si="9"/>
        <v>-6094934.25886623</v>
      </c>
      <c r="DC8" s="365">
        <f t="shared" si="9"/>
        <v>-2282709.3943036087</v>
      </c>
      <c r="DD8" s="365">
        <f t="shared" si="9"/>
        <v>-1333517.1357980804</v>
      </c>
      <c r="DE8" s="365">
        <f t="shared" si="9"/>
        <v>-2768601.6300000013</v>
      </c>
      <c r="DF8" s="365">
        <f t="shared" si="9"/>
        <v>-3342091.9150683833</v>
      </c>
    </row>
    <row r="9" spans="1:110" x14ac:dyDescent="0.3">
      <c r="A9" s="364" t="s">
        <v>170</v>
      </c>
      <c r="B9" s="90" t="s">
        <v>167</v>
      </c>
      <c r="C9" s="91">
        <v>2997</v>
      </c>
      <c r="D9" s="73">
        <v>13603.330000000002</v>
      </c>
      <c r="E9" s="73">
        <v>11464.25</v>
      </c>
      <c r="F9" s="73">
        <v>31289.35</v>
      </c>
      <c r="G9" s="73">
        <f t="shared" si="1"/>
        <v>153115.6</v>
      </c>
      <c r="H9" s="73">
        <f t="shared" si="2"/>
        <v>467925.14</v>
      </c>
      <c r="I9" s="73">
        <f t="shared" si="3"/>
        <v>487456.68</v>
      </c>
      <c r="J9" s="73">
        <f t="shared" si="0"/>
        <v>865481.30999999982</v>
      </c>
      <c r="K9" s="73">
        <f t="shared" si="4"/>
        <v>423098.74</v>
      </c>
      <c r="L9" s="365">
        <f t="shared" si="5"/>
        <v>11282</v>
      </c>
      <c r="M9" s="365">
        <f t="shared" si="6"/>
        <v>11232</v>
      </c>
      <c r="N9" s="365">
        <f t="shared" si="7"/>
        <v>321642.31</v>
      </c>
      <c r="O9" s="77">
        <v>2723.21</v>
      </c>
      <c r="P9" s="73">
        <v>1651.53</v>
      </c>
      <c r="Q9" s="73">
        <v>60</v>
      </c>
      <c r="R9" s="97">
        <v>60</v>
      </c>
      <c r="S9" s="73">
        <v>0</v>
      </c>
      <c r="T9" s="73">
        <v>0</v>
      </c>
      <c r="U9" s="73">
        <v>76208.790000000008</v>
      </c>
      <c r="V9" s="34">
        <v>8804.61</v>
      </c>
      <c r="W9" s="73">
        <v>20388.400000000001</v>
      </c>
      <c r="X9" s="98">
        <v>34379</v>
      </c>
      <c r="Y9" s="98">
        <v>437.54</v>
      </c>
      <c r="Z9" s="98">
        <v>8402.52</v>
      </c>
      <c r="AA9" s="98">
        <v>2960</v>
      </c>
      <c r="AB9" s="373">
        <v>30405.819999999996</v>
      </c>
      <c r="AC9" s="98">
        <v>9005.0500000000011</v>
      </c>
      <c r="AD9" s="98">
        <v>25847.77</v>
      </c>
      <c r="AE9" s="98">
        <v>2400.41</v>
      </c>
      <c r="AF9" s="98">
        <v>823.17000000000007</v>
      </c>
      <c r="AG9" s="131">
        <v>200</v>
      </c>
      <c r="AH9" s="131">
        <v>72431.64</v>
      </c>
      <c r="AI9" s="131">
        <v>167927</v>
      </c>
      <c r="AJ9" s="98">
        <v>70617.33</v>
      </c>
      <c r="AK9" s="98">
        <v>57627</v>
      </c>
      <c r="AL9" s="98">
        <v>27679.95</v>
      </c>
      <c r="AM9" s="73">
        <v>26628.36</v>
      </c>
      <c r="AN9" s="73">
        <v>21157</v>
      </c>
      <c r="AO9" s="73">
        <v>11250.87</v>
      </c>
      <c r="AP9" s="73">
        <v>17490.16</v>
      </c>
      <c r="AQ9" s="73">
        <v>13792.32</v>
      </c>
      <c r="AR9" s="73">
        <v>57557</v>
      </c>
      <c r="AS9" s="73">
        <v>268657.67</v>
      </c>
      <c r="AT9" s="73">
        <v>23547.55</v>
      </c>
      <c r="AU9" s="73">
        <v>32813.599999999999</v>
      </c>
      <c r="AV9" s="73">
        <v>1185</v>
      </c>
      <c r="AW9" s="73">
        <v>3137</v>
      </c>
      <c r="AX9" s="73">
        <v>10240.15</v>
      </c>
      <c r="AY9" s="73">
        <v>24213.79</v>
      </c>
      <c r="AZ9" s="97">
        <v>1168.8499999999999</v>
      </c>
      <c r="BA9" s="73">
        <v>266398.83</v>
      </c>
      <c r="BB9" s="73">
        <v>7935.29</v>
      </c>
      <c r="BC9" s="73">
        <v>18524.510000000002</v>
      </c>
      <c r="BD9" s="73">
        <v>167874.84</v>
      </c>
      <c r="BE9" s="73">
        <v>31733.22</v>
      </c>
      <c r="BF9" s="73">
        <v>143513.01</v>
      </c>
      <c r="BG9" s="73">
        <v>67015.069999999992</v>
      </c>
      <c r="BH9" s="73">
        <v>114888.19</v>
      </c>
      <c r="BI9" s="73">
        <v>19215.71</v>
      </c>
      <c r="BJ9" s="73">
        <v>3000</v>
      </c>
      <c r="BK9" s="73">
        <v>100</v>
      </c>
      <c r="BL9" s="73">
        <v>0</v>
      </c>
      <c r="BM9" s="73">
        <v>16192.550000000001</v>
      </c>
      <c r="BN9" s="73">
        <v>21167.599999999999</v>
      </c>
      <c r="BO9" s="73">
        <v>7344.37</v>
      </c>
      <c r="BP9" s="73">
        <v>0</v>
      </c>
      <c r="BQ9" s="344">
        <v>0</v>
      </c>
      <c r="BR9" s="344">
        <v>0</v>
      </c>
      <c r="BS9" s="344">
        <v>0</v>
      </c>
      <c r="BT9" s="344">
        <v>115739.62999999999</v>
      </c>
      <c r="BU9" s="344">
        <v>262554.59000000003</v>
      </c>
      <c r="BV9" s="344">
        <v>0</v>
      </c>
      <c r="BW9" s="73">
        <v>0</v>
      </c>
      <c r="BX9" s="73">
        <v>0</v>
      </c>
      <c r="BY9" s="73">
        <v>0</v>
      </c>
      <c r="BZ9" s="73">
        <v>11232</v>
      </c>
      <c r="CA9" s="73">
        <v>0</v>
      </c>
      <c r="CB9" s="73">
        <v>0</v>
      </c>
      <c r="CC9" s="368">
        <v>0</v>
      </c>
      <c r="CD9" s="368">
        <v>0</v>
      </c>
      <c r="CE9" s="368">
        <v>50</v>
      </c>
      <c r="CF9" s="365">
        <v>0</v>
      </c>
      <c r="CG9" s="365">
        <v>0</v>
      </c>
      <c r="CH9" s="365">
        <v>0</v>
      </c>
      <c r="CI9" s="241">
        <v>0</v>
      </c>
      <c r="CJ9" s="241">
        <v>0</v>
      </c>
      <c r="CK9" s="241">
        <v>0</v>
      </c>
      <c r="CL9" s="365">
        <v>11232</v>
      </c>
      <c r="CM9" s="365">
        <v>0</v>
      </c>
      <c r="CN9" s="365">
        <v>0</v>
      </c>
      <c r="CO9" s="365">
        <v>0</v>
      </c>
      <c r="CP9" s="365">
        <v>0</v>
      </c>
      <c r="CQ9" s="365">
        <v>0</v>
      </c>
      <c r="CR9" s="365">
        <v>0</v>
      </c>
      <c r="CS9" s="365">
        <v>0</v>
      </c>
      <c r="CT9" s="365">
        <v>0</v>
      </c>
      <c r="CU9" s="369">
        <v>2818.41</v>
      </c>
      <c r="CV9" s="375">
        <v>15307.18</v>
      </c>
      <c r="CW9" s="375">
        <v>30368.560000000001</v>
      </c>
      <c r="CX9" s="365">
        <v>104437.02</v>
      </c>
      <c r="CY9" s="365">
        <v>26269.14</v>
      </c>
      <c r="CZ9" s="365">
        <v>45591</v>
      </c>
      <c r="DA9" s="73">
        <v>200</v>
      </c>
      <c r="DB9" s="73">
        <v>200</v>
      </c>
      <c r="DC9" s="73">
        <v>13931</v>
      </c>
      <c r="DD9" s="370">
        <v>56929</v>
      </c>
      <c r="DE9" s="371">
        <v>5378</v>
      </c>
      <c r="DF9" s="371">
        <v>20213</v>
      </c>
    </row>
    <row r="10" spans="1:110" x14ac:dyDescent="0.3">
      <c r="B10" s="90" t="s">
        <v>168</v>
      </c>
      <c r="C10" s="91">
        <v>21761987</v>
      </c>
      <c r="D10" s="73">
        <v>19090949.280700006</v>
      </c>
      <c r="E10" s="73">
        <v>30373118.491999991</v>
      </c>
      <c r="F10" s="73">
        <v>41496638.393399984</v>
      </c>
      <c r="G10" s="73">
        <f t="shared" si="1"/>
        <v>56603286.455300011</v>
      </c>
      <c r="H10" s="73">
        <f t="shared" si="2"/>
        <v>44992745.950000025</v>
      </c>
      <c r="I10" s="73">
        <f t="shared" si="3"/>
        <v>47183964.675299995</v>
      </c>
      <c r="J10" s="73">
        <f t="shared" si="0"/>
        <v>51662146.282599933</v>
      </c>
      <c r="K10" s="73">
        <f t="shared" si="4"/>
        <v>46704415.289999999</v>
      </c>
      <c r="L10" s="365">
        <f t="shared" si="5"/>
        <v>65575978.377999969</v>
      </c>
      <c r="M10" s="365">
        <f t="shared" si="6"/>
        <v>78967878.930000022</v>
      </c>
      <c r="N10" s="365">
        <f t="shared" si="7"/>
        <v>79759327.3759083</v>
      </c>
      <c r="O10" s="77">
        <v>2385330.7000000002</v>
      </c>
      <c r="P10" s="73">
        <v>1164687.8599999999</v>
      </c>
      <c r="Q10" s="73">
        <v>10988804.109999999</v>
      </c>
      <c r="R10" s="97">
        <v>2267983.2999999989</v>
      </c>
      <c r="S10" s="73">
        <v>3834613.2899999972</v>
      </c>
      <c r="T10" s="73">
        <v>14739215.420000022</v>
      </c>
      <c r="U10" s="73">
        <v>3601258.8752999995</v>
      </c>
      <c r="V10" s="372">
        <v>3352435</v>
      </c>
      <c r="W10" s="372">
        <v>1634183.069999998</v>
      </c>
      <c r="X10" s="98">
        <v>5848045.7699999921</v>
      </c>
      <c r="Y10" s="98">
        <v>3653880.4699999988</v>
      </c>
      <c r="Z10" s="98">
        <v>3132848.589999998</v>
      </c>
      <c r="AA10" s="98">
        <v>4488713.3733999971</v>
      </c>
      <c r="AB10" s="104">
        <v>1970414.449999999</v>
      </c>
      <c r="AC10" s="98">
        <v>2974072.3500000015</v>
      </c>
      <c r="AD10" s="98">
        <v>2086436.4600000023</v>
      </c>
      <c r="AE10" s="98">
        <v>2693207.5166000016</v>
      </c>
      <c r="AF10" s="98">
        <v>3910289.9399999976</v>
      </c>
      <c r="AG10" s="131">
        <v>2446959.86</v>
      </c>
      <c r="AH10" s="131">
        <v>4530808.5000000028</v>
      </c>
      <c r="AI10" s="131">
        <v>3565278.9899999993</v>
      </c>
      <c r="AJ10" s="98">
        <v>4909031.2700000023</v>
      </c>
      <c r="AK10" s="98">
        <v>6224039.9200000251</v>
      </c>
      <c r="AL10" s="98">
        <v>5193493.3199999994</v>
      </c>
      <c r="AM10" s="98">
        <v>4885230.3172999984</v>
      </c>
      <c r="AN10" s="98">
        <v>2651354.7299999958</v>
      </c>
      <c r="AO10" s="98">
        <v>3559740.0900000036</v>
      </c>
      <c r="AP10" s="73">
        <v>1204621.33</v>
      </c>
      <c r="AQ10" s="73">
        <v>2780998.0999999987</v>
      </c>
      <c r="AR10" s="73">
        <v>9981020.9800000079</v>
      </c>
      <c r="AS10" s="73">
        <v>1249851.2679999992</v>
      </c>
      <c r="AT10" s="73">
        <v>5420109.3199999947</v>
      </c>
      <c r="AU10" s="73">
        <v>2954486.7599999965</v>
      </c>
      <c r="AV10" s="73">
        <v>4451607.8300000066</v>
      </c>
      <c r="AW10" s="73">
        <v>2908889.3400000003</v>
      </c>
      <c r="AX10" s="73">
        <v>5136054.6099999947</v>
      </c>
      <c r="AY10" s="73">
        <v>5201973.4725999972</v>
      </c>
      <c r="AZ10" s="97">
        <v>2825053.5999999987</v>
      </c>
      <c r="BA10" s="73">
        <v>3340937.0199999991</v>
      </c>
      <c r="BB10" s="73">
        <v>1555446.7100000014</v>
      </c>
      <c r="BC10" s="73">
        <v>6922086.7599999625</v>
      </c>
      <c r="BD10" s="73">
        <v>7632350.0999999885</v>
      </c>
      <c r="BE10" s="73">
        <v>3206513.2400000007</v>
      </c>
      <c r="BF10" s="73">
        <v>5324759.6099999901</v>
      </c>
      <c r="BG10" s="73">
        <v>5508918.9199999906</v>
      </c>
      <c r="BH10" s="73">
        <v>3966492.9899999886</v>
      </c>
      <c r="BI10" s="73">
        <v>2349271.0199999996</v>
      </c>
      <c r="BJ10" s="73">
        <v>3828342.8400000096</v>
      </c>
      <c r="BK10" s="73">
        <v>4572033.3100000024</v>
      </c>
      <c r="BL10" s="73">
        <v>4793218.2300000098</v>
      </c>
      <c r="BM10" s="73">
        <v>3026550.15</v>
      </c>
      <c r="BN10" s="73">
        <v>326217.06</v>
      </c>
      <c r="BO10" s="73">
        <v>2422266.7899999977</v>
      </c>
      <c r="BP10" s="73">
        <v>4446441.2700000005</v>
      </c>
      <c r="BQ10" s="344">
        <v>2570538.5000000009</v>
      </c>
      <c r="BR10" s="344">
        <v>5651490.979999993</v>
      </c>
      <c r="BS10" s="344">
        <v>4339101.8699999908</v>
      </c>
      <c r="BT10" s="344">
        <v>5916009.2900000047</v>
      </c>
      <c r="BU10" s="344">
        <v>4360635.6099999994</v>
      </c>
      <c r="BV10" s="344">
        <v>4279912.2300000042</v>
      </c>
      <c r="BW10" s="73">
        <v>5371334.6200000132</v>
      </c>
      <c r="BX10" s="73">
        <v>4512084.7799999956</v>
      </c>
      <c r="BY10" s="73">
        <v>2848156.0599999987</v>
      </c>
      <c r="BZ10" s="73">
        <v>5696038.9799999967</v>
      </c>
      <c r="CA10" s="73">
        <v>4341004.9199999943</v>
      </c>
      <c r="CB10" s="73">
        <v>6504155.2699999986</v>
      </c>
      <c r="CC10" s="368">
        <v>3755168.5079999999</v>
      </c>
      <c r="CD10" s="368">
        <v>7097311.2399999956</v>
      </c>
      <c r="CE10" s="368">
        <v>3686228.4699999909</v>
      </c>
      <c r="CF10" s="365">
        <v>9020963.119999975</v>
      </c>
      <c r="CG10" s="365">
        <v>5631291.1699999962</v>
      </c>
      <c r="CH10" s="365">
        <v>7112241.2400000123</v>
      </c>
      <c r="CI10" s="241">
        <v>5582602.1700000027</v>
      </c>
      <c r="CJ10" s="241">
        <v>3177257.0899999975</v>
      </c>
      <c r="CK10" s="241">
        <v>9936996.4400000144</v>
      </c>
      <c r="CL10" s="365">
        <v>8191753.2800000096</v>
      </c>
      <c r="CM10" s="365">
        <v>4039804.6300000036</v>
      </c>
      <c r="CN10" s="365">
        <v>5902157.0800000029</v>
      </c>
      <c r="CO10" s="365">
        <v>6361458.9999999879</v>
      </c>
      <c r="CP10" s="365">
        <v>3374524.5699999984</v>
      </c>
      <c r="CQ10" s="365">
        <v>5124438.6700000055</v>
      </c>
      <c r="CR10" s="365">
        <v>6411866</v>
      </c>
      <c r="CS10" s="365">
        <v>11225743</v>
      </c>
      <c r="CT10" s="365">
        <v>9639277</v>
      </c>
      <c r="CU10" s="369">
        <v>7734593.4299999857</v>
      </c>
      <c r="CV10" s="365">
        <v>12941236.730000043</v>
      </c>
      <c r="CW10" s="365">
        <v>4568809.1899999985</v>
      </c>
      <c r="CX10" s="365">
        <v>5219631.9000000041</v>
      </c>
      <c r="CY10" s="365">
        <v>7912689.6191970576</v>
      </c>
      <c r="CZ10" s="365">
        <v>7113283.9900000049</v>
      </c>
      <c r="DA10" s="73">
        <v>5595398.0999999931</v>
      </c>
      <c r="DB10" s="73">
        <v>4612694.1367718298</v>
      </c>
      <c r="DC10" s="73">
        <v>4329162.7931083245</v>
      </c>
      <c r="DD10" s="73">
        <v>4879950.9859073469</v>
      </c>
      <c r="DE10" s="73">
        <v>9954947.2900000084</v>
      </c>
      <c r="DF10" s="73">
        <v>4896929.2109237099</v>
      </c>
    </row>
    <row r="11" spans="1:110" x14ac:dyDescent="0.3">
      <c r="B11" s="90" t="s">
        <v>169</v>
      </c>
      <c r="C11" s="91">
        <f>C9-C10</f>
        <v>-21758990</v>
      </c>
      <c r="D11" s="73">
        <v>-19077345.950700004</v>
      </c>
      <c r="E11" s="73">
        <v>-30361654.241999991</v>
      </c>
      <c r="F11" s="73">
        <v>-41465349.04339999</v>
      </c>
      <c r="G11" s="73">
        <f t="shared" si="1"/>
        <v>-56450170.855300009</v>
      </c>
      <c r="H11" s="73">
        <f t="shared" si="2"/>
        <v>-44524820.810000025</v>
      </c>
      <c r="I11" s="73">
        <f t="shared" si="3"/>
        <v>-46696507.995299995</v>
      </c>
      <c r="J11" s="73">
        <f t="shared" si="0"/>
        <v>-50796664.972599939</v>
      </c>
      <c r="K11" s="73">
        <f t="shared" si="4"/>
        <v>-46281316.549999997</v>
      </c>
      <c r="L11" s="365">
        <f t="shared" si="5"/>
        <v>-65564696.377999969</v>
      </c>
      <c r="M11" s="365">
        <f t="shared" si="6"/>
        <v>-78956646.930000022</v>
      </c>
      <c r="N11" s="365">
        <f t="shared" si="7"/>
        <v>-79437685.065908313</v>
      </c>
      <c r="O11" s="73">
        <f t="shared" ref="O11:Z11" si="10">O9-O10</f>
        <v>-2382607.4900000002</v>
      </c>
      <c r="P11" s="73">
        <f t="shared" si="10"/>
        <v>-1163036.3299999998</v>
      </c>
      <c r="Q11" s="73">
        <v>-10988744.109999999</v>
      </c>
      <c r="R11" s="97">
        <f t="shared" si="10"/>
        <v>-2267923.2999999989</v>
      </c>
      <c r="S11" s="97">
        <f t="shared" si="10"/>
        <v>-3834613.2899999972</v>
      </c>
      <c r="T11" s="97">
        <f t="shared" si="10"/>
        <v>-14739215.420000022</v>
      </c>
      <c r="U11" s="97">
        <v>-3525050.0852999995</v>
      </c>
      <c r="V11" s="97">
        <f t="shared" si="10"/>
        <v>-3343630.39</v>
      </c>
      <c r="W11" s="97">
        <f t="shared" si="10"/>
        <v>-1613794.6699999981</v>
      </c>
      <c r="X11" s="97">
        <f t="shared" si="10"/>
        <v>-5813666.7699999921</v>
      </c>
      <c r="Y11" s="97">
        <f t="shared" si="10"/>
        <v>-3653442.9299999988</v>
      </c>
      <c r="Z11" s="97">
        <f t="shared" si="10"/>
        <v>-3124446.069999998</v>
      </c>
      <c r="AA11" s="97">
        <v>-4485753.3733999971</v>
      </c>
      <c r="AB11" s="97">
        <v>-1940008.629999999</v>
      </c>
      <c r="AC11" s="97">
        <v>-2965067.3000000017</v>
      </c>
      <c r="AD11" s="97">
        <v>-2060588.6900000023</v>
      </c>
      <c r="AE11" s="97">
        <v>-2690807.1066000015</v>
      </c>
      <c r="AF11" s="97">
        <v>-3909466.7699999977</v>
      </c>
      <c r="AG11" s="97">
        <v>-2446759.86</v>
      </c>
      <c r="AH11" s="97">
        <v>-4458376.8600000031</v>
      </c>
      <c r="AI11" s="97">
        <v>-3397351.9899999993</v>
      </c>
      <c r="AJ11" s="97">
        <v>-4838413.9400000023</v>
      </c>
      <c r="AK11" s="97">
        <v>-6166412.9200000251</v>
      </c>
      <c r="AL11" s="97">
        <v>-5165813.3699999992</v>
      </c>
      <c r="AM11" s="97">
        <v>-4858601.957299998</v>
      </c>
      <c r="AN11" s="97">
        <v>-2630197.7299999958</v>
      </c>
      <c r="AO11" s="97">
        <v>-3548489.2200000035</v>
      </c>
      <c r="AP11" s="97">
        <v>-1187131.1700000002</v>
      </c>
      <c r="AQ11" s="97">
        <v>-2767205.7799999989</v>
      </c>
      <c r="AR11" s="97">
        <v>-9923463.9800000079</v>
      </c>
      <c r="AS11" s="97">
        <v>-981193.5979999993</v>
      </c>
      <c r="AT11" s="97">
        <v>-5396561.7699999949</v>
      </c>
      <c r="AU11" s="97">
        <v>-2921673.1599999964</v>
      </c>
      <c r="AV11" s="97">
        <v>-4450422.8300000066</v>
      </c>
      <c r="AW11" s="97">
        <v>-2905752.3400000003</v>
      </c>
      <c r="AX11" s="97">
        <v>-5125814.4599999944</v>
      </c>
      <c r="AY11" s="97">
        <v>-5177759.6825999971</v>
      </c>
      <c r="AZ11" s="97">
        <v>-2823884.7499999986</v>
      </c>
      <c r="BA11" s="97">
        <v>-3074538.189999999</v>
      </c>
      <c r="BB11" s="97">
        <v>-1547511.4200000013</v>
      </c>
      <c r="BC11" s="97">
        <v>-6903562.2499999627</v>
      </c>
      <c r="BD11" s="97">
        <v>-7464475.2599999886</v>
      </c>
      <c r="BE11" s="97">
        <v>-3174780.0200000005</v>
      </c>
      <c r="BF11" s="97">
        <v>-5181246.5999999903</v>
      </c>
      <c r="BG11" s="97">
        <v>-5441903.8499999903</v>
      </c>
      <c r="BH11" s="97">
        <v>-3851604.7999999886</v>
      </c>
      <c r="BI11" s="97">
        <v>-2330055.3099999996</v>
      </c>
      <c r="BJ11" s="97">
        <v>-3825342.8400000096</v>
      </c>
      <c r="BK11" s="97">
        <v>-4571933.3100000024</v>
      </c>
      <c r="BL11" s="97">
        <v>-4793218.2300000098</v>
      </c>
      <c r="BM11" s="97">
        <v>-3010357.6</v>
      </c>
      <c r="BN11" s="97">
        <v>-305049.46000000002</v>
      </c>
      <c r="BO11" s="97">
        <v>-2414922.4199999976</v>
      </c>
      <c r="BP11" s="97">
        <v>-4446441.2700000005</v>
      </c>
      <c r="BQ11" s="344">
        <v>-2570538.5000000009</v>
      </c>
      <c r="BR11" s="344">
        <v>-5651490.979999993</v>
      </c>
      <c r="BS11" s="344">
        <v>-4339101.8699999908</v>
      </c>
      <c r="BT11" s="344">
        <v>-5800269.6600000048</v>
      </c>
      <c r="BU11" s="344">
        <v>-4098081.0199999996</v>
      </c>
      <c r="BV11" s="344">
        <v>-4279912.2300000042</v>
      </c>
      <c r="BW11" s="73">
        <f>BW9-BW10</f>
        <v>-5371334.6200000132</v>
      </c>
      <c r="BX11" s="73">
        <f t="shared" ref="BX11:DF11" si="11">BX9-BX10</f>
        <v>-4512084.7799999956</v>
      </c>
      <c r="BY11" s="73">
        <f t="shared" si="11"/>
        <v>-2848156.0599999987</v>
      </c>
      <c r="BZ11" s="73">
        <f t="shared" si="11"/>
        <v>-5684806.9799999967</v>
      </c>
      <c r="CA11" s="73">
        <f t="shared" si="11"/>
        <v>-4341004.9199999943</v>
      </c>
      <c r="CB11" s="73">
        <f t="shared" si="11"/>
        <v>-6504155.2699999986</v>
      </c>
      <c r="CC11" s="368">
        <f t="shared" si="11"/>
        <v>-3755168.5079999999</v>
      </c>
      <c r="CD11" s="368">
        <f t="shared" si="11"/>
        <v>-7097311.2399999956</v>
      </c>
      <c r="CE11" s="368">
        <f t="shared" si="11"/>
        <v>-3686178.4699999909</v>
      </c>
      <c r="CF11" s="365">
        <f t="shared" si="11"/>
        <v>-9020963.119999975</v>
      </c>
      <c r="CG11" s="365">
        <f t="shared" si="11"/>
        <v>-5631291.1699999962</v>
      </c>
      <c r="CH11" s="365">
        <f t="shared" si="11"/>
        <v>-7112241.2400000123</v>
      </c>
      <c r="CI11" s="365">
        <f t="shared" si="11"/>
        <v>-5582602.1700000027</v>
      </c>
      <c r="CJ11" s="365">
        <f t="shared" si="11"/>
        <v>-3177257.0899999975</v>
      </c>
      <c r="CK11" s="365">
        <f t="shared" si="11"/>
        <v>-9936996.4400000144</v>
      </c>
      <c r="CL11" s="365">
        <f t="shared" si="11"/>
        <v>-8180521.2800000096</v>
      </c>
      <c r="CM11" s="365">
        <f t="shared" si="11"/>
        <v>-4039804.6300000036</v>
      </c>
      <c r="CN11" s="365">
        <f t="shared" si="11"/>
        <v>-5902157.0800000029</v>
      </c>
      <c r="CO11" s="365">
        <f t="shared" si="11"/>
        <v>-6361458.9999999879</v>
      </c>
      <c r="CP11" s="365">
        <f t="shared" si="11"/>
        <v>-3374524.5699999984</v>
      </c>
      <c r="CQ11" s="365">
        <f t="shared" si="11"/>
        <v>-5124438.6700000055</v>
      </c>
      <c r="CR11" s="365">
        <f t="shared" si="11"/>
        <v>-6411866</v>
      </c>
      <c r="CS11" s="365">
        <f t="shared" si="11"/>
        <v>-11225743</v>
      </c>
      <c r="CT11" s="365">
        <f t="shared" si="11"/>
        <v>-9639277</v>
      </c>
      <c r="CU11" s="365">
        <f t="shared" si="11"/>
        <v>-7731775.0199999856</v>
      </c>
      <c r="CV11" s="365">
        <f t="shared" si="11"/>
        <v>-12925929.550000044</v>
      </c>
      <c r="CW11" s="365">
        <f t="shared" si="11"/>
        <v>-4538440.629999999</v>
      </c>
      <c r="CX11" s="365">
        <f t="shared" si="11"/>
        <v>-5115194.8800000045</v>
      </c>
      <c r="CY11" s="365">
        <f t="shared" si="11"/>
        <v>-7886420.4791970579</v>
      </c>
      <c r="CZ11" s="365">
        <f t="shared" si="11"/>
        <v>-7067692.9900000049</v>
      </c>
      <c r="DA11" s="365">
        <f t="shared" si="11"/>
        <v>-5595198.0999999931</v>
      </c>
      <c r="DB11" s="365">
        <f t="shared" si="11"/>
        <v>-4612494.1367718298</v>
      </c>
      <c r="DC11" s="365">
        <f t="shared" si="11"/>
        <v>-4315231.7931083245</v>
      </c>
      <c r="DD11" s="365">
        <f t="shared" si="11"/>
        <v>-4823021.9859073469</v>
      </c>
      <c r="DE11" s="365">
        <f t="shared" si="11"/>
        <v>-9949569.2900000084</v>
      </c>
      <c r="DF11" s="365">
        <f t="shared" si="11"/>
        <v>-4876716.2109237099</v>
      </c>
    </row>
    <row r="12" spans="1:110" x14ac:dyDescent="0.3">
      <c r="A12" s="364" t="s">
        <v>171</v>
      </c>
      <c r="B12" s="90" t="s">
        <v>167</v>
      </c>
      <c r="C12" s="91">
        <v>1166776</v>
      </c>
      <c r="D12" s="73">
        <v>409777.19</v>
      </c>
      <c r="E12" s="73">
        <v>391804.23</v>
      </c>
      <c r="F12" s="73">
        <v>559561.8899999999</v>
      </c>
      <c r="G12" s="73">
        <f t="shared" si="1"/>
        <v>967988.53</v>
      </c>
      <c r="H12" s="73">
        <f t="shared" si="2"/>
        <v>592295.68000000005</v>
      </c>
      <c r="I12" s="73">
        <f t="shared" si="3"/>
        <v>499807.54999999987</v>
      </c>
      <c r="J12" s="73">
        <f t="shared" si="0"/>
        <v>509021.19000000012</v>
      </c>
      <c r="K12" s="73">
        <f t="shared" si="4"/>
        <v>91220.489999999991</v>
      </c>
      <c r="L12" s="365">
        <f t="shared" si="5"/>
        <v>443109.41</v>
      </c>
      <c r="M12" s="365">
        <f t="shared" si="6"/>
        <v>264729.05</v>
      </c>
      <c r="N12" s="365">
        <f t="shared" si="7"/>
        <v>1498686.4205780658</v>
      </c>
      <c r="O12" s="77">
        <v>84620.58</v>
      </c>
      <c r="P12" s="73">
        <v>33919.359999999993</v>
      </c>
      <c r="Q12" s="73">
        <v>43215.5</v>
      </c>
      <c r="R12" s="97">
        <v>43913.649999999994</v>
      </c>
      <c r="S12" s="73">
        <v>75331.53</v>
      </c>
      <c r="T12" s="73">
        <v>91381.67</v>
      </c>
      <c r="U12" s="73">
        <v>201090</v>
      </c>
      <c r="V12" s="34">
        <v>69704</v>
      </c>
      <c r="W12" s="73">
        <v>36926.949999999997</v>
      </c>
      <c r="X12" s="98">
        <v>140574.12</v>
      </c>
      <c r="Y12" s="98">
        <v>98192.17</v>
      </c>
      <c r="Z12" s="98">
        <v>49119</v>
      </c>
      <c r="AA12" s="98">
        <v>17840.5</v>
      </c>
      <c r="AB12" s="104">
        <v>48458.93</v>
      </c>
      <c r="AC12" s="98">
        <v>86557.260000000009</v>
      </c>
      <c r="AD12" s="98">
        <v>99403.75</v>
      </c>
      <c r="AE12" s="98">
        <v>113653.93999999999</v>
      </c>
      <c r="AF12" s="98">
        <v>26089.8</v>
      </c>
      <c r="AG12" s="131">
        <v>24794.78</v>
      </c>
      <c r="AH12" s="131">
        <v>61600.44</v>
      </c>
      <c r="AI12" s="131">
        <v>23471.13</v>
      </c>
      <c r="AJ12" s="98">
        <v>22307.27</v>
      </c>
      <c r="AK12" s="98">
        <v>17040.73</v>
      </c>
      <c r="AL12" s="98">
        <v>51077.15</v>
      </c>
      <c r="AM12" s="73">
        <v>27414.149999999998</v>
      </c>
      <c r="AN12" s="73">
        <v>61858</v>
      </c>
      <c r="AO12" s="73">
        <v>108051.88999999998</v>
      </c>
      <c r="AP12" s="73">
        <v>18561</v>
      </c>
      <c r="AQ12" s="73">
        <v>26732.94</v>
      </c>
      <c r="AR12" s="73">
        <v>31823.739999999998</v>
      </c>
      <c r="AS12" s="73">
        <v>30660.16</v>
      </c>
      <c r="AT12" s="73">
        <v>13446</v>
      </c>
      <c r="AU12" s="73">
        <v>25132.23</v>
      </c>
      <c r="AV12" s="73">
        <v>38043.300000000003</v>
      </c>
      <c r="AW12" s="73">
        <v>26483.22</v>
      </c>
      <c r="AX12" s="73">
        <v>91600.92</v>
      </c>
      <c r="AY12" s="73">
        <v>57511.4</v>
      </c>
      <c r="AZ12" s="97">
        <v>42797.4</v>
      </c>
      <c r="BA12" s="73">
        <v>21555.64</v>
      </c>
      <c r="BB12" s="73">
        <v>26488.2</v>
      </c>
      <c r="BC12" s="73">
        <v>51973.83</v>
      </c>
      <c r="BD12" s="73">
        <v>77260.06</v>
      </c>
      <c r="BE12" s="73">
        <v>40281.009999999995</v>
      </c>
      <c r="BF12" s="73">
        <v>28612.240000000002</v>
      </c>
      <c r="BG12" s="73">
        <v>38598.26</v>
      </c>
      <c r="BH12" s="73">
        <v>8625.11</v>
      </c>
      <c r="BI12" s="73">
        <v>12094.32</v>
      </c>
      <c r="BJ12" s="73">
        <v>103223.72000000009</v>
      </c>
      <c r="BK12" s="73">
        <v>10668.369999999999</v>
      </c>
      <c r="BL12" s="73">
        <v>6030.77</v>
      </c>
      <c r="BM12" s="73">
        <v>17550</v>
      </c>
      <c r="BN12" s="73">
        <v>0</v>
      </c>
      <c r="BO12" s="73">
        <v>6040</v>
      </c>
      <c r="BP12" s="73">
        <v>1918.06</v>
      </c>
      <c r="BQ12" s="344">
        <v>930.84</v>
      </c>
      <c r="BR12" s="344">
        <v>1787.5</v>
      </c>
      <c r="BS12" s="344">
        <v>7094.92</v>
      </c>
      <c r="BT12" s="344">
        <v>2620</v>
      </c>
      <c r="BU12" s="344">
        <v>500</v>
      </c>
      <c r="BV12" s="344">
        <v>36080.03</v>
      </c>
      <c r="BW12" s="73">
        <v>150</v>
      </c>
      <c r="BX12" s="73">
        <v>3320</v>
      </c>
      <c r="BY12" s="73">
        <v>183629.66</v>
      </c>
      <c r="BZ12" s="73">
        <v>1471</v>
      </c>
      <c r="CA12" s="73">
        <v>53232</v>
      </c>
      <c r="CB12" s="73">
        <v>1410</v>
      </c>
      <c r="CC12" s="368">
        <v>10</v>
      </c>
      <c r="CD12" s="368">
        <v>72928.209999999992</v>
      </c>
      <c r="CE12" s="368">
        <v>33800</v>
      </c>
      <c r="CF12" s="365">
        <v>3980</v>
      </c>
      <c r="CG12" s="365">
        <v>57680</v>
      </c>
      <c r="CH12" s="365">
        <v>31498.54</v>
      </c>
      <c r="CI12" s="241">
        <v>500</v>
      </c>
      <c r="CJ12" s="241">
        <v>0</v>
      </c>
      <c r="CK12" s="241">
        <v>4629.4299999999994</v>
      </c>
      <c r="CL12" s="365">
        <v>1471</v>
      </c>
      <c r="CM12" s="365">
        <v>53232</v>
      </c>
      <c r="CN12" s="365">
        <v>16040</v>
      </c>
      <c r="CO12" s="365">
        <v>4300</v>
      </c>
      <c r="CP12" s="365">
        <v>0</v>
      </c>
      <c r="CQ12" s="365">
        <v>12000</v>
      </c>
      <c r="CR12" s="365">
        <v>48837.5</v>
      </c>
      <c r="CS12" s="365">
        <v>41135.68</v>
      </c>
      <c r="CT12" s="365">
        <v>82583.44</v>
      </c>
      <c r="CU12" s="369">
        <v>172743.09</v>
      </c>
      <c r="CV12" s="365">
        <v>106295.19</v>
      </c>
      <c r="CW12" s="365">
        <v>61701.430000000008</v>
      </c>
      <c r="CX12" s="365">
        <v>63129.240000000005</v>
      </c>
      <c r="CY12" s="365">
        <v>339335.95999999996</v>
      </c>
      <c r="CZ12" s="365">
        <v>166408.65000000002</v>
      </c>
      <c r="DA12" s="73">
        <v>5429.4299999999994</v>
      </c>
      <c r="DB12" s="73">
        <v>10653.430578065911</v>
      </c>
      <c r="DC12" s="73">
        <v>194617</v>
      </c>
      <c r="DD12" s="370">
        <v>107618</v>
      </c>
      <c r="DE12" s="371">
        <v>89617</v>
      </c>
      <c r="DF12" s="371">
        <v>181138</v>
      </c>
    </row>
    <row r="13" spans="1:110" x14ac:dyDescent="0.3">
      <c r="B13" s="90" t="s">
        <v>168</v>
      </c>
      <c r="C13" s="91">
        <v>27442915</v>
      </c>
      <c r="D13" s="73">
        <v>30061405.897000007</v>
      </c>
      <c r="E13" s="73">
        <v>31605020.235200007</v>
      </c>
      <c r="F13" s="73">
        <v>76987001.186300024</v>
      </c>
      <c r="G13" s="73">
        <f t="shared" si="1"/>
        <v>57932962.397700012</v>
      </c>
      <c r="H13" s="73">
        <f t="shared" si="2"/>
        <v>41682925.119400032</v>
      </c>
      <c r="I13" s="73">
        <f t="shared" si="3"/>
        <v>39019245.56590002</v>
      </c>
      <c r="J13" s="73">
        <f t="shared" si="0"/>
        <v>44175802.719999999</v>
      </c>
      <c r="K13" s="73">
        <f t="shared" si="4"/>
        <v>46662895.518000007</v>
      </c>
      <c r="L13" s="365">
        <f t="shared" si="5"/>
        <v>43460520.557999969</v>
      </c>
      <c r="M13" s="365">
        <f t="shared" si="6"/>
        <v>47224875.309999943</v>
      </c>
      <c r="N13" s="365">
        <f t="shared" si="7"/>
        <v>56464946.893419243</v>
      </c>
      <c r="O13" s="77">
        <v>10032386.609999999</v>
      </c>
      <c r="P13" s="73">
        <v>7100298.3800000018</v>
      </c>
      <c r="Q13" s="73">
        <v>7128010.6699999999</v>
      </c>
      <c r="R13" s="97">
        <v>3004637.4400000013</v>
      </c>
      <c r="S13" s="73">
        <v>4215143.0199999977</v>
      </c>
      <c r="T13" s="73">
        <v>4136849.8100000005</v>
      </c>
      <c r="U13" s="73">
        <v>4571478.3700000038</v>
      </c>
      <c r="V13" s="372">
        <v>2347697</v>
      </c>
      <c r="W13" s="372">
        <v>3152295.3738999991</v>
      </c>
      <c r="X13" s="98">
        <v>3606314.634999997</v>
      </c>
      <c r="Y13" s="98">
        <v>4150907.5707999999</v>
      </c>
      <c r="Z13" s="98">
        <v>4486943.5180000039</v>
      </c>
      <c r="AA13" s="98">
        <v>2608530.7494000015</v>
      </c>
      <c r="AB13" s="104">
        <v>2786224.190000006</v>
      </c>
      <c r="AC13" s="98">
        <v>3025761.5100000044</v>
      </c>
      <c r="AD13" s="98">
        <v>2823568.6800000039</v>
      </c>
      <c r="AE13" s="98">
        <v>4061604.0499999896</v>
      </c>
      <c r="AF13" s="98">
        <v>2229261.7600000021</v>
      </c>
      <c r="AG13" s="131">
        <v>3637925.9899999993</v>
      </c>
      <c r="AH13" s="131">
        <v>4787232.6700000232</v>
      </c>
      <c r="AI13" s="131">
        <v>4020330.0700000031</v>
      </c>
      <c r="AJ13" s="98">
        <v>3804450.1600000053</v>
      </c>
      <c r="AK13" s="98">
        <v>2892820.06</v>
      </c>
      <c r="AL13" s="98">
        <v>5005215.2299999865</v>
      </c>
      <c r="AM13" s="73">
        <v>2989774.7969000069</v>
      </c>
      <c r="AN13" s="73">
        <v>2307575.430000003</v>
      </c>
      <c r="AO13" s="73">
        <v>3655816.600000008</v>
      </c>
      <c r="AP13" s="73">
        <v>2619982.9599999995</v>
      </c>
      <c r="AQ13" s="73">
        <v>4462113.4599999962</v>
      </c>
      <c r="AR13" s="73">
        <v>4298177.9000000097</v>
      </c>
      <c r="AS13" s="73">
        <v>3025508.6230000048</v>
      </c>
      <c r="AT13" s="73">
        <v>4181200.9639999922</v>
      </c>
      <c r="AU13" s="73">
        <v>3118562.7719999985</v>
      </c>
      <c r="AV13" s="73">
        <v>4782839.2</v>
      </c>
      <c r="AW13" s="73">
        <v>925541.96000000008</v>
      </c>
      <c r="AX13" s="73">
        <v>2652150.9000000008</v>
      </c>
      <c r="AY13" s="73">
        <v>3270381.4999999972</v>
      </c>
      <c r="AZ13" s="97">
        <v>3912154.1299999994</v>
      </c>
      <c r="BA13" s="73">
        <v>2800389.7400000026</v>
      </c>
      <c r="BB13" s="73">
        <v>3193243.8500000015</v>
      </c>
      <c r="BC13" s="73">
        <v>4657534.2099999925</v>
      </c>
      <c r="BD13" s="73">
        <v>3707452.9199999971</v>
      </c>
      <c r="BE13" s="73">
        <v>3839095.9100000123</v>
      </c>
      <c r="BF13" s="73">
        <v>3678147.049999997</v>
      </c>
      <c r="BG13" s="73">
        <v>3434370.7099999911</v>
      </c>
      <c r="BH13" s="73">
        <v>5027065.1400000043</v>
      </c>
      <c r="BI13" s="73">
        <v>2983284.5899999985</v>
      </c>
      <c r="BJ13" s="73">
        <v>3672682.9700000039</v>
      </c>
      <c r="BK13" s="73">
        <v>2250906.1300000031</v>
      </c>
      <c r="BL13" s="73">
        <v>2778537.0799999973</v>
      </c>
      <c r="BM13" s="73">
        <v>3008305.1500000092</v>
      </c>
      <c r="BN13" s="73">
        <v>1768864.609999998</v>
      </c>
      <c r="BO13" s="73">
        <v>5731929.8379999986</v>
      </c>
      <c r="BP13" s="73">
        <v>3348267.4699999997</v>
      </c>
      <c r="BQ13" s="344">
        <v>8117785.0599999912</v>
      </c>
      <c r="BR13" s="344">
        <v>3402393.0300000091</v>
      </c>
      <c r="BS13" s="344">
        <v>4210339.6699999943</v>
      </c>
      <c r="BT13" s="344">
        <v>2925109.7600000058</v>
      </c>
      <c r="BU13" s="344">
        <v>3872024.0400000014</v>
      </c>
      <c r="BV13" s="344">
        <v>5248433.6800000025</v>
      </c>
      <c r="BW13" s="73">
        <v>3786363.2499999967</v>
      </c>
      <c r="BX13" s="73">
        <v>2927585.58</v>
      </c>
      <c r="BY13" s="73">
        <v>4480362.03</v>
      </c>
      <c r="BZ13" s="73">
        <v>2174994.9899999988</v>
      </c>
      <c r="CA13" s="73">
        <v>4354989.4099999955</v>
      </c>
      <c r="CB13" s="73">
        <v>4090334.2299999972</v>
      </c>
      <c r="CC13" s="368">
        <v>4396788.4199999906</v>
      </c>
      <c r="CD13" s="368">
        <v>3920626.9300000011</v>
      </c>
      <c r="CE13" s="368">
        <v>2189212.9380000015</v>
      </c>
      <c r="CF13" s="365">
        <v>3443212.3999999962</v>
      </c>
      <c r="CG13" s="365">
        <v>3705980.8099999935</v>
      </c>
      <c r="CH13" s="365">
        <v>3990069.5700000026</v>
      </c>
      <c r="CI13" s="241">
        <v>3819554.8000000031</v>
      </c>
      <c r="CJ13" s="241">
        <v>1821071.2300000002</v>
      </c>
      <c r="CK13" s="241">
        <v>4340009.1700000037</v>
      </c>
      <c r="CL13" s="365">
        <v>3527032.8899999894</v>
      </c>
      <c r="CM13" s="365">
        <v>2548036.3199999989</v>
      </c>
      <c r="CN13" s="365">
        <v>4679026.0399999879</v>
      </c>
      <c r="CO13" s="365">
        <v>5017981.1099999771</v>
      </c>
      <c r="CP13" s="365">
        <v>2701873.5899999971</v>
      </c>
      <c r="CQ13" s="365">
        <v>4057718.1599999932</v>
      </c>
      <c r="CR13" s="365">
        <v>4205372</v>
      </c>
      <c r="CS13" s="365">
        <v>6861241</v>
      </c>
      <c r="CT13" s="365">
        <v>3645959</v>
      </c>
      <c r="CU13" s="369">
        <v>4197606.9300000062</v>
      </c>
      <c r="CV13" s="365">
        <v>2387550.2799999993</v>
      </c>
      <c r="CW13" s="365">
        <v>3868440.6999999979</v>
      </c>
      <c r="CX13" s="365">
        <v>9261052.8000000101</v>
      </c>
      <c r="CY13" s="365">
        <v>6542741.8953672471</v>
      </c>
      <c r="CZ13" s="365">
        <v>2634144.6800000006</v>
      </c>
      <c r="DA13" s="73">
        <v>5804761.4000000032</v>
      </c>
      <c r="DB13" s="73">
        <v>6923601.005736826</v>
      </c>
      <c r="DC13" s="73">
        <v>2922746.5228662957</v>
      </c>
      <c r="DD13" s="73">
        <v>3515186.9572476139</v>
      </c>
      <c r="DE13" s="73">
        <v>5433604.7800000161</v>
      </c>
      <c r="DF13" s="73">
        <v>2973508.9422012274</v>
      </c>
    </row>
    <row r="14" spans="1:110" x14ac:dyDescent="0.3">
      <c r="B14" s="90" t="s">
        <v>169</v>
      </c>
      <c r="C14" s="91">
        <f>C12-C13</f>
        <v>-26276139</v>
      </c>
      <c r="D14" s="73">
        <v>-29651628.70700001</v>
      </c>
      <c r="E14" s="73">
        <v>-31213216.005200002</v>
      </c>
      <c r="F14" s="73">
        <v>-76427439.296300024</v>
      </c>
      <c r="G14" s="73">
        <f t="shared" si="1"/>
        <v>-56964973.867700003</v>
      </c>
      <c r="H14" s="73">
        <f t="shared" si="2"/>
        <v>-41090629.439400025</v>
      </c>
      <c r="I14" s="73">
        <f t="shared" si="3"/>
        <v>-38519438.015900023</v>
      </c>
      <c r="J14" s="73">
        <f t="shared" si="0"/>
        <v>-43666781.530000001</v>
      </c>
      <c r="K14" s="73">
        <f t="shared" si="4"/>
        <v>-46571675.028000012</v>
      </c>
      <c r="L14" s="365">
        <f t="shared" si="5"/>
        <v>-43017411.147999972</v>
      </c>
      <c r="M14" s="365">
        <f t="shared" si="6"/>
        <v>-46960146.259999953</v>
      </c>
      <c r="N14" s="365">
        <f t="shared" si="7"/>
        <v>-54966260.472841181</v>
      </c>
      <c r="O14" s="102">
        <f t="shared" ref="O14:Z14" si="12">O12-O13</f>
        <v>-9947766.0299999993</v>
      </c>
      <c r="P14" s="102">
        <f t="shared" si="12"/>
        <v>-7066379.0200000014</v>
      </c>
      <c r="Q14" s="102">
        <v>-7084795.1699999999</v>
      </c>
      <c r="R14" s="103">
        <f t="shared" si="12"/>
        <v>-2960723.7900000014</v>
      </c>
      <c r="S14" s="103">
        <f t="shared" si="12"/>
        <v>-4139811.4899999979</v>
      </c>
      <c r="T14" s="103">
        <f t="shared" si="12"/>
        <v>-4045468.1400000006</v>
      </c>
      <c r="U14" s="103">
        <v>-4370388.3700000038</v>
      </c>
      <c r="V14" s="103">
        <f t="shared" si="12"/>
        <v>-2277993</v>
      </c>
      <c r="W14" s="103">
        <f t="shared" si="12"/>
        <v>-3115368.4238999989</v>
      </c>
      <c r="X14" s="103">
        <f t="shared" si="12"/>
        <v>-3465740.5149999969</v>
      </c>
      <c r="Y14" s="103">
        <f t="shared" si="12"/>
        <v>-4052715.4007999999</v>
      </c>
      <c r="Z14" s="103">
        <f t="shared" si="12"/>
        <v>-4437824.5180000039</v>
      </c>
      <c r="AA14" s="103">
        <v>-2590690.2494000015</v>
      </c>
      <c r="AB14" s="103">
        <v>-2737765.2600000058</v>
      </c>
      <c r="AC14" s="103">
        <v>-2939204.2500000047</v>
      </c>
      <c r="AD14" s="103">
        <v>-2724164.9300000039</v>
      </c>
      <c r="AE14" s="103">
        <v>-3947950.1099999896</v>
      </c>
      <c r="AF14" s="103">
        <v>-2203171.9600000023</v>
      </c>
      <c r="AG14" s="103">
        <v>-3613131.2099999995</v>
      </c>
      <c r="AH14" s="103">
        <v>-4725632.2300000228</v>
      </c>
      <c r="AI14" s="103">
        <v>-3996858.9400000032</v>
      </c>
      <c r="AJ14" s="103">
        <v>-3782142.8900000053</v>
      </c>
      <c r="AK14" s="103">
        <v>-2875779.33</v>
      </c>
      <c r="AL14" s="103">
        <v>-4954138.0799999861</v>
      </c>
      <c r="AM14" s="103">
        <v>-2962360.646900007</v>
      </c>
      <c r="AN14" s="103">
        <v>-2245717.430000003</v>
      </c>
      <c r="AO14" s="103">
        <v>-3547764.7100000079</v>
      </c>
      <c r="AP14" s="103">
        <v>-2601421.9599999995</v>
      </c>
      <c r="AQ14" s="103">
        <v>-4435380.5199999958</v>
      </c>
      <c r="AR14" s="103">
        <v>-4266354.1600000095</v>
      </c>
      <c r="AS14" s="103">
        <v>-2994848.4630000046</v>
      </c>
      <c r="AT14" s="103">
        <v>-4167754.9639999922</v>
      </c>
      <c r="AU14" s="103">
        <v>-3093430.5419999985</v>
      </c>
      <c r="AV14" s="103">
        <v>-4744795.9000000004</v>
      </c>
      <c r="AW14" s="103">
        <v>-899058.74000000011</v>
      </c>
      <c r="AX14" s="103">
        <v>-2560549.9800000009</v>
      </c>
      <c r="AY14" s="103">
        <v>-3212870.0999999973</v>
      </c>
      <c r="AZ14" s="103">
        <v>-3869356.7299999995</v>
      </c>
      <c r="BA14" s="103">
        <v>-2778834.1000000024</v>
      </c>
      <c r="BB14" s="103">
        <v>-3166755.6500000013</v>
      </c>
      <c r="BC14" s="103">
        <v>-4605560.3799999924</v>
      </c>
      <c r="BD14" s="103">
        <v>-3630192.8599999971</v>
      </c>
      <c r="BE14" s="103">
        <v>-3798814.9000000125</v>
      </c>
      <c r="BF14" s="103">
        <v>-3649534.8099999968</v>
      </c>
      <c r="BG14" s="103">
        <v>-3395772.4499999913</v>
      </c>
      <c r="BH14" s="103">
        <v>-5018440.030000004</v>
      </c>
      <c r="BI14" s="103">
        <v>-2971190.2699999986</v>
      </c>
      <c r="BJ14" s="103">
        <v>-3569459.2500000037</v>
      </c>
      <c r="BK14" s="103">
        <v>-2240237.760000003</v>
      </c>
      <c r="BL14" s="103">
        <v>-2772506.3099999973</v>
      </c>
      <c r="BM14" s="103">
        <v>-2990755.1500000092</v>
      </c>
      <c r="BN14" s="103">
        <v>-1768864.609999998</v>
      </c>
      <c r="BO14" s="103">
        <v>-5725889.8379999986</v>
      </c>
      <c r="BP14" s="103">
        <v>-3346349.4099999997</v>
      </c>
      <c r="BQ14" s="344">
        <v>-8116854.2199999914</v>
      </c>
      <c r="BR14" s="344">
        <v>-3400605.5300000091</v>
      </c>
      <c r="BS14" s="344">
        <v>-4203244.7499999944</v>
      </c>
      <c r="BT14" s="344">
        <v>-2922489.7600000058</v>
      </c>
      <c r="BU14" s="344">
        <v>-3871524.0400000014</v>
      </c>
      <c r="BV14" s="344">
        <v>-5212353.6500000022</v>
      </c>
      <c r="BW14" s="73">
        <f>BW12-BW13</f>
        <v>-3786213.2499999967</v>
      </c>
      <c r="BX14" s="73">
        <f t="shared" ref="BX14:DF14" si="13">BX12-BX13</f>
        <v>-2924265.58</v>
      </c>
      <c r="BY14" s="73">
        <f t="shared" si="13"/>
        <v>-4296732.37</v>
      </c>
      <c r="BZ14" s="73">
        <f t="shared" si="13"/>
        <v>-2173523.9899999988</v>
      </c>
      <c r="CA14" s="73">
        <f t="shared" si="13"/>
        <v>-4301757.4099999955</v>
      </c>
      <c r="CB14" s="73">
        <f t="shared" si="13"/>
        <v>-4088924.2299999972</v>
      </c>
      <c r="CC14" s="368">
        <f t="shared" si="13"/>
        <v>-4396778.4199999906</v>
      </c>
      <c r="CD14" s="368">
        <f t="shared" si="13"/>
        <v>-3847698.7200000011</v>
      </c>
      <c r="CE14" s="368">
        <f t="shared" si="13"/>
        <v>-2155412.9380000015</v>
      </c>
      <c r="CF14" s="365">
        <f t="shared" si="13"/>
        <v>-3439232.3999999962</v>
      </c>
      <c r="CG14" s="365">
        <f t="shared" si="13"/>
        <v>-3648300.8099999935</v>
      </c>
      <c r="CH14" s="365">
        <f t="shared" si="13"/>
        <v>-3958571.0300000026</v>
      </c>
      <c r="CI14" s="365">
        <f t="shared" si="13"/>
        <v>-3819054.8000000031</v>
      </c>
      <c r="CJ14" s="365">
        <f t="shared" si="13"/>
        <v>-1821071.2300000002</v>
      </c>
      <c r="CK14" s="365">
        <f t="shared" si="13"/>
        <v>-4335379.7400000039</v>
      </c>
      <c r="CL14" s="365">
        <f t="shared" si="13"/>
        <v>-3525561.8899999894</v>
      </c>
      <c r="CM14" s="365">
        <f t="shared" si="13"/>
        <v>-2494804.3199999989</v>
      </c>
      <c r="CN14" s="365">
        <f t="shared" si="13"/>
        <v>-4662986.0399999879</v>
      </c>
      <c r="CO14" s="365">
        <f t="shared" si="13"/>
        <v>-5013681.1099999771</v>
      </c>
      <c r="CP14" s="365">
        <f t="shared" si="13"/>
        <v>-2701873.5899999971</v>
      </c>
      <c r="CQ14" s="365">
        <f t="shared" si="13"/>
        <v>-4045718.1599999932</v>
      </c>
      <c r="CR14" s="365">
        <f t="shared" si="13"/>
        <v>-4156534.5</v>
      </c>
      <c r="CS14" s="365">
        <f t="shared" si="13"/>
        <v>-6820105.3200000003</v>
      </c>
      <c r="CT14" s="365">
        <f t="shared" si="13"/>
        <v>-3563375.56</v>
      </c>
      <c r="CU14" s="365">
        <f t="shared" si="13"/>
        <v>-4024863.8400000064</v>
      </c>
      <c r="CV14" s="365">
        <f t="shared" si="13"/>
        <v>-2281255.0899999994</v>
      </c>
      <c r="CW14" s="365">
        <f t="shared" si="13"/>
        <v>-3806739.2699999977</v>
      </c>
      <c r="CX14" s="365">
        <f t="shared" si="13"/>
        <v>-9197923.5600000098</v>
      </c>
      <c r="CY14" s="365">
        <f t="shared" si="13"/>
        <v>-6203405.9353672471</v>
      </c>
      <c r="CZ14" s="365">
        <f t="shared" si="13"/>
        <v>-2467736.0300000007</v>
      </c>
      <c r="DA14" s="365">
        <f t="shared" si="13"/>
        <v>-5799331.9700000035</v>
      </c>
      <c r="DB14" s="365">
        <f t="shared" si="13"/>
        <v>-6912947.57515876</v>
      </c>
      <c r="DC14" s="365">
        <f t="shared" si="13"/>
        <v>-2728129.5228662957</v>
      </c>
      <c r="DD14" s="365">
        <f t="shared" si="13"/>
        <v>-3407568.9572476139</v>
      </c>
      <c r="DE14" s="365">
        <f t="shared" si="13"/>
        <v>-5343987.7800000161</v>
      </c>
      <c r="DF14" s="365">
        <f t="shared" si="13"/>
        <v>-2792370.9422012274</v>
      </c>
    </row>
    <row r="15" spans="1:110" x14ac:dyDescent="0.3">
      <c r="A15" s="99" t="s">
        <v>172</v>
      </c>
      <c r="B15" s="90" t="s">
        <v>167</v>
      </c>
      <c r="C15" s="91">
        <v>3473603</v>
      </c>
      <c r="D15" s="73">
        <v>1615511.75</v>
      </c>
      <c r="E15" s="73">
        <v>6208898.4399999995</v>
      </c>
      <c r="F15" s="73">
        <v>104562.06999999999</v>
      </c>
      <c r="G15" s="73">
        <f t="shared" si="1"/>
        <v>23204.95</v>
      </c>
      <c r="H15" s="73">
        <f t="shared" si="2"/>
        <v>11350.740000000002</v>
      </c>
      <c r="I15" s="73">
        <f t="shared" si="3"/>
        <v>7716.95</v>
      </c>
      <c r="J15" s="73">
        <f t="shared" si="0"/>
        <v>43896.42</v>
      </c>
      <c r="K15" s="73">
        <f t="shared" si="4"/>
        <v>2139690.86</v>
      </c>
      <c r="L15" s="365">
        <f t="shared" si="5"/>
        <v>2420162.9900000002</v>
      </c>
      <c r="M15" s="365">
        <f t="shared" si="6"/>
        <v>175929.44999999998</v>
      </c>
      <c r="N15" s="365">
        <f t="shared" si="7"/>
        <v>87388.73</v>
      </c>
      <c r="O15" s="306">
        <v>0</v>
      </c>
      <c r="P15" s="73">
        <v>113.02</v>
      </c>
      <c r="Q15" s="73">
        <v>1920</v>
      </c>
      <c r="R15" s="97">
        <v>6472.27</v>
      </c>
      <c r="S15" s="73">
        <v>1932</v>
      </c>
      <c r="T15" s="73">
        <v>300</v>
      </c>
      <c r="U15" s="73">
        <v>2.2200000000000002</v>
      </c>
      <c r="V15" s="34">
        <v>2152.41</v>
      </c>
      <c r="W15" s="73">
        <v>3113.07</v>
      </c>
      <c r="X15" s="98">
        <v>817.96</v>
      </c>
      <c r="Y15" s="98">
        <v>2700</v>
      </c>
      <c r="Z15" s="98">
        <v>3682</v>
      </c>
      <c r="AA15" s="98">
        <v>2</v>
      </c>
      <c r="AB15" s="373">
        <v>111.19</v>
      </c>
      <c r="AC15" s="98">
        <v>1124.05</v>
      </c>
      <c r="AD15" s="98">
        <v>0</v>
      </c>
      <c r="AE15" s="98">
        <v>2465.2600000000002</v>
      </c>
      <c r="AF15" s="98">
        <v>0</v>
      </c>
      <c r="AG15" s="131">
        <v>0</v>
      </c>
      <c r="AH15" s="131">
        <v>381</v>
      </c>
      <c r="AI15" s="131">
        <v>258.96000000000004</v>
      </c>
      <c r="AJ15" s="98">
        <v>1106</v>
      </c>
      <c r="AK15" s="98">
        <v>531</v>
      </c>
      <c r="AL15" s="98">
        <v>5371.2800000000007</v>
      </c>
      <c r="AM15" s="73">
        <v>222.27</v>
      </c>
      <c r="AN15" s="73">
        <v>0</v>
      </c>
      <c r="AO15" s="73">
        <v>217.16</v>
      </c>
      <c r="AP15" s="73">
        <v>0</v>
      </c>
      <c r="AQ15" s="73">
        <v>219.2</v>
      </c>
      <c r="AR15" s="73">
        <v>600</v>
      </c>
      <c r="AS15" s="73">
        <v>2</v>
      </c>
      <c r="AT15" s="73">
        <v>226.76</v>
      </c>
      <c r="AU15" s="73">
        <v>0</v>
      </c>
      <c r="AV15" s="73">
        <v>457.56</v>
      </c>
      <c r="AW15" s="73">
        <v>0</v>
      </c>
      <c r="AX15" s="73">
        <v>5772</v>
      </c>
      <c r="AY15" s="73">
        <v>6062.2800000000007</v>
      </c>
      <c r="AZ15" s="97">
        <v>3259.21</v>
      </c>
      <c r="BA15" s="73">
        <v>4681.3499999999995</v>
      </c>
      <c r="BB15" s="73">
        <v>200</v>
      </c>
      <c r="BC15" s="73">
        <v>4839</v>
      </c>
      <c r="BD15" s="73">
        <v>1500</v>
      </c>
      <c r="BE15" s="73">
        <v>1686</v>
      </c>
      <c r="BF15" s="73">
        <v>2292</v>
      </c>
      <c r="BG15" s="73">
        <v>0</v>
      </c>
      <c r="BH15" s="73">
        <v>7005.86</v>
      </c>
      <c r="BI15" s="73">
        <v>2020</v>
      </c>
      <c r="BJ15" s="73">
        <v>10350.719999999999</v>
      </c>
      <c r="BK15" s="73">
        <v>741</v>
      </c>
      <c r="BL15" s="73">
        <v>13697.54</v>
      </c>
      <c r="BM15" s="73">
        <v>0</v>
      </c>
      <c r="BN15" s="73">
        <v>0</v>
      </c>
      <c r="BO15" s="73">
        <v>40476</v>
      </c>
      <c r="BP15" s="73">
        <v>1689.2999999999997</v>
      </c>
      <c r="BQ15" s="344">
        <v>0</v>
      </c>
      <c r="BR15" s="344">
        <v>220890.58000000002</v>
      </c>
      <c r="BS15" s="344">
        <v>0</v>
      </c>
      <c r="BT15" s="344">
        <v>329782.31999999995</v>
      </c>
      <c r="BU15" s="344">
        <v>1448928.71</v>
      </c>
      <c r="BV15" s="344">
        <v>83485.41</v>
      </c>
      <c r="BW15" s="73">
        <v>555</v>
      </c>
      <c r="BX15" s="73">
        <v>585</v>
      </c>
      <c r="BY15" s="73">
        <v>20596.439999999999</v>
      </c>
      <c r="BZ15" s="73">
        <v>1085</v>
      </c>
      <c r="CA15" s="73">
        <v>0</v>
      </c>
      <c r="CB15" s="73">
        <v>0</v>
      </c>
      <c r="CC15" s="368">
        <v>0</v>
      </c>
      <c r="CD15" s="368">
        <v>972327.39000000025</v>
      </c>
      <c r="CE15" s="368">
        <v>33122.979999999996</v>
      </c>
      <c r="CF15" s="365">
        <v>309245</v>
      </c>
      <c r="CG15" s="365">
        <v>1021578.5400000002</v>
      </c>
      <c r="CH15" s="365">
        <v>61067.640000000007</v>
      </c>
      <c r="CI15" s="241">
        <v>44599.22</v>
      </c>
      <c r="CJ15" s="241">
        <v>0</v>
      </c>
      <c r="CK15" s="241">
        <v>0</v>
      </c>
      <c r="CL15" s="365">
        <v>1085</v>
      </c>
      <c r="CM15" s="365">
        <v>0</v>
      </c>
      <c r="CN15" s="365">
        <v>76799.73</v>
      </c>
      <c r="CO15" s="365">
        <v>0</v>
      </c>
      <c r="CP15" s="365">
        <v>5064.8999999999996</v>
      </c>
      <c r="CQ15" s="365">
        <v>25327.41</v>
      </c>
      <c r="CR15" s="365">
        <v>441</v>
      </c>
      <c r="CS15" s="365">
        <v>0</v>
      </c>
      <c r="CT15" s="365">
        <v>22612.19</v>
      </c>
      <c r="CU15" s="369">
        <v>438</v>
      </c>
      <c r="CV15" s="365">
        <v>0</v>
      </c>
      <c r="CW15" s="365">
        <v>0</v>
      </c>
      <c r="CX15" s="365">
        <v>1085</v>
      </c>
      <c r="CY15" s="365">
        <v>0</v>
      </c>
      <c r="CZ15" s="365">
        <v>76799.73</v>
      </c>
      <c r="DA15" s="73">
        <v>0</v>
      </c>
      <c r="DB15" s="73">
        <v>0</v>
      </c>
      <c r="DC15" s="73">
        <v>500</v>
      </c>
      <c r="DD15" s="376">
        <v>0</v>
      </c>
      <c r="DE15" s="371">
        <v>4303</v>
      </c>
      <c r="DF15" s="371">
        <v>4263</v>
      </c>
    </row>
    <row r="16" spans="1:110" x14ac:dyDescent="0.3">
      <c r="B16" s="90" t="s">
        <v>168</v>
      </c>
      <c r="C16" s="91">
        <v>3375306</v>
      </c>
      <c r="D16" s="73">
        <v>6315544.9899999965</v>
      </c>
      <c r="E16" s="73">
        <v>4831664.1100000003</v>
      </c>
      <c r="F16" s="73">
        <v>2045253.78</v>
      </c>
      <c r="G16" s="73">
        <f t="shared" si="1"/>
        <v>2784510.639</v>
      </c>
      <c r="H16" s="73">
        <f t="shared" si="2"/>
        <v>6353535.0600000015</v>
      </c>
      <c r="I16" s="73">
        <f t="shared" si="3"/>
        <v>2771317.9700000007</v>
      </c>
      <c r="J16" s="73">
        <f t="shared" si="0"/>
        <v>2782744.5200000005</v>
      </c>
      <c r="K16" s="73">
        <f t="shared" si="4"/>
        <v>3865916.8499999996</v>
      </c>
      <c r="L16" s="365">
        <f t="shared" si="5"/>
        <v>5010015.9400000004</v>
      </c>
      <c r="M16" s="365">
        <f t="shared" si="6"/>
        <v>4820462.08</v>
      </c>
      <c r="N16" s="365">
        <f t="shared" si="7"/>
        <v>8330311.3969130376</v>
      </c>
      <c r="O16" s="77">
        <v>634526.02</v>
      </c>
      <c r="P16" s="73">
        <v>6368.6299999999992</v>
      </c>
      <c r="Q16" s="73">
        <v>275006.34000000003</v>
      </c>
      <c r="R16" s="97">
        <v>86530.800000000017</v>
      </c>
      <c r="S16" s="73">
        <v>20406.509999999998</v>
      </c>
      <c r="T16" s="73">
        <v>166351.83999999997</v>
      </c>
      <c r="U16" s="73">
        <v>215164.48900000003</v>
      </c>
      <c r="V16" s="372">
        <v>193285</v>
      </c>
      <c r="W16" s="372">
        <v>359047.48000000004</v>
      </c>
      <c r="X16" s="98">
        <v>347487.00999999995</v>
      </c>
      <c r="Y16" s="98">
        <v>319048.78000000003</v>
      </c>
      <c r="Z16" s="98">
        <v>161287.73999999996</v>
      </c>
      <c r="AA16" s="98">
        <v>495809.89000000048</v>
      </c>
      <c r="AB16" s="98">
        <v>625762.66999999981</v>
      </c>
      <c r="AC16" s="98">
        <v>3153112.9400000009</v>
      </c>
      <c r="AD16" s="98">
        <v>175522.63000000006</v>
      </c>
      <c r="AE16" s="98">
        <v>75174.16</v>
      </c>
      <c r="AF16" s="98">
        <v>109968.05999999997</v>
      </c>
      <c r="AG16" s="131">
        <v>273337.46000000002</v>
      </c>
      <c r="AH16" s="131">
        <v>166740.20000000007</v>
      </c>
      <c r="AI16" s="131">
        <v>352571.20000000007</v>
      </c>
      <c r="AJ16" s="98">
        <v>121388.49999999997</v>
      </c>
      <c r="AK16" s="98">
        <v>309575.48999999993</v>
      </c>
      <c r="AL16" s="98">
        <v>494571.86</v>
      </c>
      <c r="AM16" s="73">
        <v>220479.97</v>
      </c>
      <c r="AN16" s="73">
        <v>190966.97999999995</v>
      </c>
      <c r="AO16" s="73">
        <v>106259.11000000003</v>
      </c>
      <c r="AP16" s="73">
        <v>220980.27000000008</v>
      </c>
      <c r="AQ16" s="73">
        <v>351432.24</v>
      </c>
      <c r="AR16" s="73">
        <v>373910.25000000023</v>
      </c>
      <c r="AS16" s="73">
        <v>38193.120000000003</v>
      </c>
      <c r="AT16" s="73">
        <v>175690.68999999997</v>
      </c>
      <c r="AU16" s="73">
        <v>171513.47000000003</v>
      </c>
      <c r="AV16" s="73">
        <v>236170.33999999997</v>
      </c>
      <c r="AW16" s="73">
        <v>80311.959999999992</v>
      </c>
      <c r="AX16" s="73">
        <v>605409.57000000007</v>
      </c>
      <c r="AY16" s="73">
        <v>162682.83000000005</v>
      </c>
      <c r="AZ16" s="97">
        <v>124772.13000000002</v>
      </c>
      <c r="BA16" s="73">
        <v>166688.58999999994</v>
      </c>
      <c r="BB16" s="73">
        <v>96824.33</v>
      </c>
      <c r="BC16" s="73">
        <v>341574.37999999995</v>
      </c>
      <c r="BD16" s="73">
        <v>133750.10999999999</v>
      </c>
      <c r="BE16" s="73">
        <v>90128.4</v>
      </c>
      <c r="BF16" s="73">
        <v>207797.9200000001</v>
      </c>
      <c r="BG16" s="73">
        <v>629582.76000000013</v>
      </c>
      <c r="BH16" s="73">
        <v>292353.77000000008</v>
      </c>
      <c r="BI16" s="73">
        <v>286716.2</v>
      </c>
      <c r="BJ16" s="73">
        <v>249873.10000000003</v>
      </c>
      <c r="BK16" s="73">
        <v>348735.85999999987</v>
      </c>
      <c r="BL16" s="73">
        <v>258567.6699999999</v>
      </c>
      <c r="BM16" s="73">
        <v>135702.89000000007</v>
      </c>
      <c r="BN16" s="73">
        <v>0</v>
      </c>
      <c r="BO16" s="73">
        <v>522643.50999999966</v>
      </c>
      <c r="BP16" s="73">
        <v>1050839.83</v>
      </c>
      <c r="BQ16" s="344">
        <v>373611.13999999984</v>
      </c>
      <c r="BR16" s="344">
        <v>103918.16000000002</v>
      </c>
      <c r="BS16" s="344">
        <v>169482.06999999998</v>
      </c>
      <c r="BT16" s="344">
        <v>385070.96</v>
      </c>
      <c r="BU16" s="344">
        <v>219187.00000000003</v>
      </c>
      <c r="BV16" s="344">
        <v>298157.76000000007</v>
      </c>
      <c r="BW16" s="73">
        <v>442204.61999999988</v>
      </c>
      <c r="BX16" s="73">
        <v>281923.91000000009</v>
      </c>
      <c r="BY16" s="73">
        <v>439360.43000000005</v>
      </c>
      <c r="BZ16" s="73">
        <v>162317.19000000006</v>
      </c>
      <c r="CA16" s="73">
        <v>620474.89000000013</v>
      </c>
      <c r="CB16" s="73">
        <v>337483.27000000025</v>
      </c>
      <c r="CC16" s="368">
        <v>375831.25</v>
      </c>
      <c r="CD16" s="368">
        <v>202488.69999999998</v>
      </c>
      <c r="CE16" s="368">
        <v>198294.99999999997</v>
      </c>
      <c r="CF16" s="365">
        <v>1232728.0300000007</v>
      </c>
      <c r="CG16" s="365">
        <v>249281.88999999996</v>
      </c>
      <c r="CH16" s="365">
        <v>467626.76000000007</v>
      </c>
      <c r="CI16" s="241">
        <v>244210.88000000003</v>
      </c>
      <c r="CJ16" s="241">
        <v>125602.23</v>
      </c>
      <c r="CK16" s="241">
        <v>429487.02000000008</v>
      </c>
      <c r="CL16" s="365">
        <v>679591.23</v>
      </c>
      <c r="CM16" s="365">
        <v>447266.2200000002</v>
      </c>
      <c r="CN16" s="365">
        <v>980423.13999999966</v>
      </c>
      <c r="CO16" s="365">
        <v>591135.19999999972</v>
      </c>
      <c r="CP16" s="365">
        <v>387987.45999999979</v>
      </c>
      <c r="CQ16" s="365">
        <v>201267.69999999998</v>
      </c>
      <c r="CR16" s="365">
        <v>85504</v>
      </c>
      <c r="CS16" s="365">
        <v>431007</v>
      </c>
      <c r="CT16" s="365">
        <v>216980</v>
      </c>
      <c r="CU16" s="369">
        <v>94591.400000000023</v>
      </c>
      <c r="CV16" s="365">
        <v>2061560.4699999997</v>
      </c>
      <c r="CW16" s="365">
        <v>1926949.5499999998</v>
      </c>
      <c r="CX16" s="365">
        <v>200970.5799999999</v>
      </c>
      <c r="CY16" s="365">
        <v>503374.81822657795</v>
      </c>
      <c r="CZ16" s="365">
        <v>913557.73000000056</v>
      </c>
      <c r="DA16" s="73">
        <v>623899.47000000009</v>
      </c>
      <c r="DB16" s="73">
        <v>135290.71295482316</v>
      </c>
      <c r="DC16" s="73">
        <v>185552.7596382394</v>
      </c>
      <c r="DD16" s="73">
        <v>771660.78102539538</v>
      </c>
      <c r="DE16" s="73">
        <v>626132.75999999978</v>
      </c>
      <c r="DF16" s="73">
        <v>286770.36506800295</v>
      </c>
    </row>
    <row r="17" spans="1:110" x14ac:dyDescent="0.3">
      <c r="B17" s="90" t="s">
        <v>169</v>
      </c>
      <c r="C17" s="91">
        <f>C15-C16</f>
        <v>98297</v>
      </c>
      <c r="D17" s="73">
        <v>-4700033.2399999965</v>
      </c>
      <c r="E17" s="73">
        <v>1377234.3300000003</v>
      </c>
      <c r="F17" s="73">
        <v>-1940691.7100000002</v>
      </c>
      <c r="G17" s="73">
        <f t="shared" si="1"/>
        <v>-2761305.6889999998</v>
      </c>
      <c r="H17" s="73">
        <f t="shared" si="2"/>
        <v>-6342184.3200000022</v>
      </c>
      <c r="I17" s="73">
        <f t="shared" si="3"/>
        <v>-2763601.0200000005</v>
      </c>
      <c r="J17" s="73">
        <f t="shared" si="0"/>
        <v>-2738848.1000000006</v>
      </c>
      <c r="K17" s="73">
        <f t="shared" si="4"/>
        <v>-1726225.9899999998</v>
      </c>
      <c r="L17" s="365">
        <f t="shared" si="5"/>
        <v>-2589852.9500000002</v>
      </c>
      <c r="M17" s="365">
        <f t="shared" si="6"/>
        <v>-4644532.629999999</v>
      </c>
      <c r="N17" s="365">
        <f t="shared" si="7"/>
        <v>-8242922.6669130381</v>
      </c>
      <c r="O17" s="102">
        <f t="shared" ref="O17:Z17" si="14">O15-O16</f>
        <v>-634526.02</v>
      </c>
      <c r="P17" s="102">
        <f t="shared" si="14"/>
        <v>-6255.6099999999988</v>
      </c>
      <c r="Q17" s="102">
        <v>-273086.34000000003</v>
      </c>
      <c r="R17" s="103">
        <f t="shared" si="14"/>
        <v>-80058.530000000013</v>
      </c>
      <c r="S17" s="103">
        <f t="shared" si="14"/>
        <v>-18474.509999999998</v>
      </c>
      <c r="T17" s="103">
        <f t="shared" si="14"/>
        <v>-166051.83999999997</v>
      </c>
      <c r="U17" s="103">
        <v>-215162.26900000003</v>
      </c>
      <c r="V17" s="103">
        <f t="shared" si="14"/>
        <v>-191132.59</v>
      </c>
      <c r="W17" s="103">
        <f t="shared" si="14"/>
        <v>-355934.41000000003</v>
      </c>
      <c r="X17" s="103">
        <f t="shared" si="14"/>
        <v>-346669.04999999993</v>
      </c>
      <c r="Y17" s="103">
        <f t="shared" si="14"/>
        <v>-316348.78000000003</v>
      </c>
      <c r="Z17" s="103">
        <f t="shared" si="14"/>
        <v>-157605.73999999996</v>
      </c>
      <c r="AA17" s="103">
        <v>-495807.89000000048</v>
      </c>
      <c r="AB17" s="103">
        <v>-625651.47999999986</v>
      </c>
      <c r="AC17" s="103">
        <v>-3151988.8900000011</v>
      </c>
      <c r="AD17" s="103">
        <v>-175522.63000000006</v>
      </c>
      <c r="AE17" s="103">
        <v>-72708.900000000009</v>
      </c>
      <c r="AF17" s="103">
        <v>-109968.05999999997</v>
      </c>
      <c r="AG17" s="103">
        <v>-273337.46000000002</v>
      </c>
      <c r="AH17" s="103">
        <v>-166359.20000000007</v>
      </c>
      <c r="AI17" s="103">
        <v>-352312.24000000005</v>
      </c>
      <c r="AJ17" s="103">
        <v>-120282.49999999997</v>
      </c>
      <c r="AK17" s="103">
        <v>-309044.48999999993</v>
      </c>
      <c r="AL17" s="103">
        <v>-489200.57999999996</v>
      </c>
      <c r="AM17" s="103">
        <v>-220257.7</v>
      </c>
      <c r="AN17" s="103">
        <v>-190966.97999999995</v>
      </c>
      <c r="AO17" s="103">
        <v>-106041.95000000003</v>
      </c>
      <c r="AP17" s="103">
        <v>-220980.27000000008</v>
      </c>
      <c r="AQ17" s="103">
        <v>-351213.04</v>
      </c>
      <c r="AR17" s="103">
        <v>-373310.25000000023</v>
      </c>
      <c r="AS17" s="103">
        <v>-38191.120000000003</v>
      </c>
      <c r="AT17" s="103">
        <v>-175463.92999999996</v>
      </c>
      <c r="AU17" s="103">
        <v>-171513.47000000003</v>
      </c>
      <c r="AV17" s="103">
        <v>-235712.77999999997</v>
      </c>
      <c r="AW17" s="103">
        <v>-80311.959999999992</v>
      </c>
      <c r="AX17" s="103">
        <v>-599637.57000000007</v>
      </c>
      <c r="AY17" s="103">
        <v>-156620.55000000005</v>
      </c>
      <c r="AZ17" s="103">
        <v>-121512.92000000001</v>
      </c>
      <c r="BA17" s="103">
        <v>-162007.23999999993</v>
      </c>
      <c r="BB17" s="103">
        <v>-96624.33</v>
      </c>
      <c r="BC17" s="103">
        <v>-336735.37999999995</v>
      </c>
      <c r="BD17" s="103">
        <v>-132250.10999999999</v>
      </c>
      <c r="BE17" s="103">
        <v>-88442.4</v>
      </c>
      <c r="BF17" s="103">
        <v>-205505.9200000001</v>
      </c>
      <c r="BG17" s="103">
        <v>-629582.76000000013</v>
      </c>
      <c r="BH17" s="103">
        <v>-285347.91000000009</v>
      </c>
      <c r="BI17" s="103">
        <v>-284696.2</v>
      </c>
      <c r="BJ17" s="103">
        <v>-239522.38000000003</v>
      </c>
      <c r="BK17" s="103">
        <v>-347994.85999999987</v>
      </c>
      <c r="BL17" s="103">
        <v>-244870.12999999989</v>
      </c>
      <c r="BM17" s="103">
        <v>-135702.89000000007</v>
      </c>
      <c r="BN17" s="103">
        <v>0</v>
      </c>
      <c r="BO17" s="103">
        <v>-482167.50999999966</v>
      </c>
      <c r="BP17" s="103">
        <v>-1049150.53</v>
      </c>
      <c r="BQ17" s="344">
        <v>-373611.13999999984</v>
      </c>
      <c r="BR17" s="344">
        <v>116972.42</v>
      </c>
      <c r="BS17" s="344">
        <v>-169482.06999999998</v>
      </c>
      <c r="BT17" s="344">
        <v>-55288.640000000072</v>
      </c>
      <c r="BU17" s="344">
        <v>1229741.71</v>
      </c>
      <c r="BV17" s="344">
        <v>-214672.35000000006</v>
      </c>
      <c r="BW17" s="73">
        <f>BW15-BW16</f>
        <v>-441649.61999999988</v>
      </c>
      <c r="BX17" s="73">
        <f t="shared" ref="BX17:DF17" si="15">BX15-BX16</f>
        <v>-281338.91000000009</v>
      </c>
      <c r="BY17" s="73">
        <f t="shared" si="15"/>
        <v>-418763.99000000005</v>
      </c>
      <c r="BZ17" s="73">
        <f t="shared" si="15"/>
        <v>-161232.19000000006</v>
      </c>
      <c r="CA17" s="73">
        <f t="shared" si="15"/>
        <v>-620474.89000000013</v>
      </c>
      <c r="CB17" s="73">
        <f t="shared" si="15"/>
        <v>-337483.27000000025</v>
      </c>
      <c r="CC17" s="368">
        <f t="shared" si="15"/>
        <v>-375831.25</v>
      </c>
      <c r="CD17" s="368">
        <f t="shared" si="15"/>
        <v>769838.69000000029</v>
      </c>
      <c r="CE17" s="368">
        <f t="shared" si="15"/>
        <v>-165172.01999999996</v>
      </c>
      <c r="CF17" s="365">
        <f t="shared" si="15"/>
        <v>-923483.03000000073</v>
      </c>
      <c r="CG17" s="365">
        <f t="shared" si="15"/>
        <v>772296.65000000014</v>
      </c>
      <c r="CH17" s="365">
        <f t="shared" si="15"/>
        <v>-406559.12000000005</v>
      </c>
      <c r="CI17" s="365">
        <f t="shared" si="15"/>
        <v>-199611.66000000003</v>
      </c>
      <c r="CJ17" s="365">
        <f t="shared" si="15"/>
        <v>-125602.23</v>
      </c>
      <c r="CK17" s="365">
        <f t="shared" si="15"/>
        <v>-429487.02000000008</v>
      </c>
      <c r="CL17" s="365">
        <f t="shared" si="15"/>
        <v>-678506.23</v>
      </c>
      <c r="CM17" s="365">
        <f t="shared" si="15"/>
        <v>-447266.2200000002</v>
      </c>
      <c r="CN17" s="365">
        <f t="shared" si="15"/>
        <v>-903623.40999999968</v>
      </c>
      <c r="CO17" s="365">
        <f t="shared" si="15"/>
        <v>-591135.19999999972</v>
      </c>
      <c r="CP17" s="365">
        <f t="shared" si="15"/>
        <v>-382922.55999999976</v>
      </c>
      <c r="CQ17" s="365">
        <f t="shared" si="15"/>
        <v>-175940.28999999998</v>
      </c>
      <c r="CR17" s="365">
        <f t="shared" si="15"/>
        <v>-85063</v>
      </c>
      <c r="CS17" s="365">
        <f t="shared" si="15"/>
        <v>-431007</v>
      </c>
      <c r="CT17" s="365">
        <f t="shared" si="15"/>
        <v>-194367.81</v>
      </c>
      <c r="CU17" s="365">
        <f t="shared" si="15"/>
        <v>-94153.400000000023</v>
      </c>
      <c r="CV17" s="365">
        <f t="shared" si="15"/>
        <v>-2061560.4699999997</v>
      </c>
      <c r="CW17" s="365">
        <f t="shared" si="15"/>
        <v>-1926949.5499999998</v>
      </c>
      <c r="CX17" s="365">
        <f t="shared" si="15"/>
        <v>-199885.5799999999</v>
      </c>
      <c r="CY17" s="365">
        <f t="shared" si="15"/>
        <v>-503374.81822657795</v>
      </c>
      <c r="CZ17" s="365">
        <f t="shared" si="15"/>
        <v>-836758.00000000058</v>
      </c>
      <c r="DA17" s="365">
        <f t="shared" si="15"/>
        <v>-623899.47000000009</v>
      </c>
      <c r="DB17" s="365">
        <f t="shared" si="15"/>
        <v>-135290.71295482316</v>
      </c>
      <c r="DC17" s="365">
        <f t="shared" si="15"/>
        <v>-185052.7596382394</v>
      </c>
      <c r="DD17" s="365">
        <f t="shared" si="15"/>
        <v>-771660.78102539538</v>
      </c>
      <c r="DE17" s="365">
        <f t="shared" si="15"/>
        <v>-621829.75999999978</v>
      </c>
      <c r="DF17" s="365">
        <f t="shared" si="15"/>
        <v>-282507.36506800295</v>
      </c>
    </row>
    <row r="18" spans="1:110" x14ac:dyDescent="0.3">
      <c r="A18" s="99" t="s">
        <v>173</v>
      </c>
      <c r="B18" s="90" t="s">
        <v>167</v>
      </c>
      <c r="C18" s="91">
        <v>1836</v>
      </c>
      <c r="D18" s="73">
        <v>0</v>
      </c>
      <c r="E18" s="73">
        <v>7243.49</v>
      </c>
      <c r="F18" s="73">
        <v>2205.2799999999997</v>
      </c>
      <c r="G18" s="73">
        <f t="shared" si="1"/>
        <v>2054.9300000000003</v>
      </c>
      <c r="H18" s="73">
        <f t="shared" si="2"/>
        <v>0</v>
      </c>
      <c r="I18" s="73">
        <f t="shared" si="3"/>
        <v>0</v>
      </c>
      <c r="J18" s="73">
        <f t="shared" si="0"/>
        <v>0</v>
      </c>
      <c r="K18" s="73">
        <f t="shared" si="4"/>
        <v>100000</v>
      </c>
      <c r="L18" s="365">
        <f t="shared" si="5"/>
        <v>0</v>
      </c>
      <c r="M18" s="365">
        <f t="shared" si="6"/>
        <v>0</v>
      </c>
      <c r="N18" s="365">
        <f t="shared" si="7"/>
        <v>0</v>
      </c>
      <c r="O18" s="306">
        <v>0</v>
      </c>
      <c r="P18" s="73">
        <v>54.93</v>
      </c>
      <c r="Q18" s="73">
        <v>0</v>
      </c>
      <c r="R18" s="97">
        <v>0</v>
      </c>
      <c r="S18" s="73">
        <v>0</v>
      </c>
      <c r="T18" s="73">
        <v>0</v>
      </c>
      <c r="U18" s="73">
        <v>0</v>
      </c>
      <c r="V18" s="34">
        <v>0</v>
      </c>
      <c r="W18" s="73">
        <v>0</v>
      </c>
      <c r="X18" s="98">
        <v>1000</v>
      </c>
      <c r="Y18" s="98">
        <v>0</v>
      </c>
      <c r="Z18" s="98">
        <v>1000</v>
      </c>
      <c r="AA18" s="98">
        <v>0</v>
      </c>
      <c r="AB18" s="104">
        <v>0</v>
      </c>
      <c r="AC18" s="98">
        <v>0</v>
      </c>
      <c r="AD18" s="98">
        <v>0</v>
      </c>
      <c r="AE18" s="98">
        <v>0</v>
      </c>
      <c r="AF18" s="377">
        <v>0</v>
      </c>
      <c r="AG18" s="131">
        <v>0</v>
      </c>
      <c r="AH18" s="131">
        <v>0</v>
      </c>
      <c r="AI18" s="131">
        <v>0</v>
      </c>
      <c r="AJ18" s="98">
        <v>0</v>
      </c>
      <c r="AK18" s="98">
        <v>0</v>
      </c>
      <c r="AL18" s="98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97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73">
        <v>0</v>
      </c>
      <c r="BO18" s="73">
        <v>0</v>
      </c>
      <c r="BP18" s="73">
        <v>0</v>
      </c>
      <c r="BQ18" s="344">
        <v>0</v>
      </c>
      <c r="BR18" s="344">
        <v>0</v>
      </c>
      <c r="BS18" s="344">
        <v>0</v>
      </c>
      <c r="BT18" s="344">
        <v>0</v>
      </c>
      <c r="BU18" s="344">
        <v>0</v>
      </c>
      <c r="BV18" s="344">
        <v>100000</v>
      </c>
      <c r="BW18" s="73">
        <v>0</v>
      </c>
      <c r="BX18" s="73">
        <v>0</v>
      </c>
      <c r="BY18" s="73">
        <v>0</v>
      </c>
      <c r="BZ18" s="73">
        <v>0</v>
      </c>
      <c r="CA18" s="73">
        <v>0</v>
      </c>
      <c r="CB18" s="73">
        <v>0</v>
      </c>
      <c r="CC18" s="368">
        <v>0</v>
      </c>
      <c r="CD18" s="368">
        <v>0</v>
      </c>
      <c r="CE18" s="368">
        <v>0</v>
      </c>
      <c r="CF18" s="365">
        <v>0</v>
      </c>
      <c r="CG18" s="365">
        <v>0</v>
      </c>
      <c r="CH18" s="365">
        <v>0</v>
      </c>
      <c r="CI18" s="241">
        <v>0</v>
      </c>
      <c r="CJ18" s="241">
        <v>0</v>
      </c>
      <c r="CK18" s="241">
        <v>0</v>
      </c>
      <c r="CL18" s="365">
        <v>0</v>
      </c>
      <c r="CM18" s="365">
        <v>0</v>
      </c>
      <c r="CN18" s="365">
        <v>0</v>
      </c>
      <c r="CO18" s="365">
        <v>0</v>
      </c>
      <c r="CP18" s="365">
        <v>0</v>
      </c>
      <c r="CQ18" s="365">
        <v>0</v>
      </c>
      <c r="CR18" s="365">
        <v>0</v>
      </c>
      <c r="CS18" s="365">
        <v>0</v>
      </c>
      <c r="CT18" s="365">
        <v>0</v>
      </c>
      <c r="CU18" s="369">
        <v>0</v>
      </c>
      <c r="CV18" s="365">
        <v>0</v>
      </c>
      <c r="CW18" s="365">
        <v>0</v>
      </c>
      <c r="CX18" s="365">
        <v>0</v>
      </c>
      <c r="CY18" s="365">
        <v>0</v>
      </c>
      <c r="CZ18" s="365">
        <v>0</v>
      </c>
      <c r="DA18" s="73">
        <v>0</v>
      </c>
      <c r="DB18" s="73">
        <v>0</v>
      </c>
      <c r="DC18" s="73">
        <v>0</v>
      </c>
      <c r="DD18" s="73">
        <v>0</v>
      </c>
      <c r="DE18" s="73">
        <v>0</v>
      </c>
      <c r="DF18" s="73">
        <v>0</v>
      </c>
    </row>
    <row r="19" spans="1:110" x14ac:dyDescent="0.3">
      <c r="B19" s="90" t="s">
        <v>168</v>
      </c>
      <c r="C19" s="91">
        <v>4801572</v>
      </c>
      <c r="D19" s="73">
        <v>4843952.33</v>
      </c>
      <c r="E19" s="73">
        <v>6473969.0653000008</v>
      </c>
      <c r="F19" s="73">
        <v>7535525.6684000008</v>
      </c>
      <c r="G19" s="73">
        <f t="shared" si="1"/>
        <v>7449858.7173999995</v>
      </c>
      <c r="H19" s="73">
        <f t="shared" si="2"/>
        <v>7894923.8499999968</v>
      </c>
      <c r="I19" s="73">
        <f t="shared" si="3"/>
        <v>7839318.1851999993</v>
      </c>
      <c r="J19" s="73">
        <f t="shared" si="0"/>
        <v>9760713.959999999</v>
      </c>
      <c r="K19" s="73">
        <f t="shared" si="4"/>
        <v>9716345.7599999998</v>
      </c>
      <c r="L19" s="365">
        <f t="shared" si="5"/>
        <v>11935435.030000003</v>
      </c>
      <c r="M19" s="365">
        <f t="shared" si="6"/>
        <v>12981523.479999999</v>
      </c>
      <c r="N19" s="365">
        <f t="shared" si="7"/>
        <v>29410067.567656126</v>
      </c>
      <c r="O19" s="77">
        <v>658275.11999999976</v>
      </c>
      <c r="P19" s="73">
        <v>75807.41</v>
      </c>
      <c r="Q19" s="73">
        <v>390546.22</v>
      </c>
      <c r="R19" s="97">
        <v>367478.06000000011</v>
      </c>
      <c r="S19" s="73">
        <v>576713.35999999975</v>
      </c>
      <c r="T19" s="73">
        <v>761054.3199999996</v>
      </c>
      <c r="U19" s="73">
        <v>581694.36000000022</v>
      </c>
      <c r="V19" s="372">
        <v>624411</v>
      </c>
      <c r="W19" s="372">
        <v>673429.2</v>
      </c>
      <c r="X19" s="98">
        <v>932101.4499999996</v>
      </c>
      <c r="Y19" s="98">
        <v>879917.5500000004</v>
      </c>
      <c r="Z19" s="98">
        <v>928430.6673999998</v>
      </c>
      <c r="AA19" s="98">
        <v>489539.59</v>
      </c>
      <c r="AB19" s="98">
        <v>620073.65999999945</v>
      </c>
      <c r="AC19" s="98">
        <v>472360.76000000007</v>
      </c>
      <c r="AD19" s="98">
        <v>542194.94999999995</v>
      </c>
      <c r="AE19" s="98">
        <v>819806.53999999922</v>
      </c>
      <c r="AF19" s="98">
        <v>486200.91</v>
      </c>
      <c r="AG19" s="131">
        <v>486169.65000000008</v>
      </c>
      <c r="AH19" s="131">
        <v>437829.67000000004</v>
      </c>
      <c r="AI19" s="131">
        <v>1092344.77</v>
      </c>
      <c r="AJ19" s="98">
        <v>659894.42999999982</v>
      </c>
      <c r="AK19" s="98">
        <v>805289.10000000009</v>
      </c>
      <c r="AL19" s="98">
        <v>983219.8199999996</v>
      </c>
      <c r="AM19" s="73">
        <v>763904.6351999999</v>
      </c>
      <c r="AN19" s="73">
        <v>357241.07</v>
      </c>
      <c r="AO19" s="73">
        <v>1314049.1199999996</v>
      </c>
      <c r="AP19" s="73">
        <v>376780.48000000004</v>
      </c>
      <c r="AQ19" s="73">
        <v>1011791.36</v>
      </c>
      <c r="AR19" s="73">
        <v>641216.75999999989</v>
      </c>
      <c r="AS19" s="73">
        <v>478797.5999999998</v>
      </c>
      <c r="AT19" s="73">
        <v>445375.27000000019</v>
      </c>
      <c r="AU19" s="73">
        <v>486121.76</v>
      </c>
      <c r="AV19" s="73">
        <v>845620.55999999971</v>
      </c>
      <c r="AW19" s="73">
        <v>145308.13</v>
      </c>
      <c r="AX19" s="73">
        <v>973111.44000000018</v>
      </c>
      <c r="AY19" s="73">
        <v>832272.31999999972</v>
      </c>
      <c r="AZ19" s="97">
        <v>733984.55999999994</v>
      </c>
      <c r="BA19" s="73">
        <v>541954.38000000012</v>
      </c>
      <c r="BB19" s="73">
        <v>567119.75</v>
      </c>
      <c r="BC19" s="73">
        <v>1207045.29</v>
      </c>
      <c r="BD19" s="73">
        <v>806707.06000000017</v>
      </c>
      <c r="BE19" s="73">
        <v>590497.97</v>
      </c>
      <c r="BF19" s="73">
        <v>860479.05999999994</v>
      </c>
      <c r="BG19" s="73">
        <v>508520.15000000008</v>
      </c>
      <c r="BH19" s="73">
        <v>887964.82000000007</v>
      </c>
      <c r="BI19" s="73">
        <v>543084.63000000012</v>
      </c>
      <c r="BJ19" s="73">
        <v>1681083.9699999988</v>
      </c>
      <c r="BK19" s="73">
        <v>667056.32000000007</v>
      </c>
      <c r="BL19" s="73">
        <v>741549.81999999983</v>
      </c>
      <c r="BM19" s="73">
        <v>696058.18</v>
      </c>
      <c r="BN19" s="73">
        <v>84537.78</v>
      </c>
      <c r="BO19" s="73">
        <v>149413.21</v>
      </c>
      <c r="BP19" s="73">
        <v>787877.47</v>
      </c>
      <c r="BQ19" s="344">
        <v>430920.91</v>
      </c>
      <c r="BR19" s="344">
        <v>1751116.0200000014</v>
      </c>
      <c r="BS19" s="344">
        <v>769394.47</v>
      </c>
      <c r="BT19" s="344">
        <v>1318269.5500000003</v>
      </c>
      <c r="BU19" s="344">
        <v>926928.42</v>
      </c>
      <c r="BV19" s="344">
        <v>1393223.6099999999</v>
      </c>
      <c r="BW19" s="73">
        <v>1037878.1800000003</v>
      </c>
      <c r="BX19" s="73">
        <v>1314156.2300000011</v>
      </c>
      <c r="BY19" s="73">
        <v>1283373.3299999996</v>
      </c>
      <c r="BZ19" s="73">
        <v>861285.41999999981</v>
      </c>
      <c r="CA19" s="73">
        <v>1304982.4300000004</v>
      </c>
      <c r="CB19" s="73">
        <v>1349991.3199999998</v>
      </c>
      <c r="CC19" s="368">
        <v>183846.3</v>
      </c>
      <c r="CD19" s="368">
        <v>1101868.2599999998</v>
      </c>
      <c r="CE19" s="368">
        <v>930753.18999999971</v>
      </c>
      <c r="CF19" s="365">
        <v>623590.75</v>
      </c>
      <c r="CG19" s="365">
        <v>1062868.9500000002</v>
      </c>
      <c r="CH19" s="365">
        <v>880840.66999999969</v>
      </c>
      <c r="CI19" s="241">
        <v>1250493.8399999999</v>
      </c>
      <c r="CJ19" s="241">
        <v>929316.0199999999</v>
      </c>
      <c r="CK19" s="241">
        <v>990117.66999999993</v>
      </c>
      <c r="CL19" s="365">
        <v>1212857.4199999995</v>
      </c>
      <c r="CM19" s="365">
        <v>1279856.8599999987</v>
      </c>
      <c r="CN19" s="365">
        <v>1193547.4200000006</v>
      </c>
      <c r="CO19" s="365">
        <v>1073792.9499999995</v>
      </c>
      <c r="CP19" s="365">
        <v>948768.55000000016</v>
      </c>
      <c r="CQ19" s="365">
        <v>1064045.7499999998</v>
      </c>
      <c r="CR19" s="365">
        <v>919553</v>
      </c>
      <c r="CS19" s="365">
        <v>814651</v>
      </c>
      <c r="CT19" s="365">
        <v>1304523</v>
      </c>
      <c r="CU19" s="369">
        <v>644934.75</v>
      </c>
      <c r="CV19" s="365">
        <v>1103145.6899999995</v>
      </c>
      <c r="CW19" s="365">
        <v>387601.73999999993</v>
      </c>
      <c r="CX19" s="365">
        <v>1914158.4200000002</v>
      </c>
      <c r="CY19" s="365">
        <v>1661984.2229277482</v>
      </c>
      <c r="CZ19" s="365">
        <v>854727.88</v>
      </c>
      <c r="DA19" s="73">
        <v>2543106.7299999981</v>
      </c>
      <c r="DB19" s="73">
        <v>1688049.0708922737</v>
      </c>
      <c r="DC19" s="73">
        <v>3171350.5425300086</v>
      </c>
      <c r="DD19" s="73">
        <v>12737357.866019286</v>
      </c>
      <c r="DE19" s="73">
        <v>1712987.8299999996</v>
      </c>
      <c r="DF19" s="73">
        <v>990662.82528681448</v>
      </c>
    </row>
    <row r="20" spans="1:110" x14ac:dyDescent="0.3">
      <c r="B20" s="90" t="s">
        <v>169</v>
      </c>
      <c r="C20" s="91">
        <f>C18-C19</f>
        <v>-4799736</v>
      </c>
      <c r="D20" s="73">
        <v>-4843952.33</v>
      </c>
      <c r="E20" s="73">
        <v>-6466725.5753000006</v>
      </c>
      <c r="F20" s="73">
        <v>-6819065.3884000005</v>
      </c>
      <c r="G20" s="73">
        <f t="shared" si="1"/>
        <v>-7447803.7873999998</v>
      </c>
      <c r="H20" s="73">
        <f t="shared" si="2"/>
        <v>-7894923.8499999968</v>
      </c>
      <c r="I20" s="73">
        <f t="shared" si="3"/>
        <v>-7839318.1851999993</v>
      </c>
      <c r="J20" s="73">
        <f t="shared" si="0"/>
        <v>-9760713.959999999</v>
      </c>
      <c r="K20" s="73">
        <f t="shared" si="4"/>
        <v>-9616345.7599999998</v>
      </c>
      <c r="L20" s="365">
        <f t="shared" si="5"/>
        <v>-11935435.030000003</v>
      </c>
      <c r="M20" s="365">
        <f t="shared" si="6"/>
        <v>-12981523.479999999</v>
      </c>
      <c r="N20" s="365">
        <f t="shared" si="7"/>
        <v>-29410067.567656126</v>
      </c>
      <c r="O20" s="102">
        <f t="shared" ref="O20:Z20" si="16">O18-O19</f>
        <v>-658275.11999999976</v>
      </c>
      <c r="P20" s="102">
        <f t="shared" si="16"/>
        <v>-75752.48000000001</v>
      </c>
      <c r="Q20" s="102">
        <v>-390546.22</v>
      </c>
      <c r="R20" s="103">
        <f t="shared" si="16"/>
        <v>-367478.06000000011</v>
      </c>
      <c r="S20" s="103">
        <f t="shared" si="16"/>
        <v>-576713.35999999975</v>
      </c>
      <c r="T20" s="103">
        <f t="shared" si="16"/>
        <v>-761054.3199999996</v>
      </c>
      <c r="U20" s="103">
        <v>-581694.36000000022</v>
      </c>
      <c r="V20" s="103">
        <f t="shared" si="16"/>
        <v>-624411</v>
      </c>
      <c r="W20" s="103">
        <f t="shared" si="16"/>
        <v>-673429.2</v>
      </c>
      <c r="X20" s="103">
        <f t="shared" si="16"/>
        <v>-931101.4499999996</v>
      </c>
      <c r="Y20" s="103">
        <f t="shared" si="16"/>
        <v>-879917.5500000004</v>
      </c>
      <c r="Z20" s="103">
        <f t="shared" si="16"/>
        <v>-927430.6673999998</v>
      </c>
      <c r="AA20" s="103">
        <v>-489539.59</v>
      </c>
      <c r="AB20" s="103">
        <v>-620073.65999999945</v>
      </c>
      <c r="AC20" s="103">
        <v>-472360.76000000007</v>
      </c>
      <c r="AD20" s="103">
        <v>-542194.94999999995</v>
      </c>
      <c r="AE20" s="103">
        <v>-819806.53999999922</v>
      </c>
      <c r="AF20" s="103">
        <v>-486200.91</v>
      </c>
      <c r="AG20" s="103">
        <v>-486169.65000000008</v>
      </c>
      <c r="AH20" s="103">
        <v>-437829.67000000004</v>
      </c>
      <c r="AI20" s="103">
        <v>-1092344.77</v>
      </c>
      <c r="AJ20" s="103">
        <v>-659894.42999999982</v>
      </c>
      <c r="AK20" s="103">
        <v>-805289.10000000009</v>
      </c>
      <c r="AL20" s="103">
        <v>-983219.8199999996</v>
      </c>
      <c r="AM20" s="103">
        <v>-763904.6351999999</v>
      </c>
      <c r="AN20" s="103">
        <v>-357241.07</v>
      </c>
      <c r="AO20" s="103">
        <v>-1314049.1199999996</v>
      </c>
      <c r="AP20" s="103">
        <v>-376780.48000000004</v>
      </c>
      <c r="AQ20" s="103">
        <v>-1011791.36</v>
      </c>
      <c r="AR20" s="103">
        <v>-641216.75999999989</v>
      </c>
      <c r="AS20" s="103">
        <v>-478797.5999999998</v>
      </c>
      <c r="AT20" s="103">
        <v>-445375.27000000019</v>
      </c>
      <c r="AU20" s="103">
        <v>-486121.76</v>
      </c>
      <c r="AV20" s="103">
        <v>-845620.55999999971</v>
      </c>
      <c r="AW20" s="103">
        <v>-145308.13</v>
      </c>
      <c r="AX20" s="103">
        <v>-973111.44000000018</v>
      </c>
      <c r="AY20" s="103">
        <v>-832272.31999999972</v>
      </c>
      <c r="AZ20" s="103">
        <v>-733984.55999999994</v>
      </c>
      <c r="BA20" s="103">
        <v>-541954.38000000012</v>
      </c>
      <c r="BB20" s="103">
        <v>-567119.75</v>
      </c>
      <c r="BC20" s="103">
        <v>-1207045.29</v>
      </c>
      <c r="BD20" s="103">
        <v>-806707.06000000017</v>
      </c>
      <c r="BE20" s="103">
        <v>-590497.97</v>
      </c>
      <c r="BF20" s="103">
        <v>-860479.05999999994</v>
      </c>
      <c r="BG20" s="103">
        <v>-508520.15000000008</v>
      </c>
      <c r="BH20" s="103">
        <v>-887964.82000000007</v>
      </c>
      <c r="BI20" s="103">
        <v>-543084.63000000012</v>
      </c>
      <c r="BJ20" s="103">
        <v>-1681083.9699999988</v>
      </c>
      <c r="BK20" s="103">
        <v>-667056.32000000007</v>
      </c>
      <c r="BL20" s="103">
        <v>-741549.81999999983</v>
      </c>
      <c r="BM20" s="103">
        <v>-696058.18</v>
      </c>
      <c r="BN20" s="103">
        <v>-84537.78</v>
      </c>
      <c r="BO20" s="103">
        <v>-149413.21</v>
      </c>
      <c r="BP20" s="103">
        <v>-787877.47</v>
      </c>
      <c r="BQ20" s="344">
        <v>-430920.91</v>
      </c>
      <c r="BR20" s="344">
        <v>-1751116.0200000014</v>
      </c>
      <c r="BS20" s="344">
        <v>-769394.47</v>
      </c>
      <c r="BT20" s="344">
        <v>-1318269.5500000003</v>
      </c>
      <c r="BU20" s="344">
        <v>-926928.42</v>
      </c>
      <c r="BV20" s="344">
        <v>-1293223.6099999999</v>
      </c>
      <c r="BW20" s="73">
        <f>BW18-BW19</f>
        <v>-1037878.1800000003</v>
      </c>
      <c r="BX20" s="73">
        <f t="shared" ref="BX20:DF20" si="17">BX18-BX19</f>
        <v>-1314156.2300000011</v>
      </c>
      <c r="BY20" s="73">
        <f t="shared" si="17"/>
        <v>-1283373.3299999996</v>
      </c>
      <c r="BZ20" s="73">
        <f t="shared" si="17"/>
        <v>-861285.41999999981</v>
      </c>
      <c r="CA20" s="73">
        <f t="shared" si="17"/>
        <v>-1304982.4300000004</v>
      </c>
      <c r="CB20" s="73">
        <f t="shared" si="17"/>
        <v>-1349991.3199999998</v>
      </c>
      <c r="CC20" s="368">
        <f t="shared" si="17"/>
        <v>-183846.3</v>
      </c>
      <c r="CD20" s="368">
        <f t="shared" si="17"/>
        <v>-1101868.2599999998</v>
      </c>
      <c r="CE20" s="368">
        <f t="shared" si="17"/>
        <v>-930753.18999999971</v>
      </c>
      <c r="CF20" s="365">
        <f t="shared" si="17"/>
        <v>-623590.75</v>
      </c>
      <c r="CG20" s="365">
        <f t="shared" si="17"/>
        <v>-1062868.9500000002</v>
      </c>
      <c r="CH20" s="365">
        <f t="shared" si="17"/>
        <v>-880840.66999999969</v>
      </c>
      <c r="CI20" s="365">
        <f t="shared" si="17"/>
        <v>-1250493.8399999999</v>
      </c>
      <c r="CJ20" s="365">
        <f t="shared" si="17"/>
        <v>-929316.0199999999</v>
      </c>
      <c r="CK20" s="365">
        <f t="shared" si="17"/>
        <v>-990117.66999999993</v>
      </c>
      <c r="CL20" s="365">
        <f t="shared" si="17"/>
        <v>-1212857.4199999995</v>
      </c>
      <c r="CM20" s="365">
        <f t="shared" si="17"/>
        <v>-1279856.8599999987</v>
      </c>
      <c r="CN20" s="365">
        <f t="shared" si="17"/>
        <v>-1193547.4200000006</v>
      </c>
      <c r="CO20" s="365">
        <f t="shared" si="17"/>
        <v>-1073792.9499999995</v>
      </c>
      <c r="CP20" s="365">
        <f t="shared" si="17"/>
        <v>-948768.55000000016</v>
      </c>
      <c r="CQ20" s="365">
        <f t="shared" si="17"/>
        <v>-1064045.7499999998</v>
      </c>
      <c r="CR20" s="365">
        <f t="shared" si="17"/>
        <v>-919553</v>
      </c>
      <c r="CS20" s="365">
        <f t="shared" si="17"/>
        <v>-814651</v>
      </c>
      <c r="CT20" s="365">
        <f t="shared" si="17"/>
        <v>-1304523</v>
      </c>
      <c r="CU20" s="365">
        <f t="shared" si="17"/>
        <v>-644934.75</v>
      </c>
      <c r="CV20" s="365">
        <f t="shared" si="17"/>
        <v>-1103145.6899999995</v>
      </c>
      <c r="CW20" s="365">
        <f t="shared" si="17"/>
        <v>-387601.73999999993</v>
      </c>
      <c r="CX20" s="365">
        <f t="shared" si="17"/>
        <v>-1914158.4200000002</v>
      </c>
      <c r="CY20" s="365">
        <f t="shared" si="17"/>
        <v>-1661984.2229277482</v>
      </c>
      <c r="CZ20" s="365">
        <f t="shared" si="17"/>
        <v>-854727.88</v>
      </c>
      <c r="DA20" s="365">
        <f t="shared" si="17"/>
        <v>-2543106.7299999981</v>
      </c>
      <c r="DB20" s="365">
        <f t="shared" si="17"/>
        <v>-1688049.0708922737</v>
      </c>
      <c r="DC20" s="365">
        <f t="shared" si="17"/>
        <v>-3171350.5425300086</v>
      </c>
      <c r="DD20" s="365">
        <f t="shared" si="17"/>
        <v>-12737357.866019286</v>
      </c>
      <c r="DE20" s="365">
        <f t="shared" si="17"/>
        <v>-1712987.8299999996</v>
      </c>
      <c r="DF20" s="365">
        <f t="shared" si="17"/>
        <v>-990662.82528681448</v>
      </c>
    </row>
    <row r="21" spans="1:110" x14ac:dyDescent="0.3">
      <c r="A21" s="99" t="s">
        <v>174</v>
      </c>
      <c r="B21" s="90" t="s">
        <v>167</v>
      </c>
      <c r="C21" s="91">
        <v>3389157</v>
      </c>
      <c r="D21" s="73">
        <v>3394896.37</v>
      </c>
      <c r="E21" s="73">
        <v>3808381.73</v>
      </c>
      <c r="F21" s="73">
        <v>3196813.31</v>
      </c>
      <c r="G21" s="73">
        <f t="shared" si="1"/>
        <v>4404151.6390000004</v>
      </c>
      <c r="H21" s="73">
        <f t="shared" si="2"/>
        <v>4668862.41</v>
      </c>
      <c r="I21" s="73">
        <f t="shared" si="3"/>
        <v>1585447.3080000002</v>
      </c>
      <c r="J21" s="73">
        <f t="shared" si="0"/>
        <v>3738729.95</v>
      </c>
      <c r="K21" s="73">
        <f t="shared" si="4"/>
        <v>665397</v>
      </c>
      <c r="L21" s="365">
        <f t="shared" si="5"/>
        <v>837525.37999999989</v>
      </c>
      <c r="M21" s="365">
        <f t="shared" si="6"/>
        <v>1324609.17</v>
      </c>
      <c r="N21" s="365">
        <f t="shared" si="7"/>
        <v>1247749.8062150665</v>
      </c>
      <c r="O21" s="77">
        <v>298375.82</v>
      </c>
      <c r="P21" s="73">
        <v>430407.10000000009</v>
      </c>
      <c r="Q21" s="73">
        <v>158365.07</v>
      </c>
      <c r="R21" s="97">
        <v>97171.82</v>
      </c>
      <c r="S21" s="73">
        <v>127253.42000000001</v>
      </c>
      <c r="T21" s="73">
        <v>219564.84000000003</v>
      </c>
      <c r="U21" s="73">
        <v>81949.849999999977</v>
      </c>
      <c r="V21" s="34">
        <v>32777.159</v>
      </c>
      <c r="W21" s="73">
        <v>152096.04</v>
      </c>
      <c r="X21" s="98">
        <v>2000768.09</v>
      </c>
      <c r="Y21" s="98">
        <v>679563.79999999993</v>
      </c>
      <c r="Z21" s="98">
        <v>125858.63</v>
      </c>
      <c r="AA21" s="98">
        <v>237340.83000000002</v>
      </c>
      <c r="AB21" s="104">
        <v>1999504.3799999994</v>
      </c>
      <c r="AC21" s="98">
        <v>322732.97000000009</v>
      </c>
      <c r="AD21" s="98">
        <v>57464.56</v>
      </c>
      <c r="AE21" s="98">
        <v>69349.69</v>
      </c>
      <c r="AF21" s="98">
        <v>244380</v>
      </c>
      <c r="AG21" s="131">
        <v>0</v>
      </c>
      <c r="AH21" s="131">
        <v>152636.07</v>
      </c>
      <c r="AI21" s="131">
        <v>422646.31</v>
      </c>
      <c r="AJ21" s="98">
        <v>401336.81</v>
      </c>
      <c r="AK21" s="98">
        <v>591025.18000000005</v>
      </c>
      <c r="AL21" s="98">
        <v>170445.61000000002</v>
      </c>
      <c r="AM21" s="73">
        <v>191270.98799999998</v>
      </c>
      <c r="AN21" s="73">
        <v>102197.59</v>
      </c>
      <c r="AO21" s="73">
        <v>0</v>
      </c>
      <c r="AP21" s="73">
        <v>32514.65</v>
      </c>
      <c r="AQ21" s="73">
        <v>28505.31</v>
      </c>
      <c r="AR21" s="73">
        <v>0</v>
      </c>
      <c r="AS21" s="73">
        <v>3588.24</v>
      </c>
      <c r="AT21" s="73">
        <v>43762.819999999992</v>
      </c>
      <c r="AU21" s="73">
        <v>25470.15</v>
      </c>
      <c r="AV21" s="73">
        <v>1027781.27</v>
      </c>
      <c r="AW21" s="73">
        <v>60270.01</v>
      </c>
      <c r="AX21" s="73">
        <v>70086.280000000013</v>
      </c>
      <c r="AY21" s="73">
        <v>13828.89</v>
      </c>
      <c r="AZ21" s="97">
        <v>37663.74</v>
      </c>
      <c r="BA21" s="73">
        <v>170095.2</v>
      </c>
      <c r="BB21" s="73">
        <v>1001858.4500000003</v>
      </c>
      <c r="BC21" s="73">
        <v>2068</v>
      </c>
      <c r="BD21" s="73">
        <v>273686.02</v>
      </c>
      <c r="BE21" s="73">
        <v>5359.74</v>
      </c>
      <c r="BF21" s="73">
        <v>243002.62</v>
      </c>
      <c r="BG21" s="73">
        <v>627258.46</v>
      </c>
      <c r="BH21" s="73">
        <v>1120253.6100000001</v>
      </c>
      <c r="BI21" s="73">
        <v>172979.51</v>
      </c>
      <c r="BJ21" s="73">
        <v>70675.709999999992</v>
      </c>
      <c r="BK21" s="73">
        <v>66170.880000000005</v>
      </c>
      <c r="BL21" s="73">
        <v>117008.70999999999</v>
      </c>
      <c r="BM21" s="73">
        <v>84354.590000000011</v>
      </c>
      <c r="BN21" s="73">
        <v>13197.8</v>
      </c>
      <c r="BO21" s="73">
        <v>0</v>
      </c>
      <c r="BP21" s="73">
        <v>9399.6</v>
      </c>
      <c r="BQ21" s="344">
        <v>20</v>
      </c>
      <c r="BR21" s="344">
        <v>124948.42</v>
      </c>
      <c r="BS21" s="344">
        <v>101352.74</v>
      </c>
      <c r="BT21" s="344">
        <v>12762.34</v>
      </c>
      <c r="BU21" s="344">
        <v>19275.48</v>
      </c>
      <c r="BV21" s="344">
        <v>116906.44</v>
      </c>
      <c r="BW21" s="73">
        <v>94948.14</v>
      </c>
      <c r="BX21" s="73">
        <v>22521.040000000001</v>
      </c>
      <c r="BY21" s="73">
        <v>29387.22</v>
      </c>
      <c r="BZ21" s="73">
        <v>200</v>
      </c>
      <c r="CA21" s="73">
        <v>0</v>
      </c>
      <c r="CB21" s="73">
        <v>0</v>
      </c>
      <c r="CC21" s="368">
        <v>0</v>
      </c>
      <c r="CD21" s="368">
        <v>173536.94999999998</v>
      </c>
      <c r="CE21" s="368">
        <v>190917.96000000002</v>
      </c>
      <c r="CF21" s="365">
        <v>220582.88</v>
      </c>
      <c r="CG21" s="365">
        <v>17503</v>
      </c>
      <c r="CH21" s="365">
        <v>87928.19</v>
      </c>
      <c r="CI21" s="241">
        <v>67551.010000000009</v>
      </c>
      <c r="CJ21" s="241">
        <v>0</v>
      </c>
      <c r="CK21" s="241">
        <v>32531.02</v>
      </c>
      <c r="CL21" s="365">
        <v>200</v>
      </c>
      <c r="CM21" s="365">
        <v>0</v>
      </c>
      <c r="CN21" s="365">
        <v>18426.96</v>
      </c>
      <c r="CO21" s="365">
        <v>0</v>
      </c>
      <c r="CP21" s="365">
        <v>0</v>
      </c>
      <c r="CQ21" s="365">
        <v>1162062.8599999999</v>
      </c>
      <c r="CR21" s="365">
        <v>16103.31</v>
      </c>
      <c r="CS21" s="365">
        <v>0</v>
      </c>
      <c r="CT21" s="365">
        <v>27734.010000000002</v>
      </c>
      <c r="CU21" s="369">
        <v>63071.97</v>
      </c>
      <c r="CV21" s="365">
        <v>1082181.32</v>
      </c>
      <c r="CW21" s="365">
        <v>0</v>
      </c>
      <c r="CX21" s="365">
        <v>200</v>
      </c>
      <c r="CY21" s="365">
        <v>0</v>
      </c>
      <c r="CZ21" s="365">
        <v>18426.96</v>
      </c>
      <c r="DA21" s="73">
        <v>1118</v>
      </c>
      <c r="DB21" s="73">
        <v>100</v>
      </c>
      <c r="DC21" s="73">
        <v>81515.556215066521</v>
      </c>
      <c r="DD21" s="376">
        <v>0</v>
      </c>
      <c r="DE21" s="378">
        <v>936</v>
      </c>
      <c r="DF21" s="378">
        <v>200</v>
      </c>
    </row>
    <row r="22" spans="1:110" x14ac:dyDescent="0.3">
      <c r="B22" s="90" t="s">
        <v>168</v>
      </c>
      <c r="C22" s="91">
        <v>19882592</v>
      </c>
      <c r="D22" s="73">
        <v>12644546.079999996</v>
      </c>
      <c r="E22" s="73">
        <v>32343071.491899993</v>
      </c>
      <c r="F22" s="73">
        <v>23421250.698000006</v>
      </c>
      <c r="G22" s="73">
        <f t="shared" si="1"/>
        <v>42145673.181999989</v>
      </c>
      <c r="H22" s="73">
        <f t="shared" si="2"/>
        <v>51277797.230000019</v>
      </c>
      <c r="I22" s="73">
        <f t="shared" si="3"/>
        <v>40887012.893999994</v>
      </c>
      <c r="J22" s="73">
        <f t="shared" si="0"/>
        <v>46206599.019999981</v>
      </c>
      <c r="K22" s="73">
        <f t="shared" si="4"/>
        <v>48137567.180000007</v>
      </c>
      <c r="L22" s="365">
        <f t="shared" si="5"/>
        <v>29294579.160000004</v>
      </c>
      <c r="M22" s="365">
        <f t="shared" si="6"/>
        <v>33752551.859999999</v>
      </c>
      <c r="N22" s="365">
        <f t="shared" si="7"/>
        <v>47010232.494799405</v>
      </c>
      <c r="O22" s="77">
        <v>992933.77000000037</v>
      </c>
      <c r="P22" s="73">
        <v>516522.16000000027</v>
      </c>
      <c r="Q22" s="73">
        <v>2038773.79</v>
      </c>
      <c r="R22" s="97">
        <v>2521582.9900000012</v>
      </c>
      <c r="S22" s="73">
        <v>6704767.429999995</v>
      </c>
      <c r="T22" s="73">
        <v>3545618.5499999952</v>
      </c>
      <c r="U22" s="73">
        <v>9238626.3619999923</v>
      </c>
      <c r="V22" s="372">
        <v>1878269</v>
      </c>
      <c r="W22" s="372">
        <v>3714400.24</v>
      </c>
      <c r="X22" s="98">
        <v>4567069.2799999984</v>
      </c>
      <c r="Y22" s="98">
        <v>2976837.3600000003</v>
      </c>
      <c r="Z22" s="98">
        <v>3450272.2499999991</v>
      </c>
      <c r="AA22" s="98">
        <v>2745692.4400000009</v>
      </c>
      <c r="AB22" s="98">
        <v>2417935.0900000003</v>
      </c>
      <c r="AC22" s="131">
        <v>3467686.57</v>
      </c>
      <c r="AD22" s="98">
        <v>7121571.1799999997</v>
      </c>
      <c r="AE22" s="98">
        <v>4291475.370000002</v>
      </c>
      <c r="AF22" s="98">
        <v>6936325.6599999974</v>
      </c>
      <c r="AG22" s="131">
        <v>7534408.4700000109</v>
      </c>
      <c r="AH22" s="131">
        <v>4456599.2500000047</v>
      </c>
      <c r="AI22" s="131">
        <v>3430366.7700000014</v>
      </c>
      <c r="AJ22" s="98">
        <v>2773800.1199999996</v>
      </c>
      <c r="AK22" s="98">
        <v>3060067.77</v>
      </c>
      <c r="AL22" s="98">
        <v>3041868.54</v>
      </c>
      <c r="AM22" s="73">
        <v>3688823.56</v>
      </c>
      <c r="AN22" s="73">
        <v>1068098.73</v>
      </c>
      <c r="AO22" s="73">
        <v>2763901.41</v>
      </c>
      <c r="AP22" s="73">
        <v>1300410.5699999991</v>
      </c>
      <c r="AQ22" s="73">
        <v>2982558.6600000011</v>
      </c>
      <c r="AR22" s="73">
        <v>2723544.15</v>
      </c>
      <c r="AS22" s="73">
        <v>13914125.244999997</v>
      </c>
      <c r="AT22" s="73">
        <v>3290930.8899999997</v>
      </c>
      <c r="AU22" s="73">
        <v>1368017.2690000001</v>
      </c>
      <c r="AV22" s="73">
        <v>3563077.6500000013</v>
      </c>
      <c r="AW22" s="73">
        <v>1907747.1099999985</v>
      </c>
      <c r="AX22" s="73">
        <v>2315777.65</v>
      </c>
      <c r="AY22" s="73">
        <v>13462351.320000002</v>
      </c>
      <c r="AZ22" s="97">
        <v>3360493.0999999931</v>
      </c>
      <c r="BA22" s="73">
        <v>2776142.7499999995</v>
      </c>
      <c r="BB22" s="73">
        <v>1905646.52</v>
      </c>
      <c r="BC22" s="73">
        <v>4949512.4899999974</v>
      </c>
      <c r="BD22" s="73">
        <v>2603236.8099999968</v>
      </c>
      <c r="BE22" s="73">
        <v>3125827.8699999982</v>
      </c>
      <c r="BF22" s="73">
        <v>2512348.6900000013</v>
      </c>
      <c r="BG22" s="73">
        <v>1917322.4900000005</v>
      </c>
      <c r="BH22" s="73">
        <v>2114487.790000001</v>
      </c>
      <c r="BI22" s="73">
        <v>5386113.3600000031</v>
      </c>
      <c r="BJ22" s="73">
        <v>2093115.8300000008</v>
      </c>
      <c r="BK22" s="73">
        <v>19168036.900000013</v>
      </c>
      <c r="BL22" s="73">
        <v>1467172.9999999998</v>
      </c>
      <c r="BM22" s="73">
        <v>1384520.1800000004</v>
      </c>
      <c r="BN22" s="73">
        <v>169877.03999999998</v>
      </c>
      <c r="BO22" s="73">
        <v>1690316.5300000003</v>
      </c>
      <c r="BP22" s="73">
        <v>1596488.42</v>
      </c>
      <c r="BQ22" s="344">
        <v>1343792.5099999993</v>
      </c>
      <c r="BR22" s="344">
        <v>3070984.5600000019</v>
      </c>
      <c r="BS22" s="344">
        <v>10681841.36999999</v>
      </c>
      <c r="BT22" s="344">
        <v>2293491.1400000006</v>
      </c>
      <c r="BU22" s="344">
        <v>2403212.2500000005</v>
      </c>
      <c r="BV22" s="344">
        <v>2867833.2800000007</v>
      </c>
      <c r="BW22" s="73">
        <v>2097786.61</v>
      </c>
      <c r="BX22" s="73">
        <v>1077001.7000000002</v>
      </c>
      <c r="BY22" s="73">
        <v>2097322.1800000002</v>
      </c>
      <c r="BZ22" s="73">
        <v>2707463.4999999991</v>
      </c>
      <c r="CA22" s="73">
        <v>2011117.0000000005</v>
      </c>
      <c r="CB22" s="73">
        <v>2250554.459999999</v>
      </c>
      <c r="CC22" s="368">
        <v>3654849.4900000016</v>
      </c>
      <c r="CD22" s="368">
        <v>3533554.7200000007</v>
      </c>
      <c r="CE22" s="368">
        <v>2324081.8900000011</v>
      </c>
      <c r="CF22" s="365">
        <v>1650045.0399999993</v>
      </c>
      <c r="CG22" s="365">
        <v>2599670.8199999984</v>
      </c>
      <c r="CH22" s="365">
        <v>3291131.7499999991</v>
      </c>
      <c r="CI22" s="241">
        <v>1372496.3499999996</v>
      </c>
      <c r="CJ22" s="241">
        <v>409793.91999999981</v>
      </c>
      <c r="CK22" s="241">
        <v>3197139.8599999994</v>
      </c>
      <c r="CL22" s="365">
        <v>1784144.43</v>
      </c>
      <c r="CM22" s="365">
        <v>2532791.2200000002</v>
      </c>
      <c r="CN22" s="365">
        <v>2521003.2600000007</v>
      </c>
      <c r="CO22" s="365">
        <v>5683555.450000003</v>
      </c>
      <c r="CP22" s="365">
        <v>5616364.4099999992</v>
      </c>
      <c r="CQ22" s="365">
        <v>2488472.959999999</v>
      </c>
      <c r="CR22" s="365">
        <v>3004170</v>
      </c>
      <c r="CS22" s="365">
        <v>2982870</v>
      </c>
      <c r="CT22" s="365">
        <v>2159750</v>
      </c>
      <c r="CU22" s="369">
        <v>3634635.8399999989</v>
      </c>
      <c r="CV22" s="365">
        <v>1938954.3000000007</v>
      </c>
      <c r="CW22" s="365">
        <v>7581193.1299999971</v>
      </c>
      <c r="CX22" s="365">
        <v>2730272.4499999993</v>
      </c>
      <c r="CY22" s="365">
        <v>3782829.2596847899</v>
      </c>
      <c r="CZ22" s="365">
        <v>4568134.8900000015</v>
      </c>
      <c r="DA22" s="73">
        <v>4776020.2300000014</v>
      </c>
      <c r="DB22" s="73">
        <v>3913460.7742344262</v>
      </c>
      <c r="DC22" s="73">
        <v>10484623.406684738</v>
      </c>
      <c r="DD22" s="73">
        <v>957338.57264282892</v>
      </c>
      <c r="DE22" s="73">
        <v>754455.11999999988</v>
      </c>
      <c r="DF22" s="73">
        <v>1888314.5215526388</v>
      </c>
    </row>
    <row r="23" spans="1:110" x14ac:dyDescent="0.3">
      <c r="B23" s="90" t="s">
        <v>169</v>
      </c>
      <c r="C23" s="91">
        <f>C21-C22</f>
        <v>-16493435</v>
      </c>
      <c r="D23" s="73">
        <v>-9249649.7099999972</v>
      </c>
      <c r="E23" s="73">
        <v>-28534689.761899993</v>
      </c>
      <c r="F23" s="73">
        <v>-20224437.388000004</v>
      </c>
      <c r="G23" s="73">
        <f t="shared" si="1"/>
        <v>-37741521.542999975</v>
      </c>
      <c r="H23" s="73">
        <f t="shared" si="2"/>
        <v>-46608934.820000015</v>
      </c>
      <c r="I23" s="73">
        <f t="shared" si="3"/>
        <v>-39301565.585999995</v>
      </c>
      <c r="J23" s="73">
        <f t="shared" si="0"/>
        <v>-42467869.069999985</v>
      </c>
      <c r="K23" s="73">
        <f t="shared" si="4"/>
        <v>-47472170.180000015</v>
      </c>
      <c r="L23" s="365">
        <f t="shared" si="5"/>
        <v>-28457053.779999997</v>
      </c>
      <c r="M23" s="365">
        <f t="shared" si="6"/>
        <v>-32427942.689999998</v>
      </c>
      <c r="N23" s="365">
        <f t="shared" si="7"/>
        <v>-45762482.688584343</v>
      </c>
      <c r="O23" s="102">
        <f t="shared" ref="O23:Z23" si="18">O21-O22</f>
        <v>-694557.95000000042</v>
      </c>
      <c r="P23" s="102">
        <f t="shared" si="18"/>
        <v>-86115.060000000172</v>
      </c>
      <c r="Q23" s="102">
        <v>-1880408.72</v>
      </c>
      <c r="R23" s="103">
        <f t="shared" si="18"/>
        <v>-2424411.1700000013</v>
      </c>
      <c r="S23" s="103">
        <f t="shared" si="18"/>
        <v>-6577514.0099999951</v>
      </c>
      <c r="T23" s="103">
        <f t="shared" si="18"/>
        <v>-3326053.7099999953</v>
      </c>
      <c r="U23" s="103">
        <v>-9156676.5119999927</v>
      </c>
      <c r="V23" s="103">
        <f t="shared" si="18"/>
        <v>-1845491.841</v>
      </c>
      <c r="W23" s="103">
        <f t="shared" si="18"/>
        <v>-3562304.2</v>
      </c>
      <c r="X23" s="103">
        <f t="shared" si="18"/>
        <v>-2566301.1899999985</v>
      </c>
      <c r="Y23" s="103">
        <f t="shared" si="18"/>
        <v>-2297273.5600000005</v>
      </c>
      <c r="Z23" s="103">
        <f t="shared" si="18"/>
        <v>-3324413.6199999992</v>
      </c>
      <c r="AA23" s="103">
        <v>-2508351.6100000008</v>
      </c>
      <c r="AB23" s="103">
        <v>-418430.71000000089</v>
      </c>
      <c r="AC23" s="103">
        <v>-3144953.5999999996</v>
      </c>
      <c r="AD23" s="103">
        <v>-7064106.6200000001</v>
      </c>
      <c r="AE23" s="103">
        <v>-4222125.6800000016</v>
      </c>
      <c r="AF23" s="103">
        <v>-6691945.6599999974</v>
      </c>
      <c r="AG23" s="103">
        <v>-7534408.4700000109</v>
      </c>
      <c r="AH23" s="103">
        <v>-4303963.1800000044</v>
      </c>
      <c r="AI23" s="103">
        <v>-3007720.4600000014</v>
      </c>
      <c r="AJ23" s="103">
        <v>-2372463.3099999996</v>
      </c>
      <c r="AK23" s="103">
        <v>-2469042.59</v>
      </c>
      <c r="AL23" s="103">
        <v>-2871422.93</v>
      </c>
      <c r="AM23" s="103">
        <v>-3497552.5720000002</v>
      </c>
      <c r="AN23" s="103">
        <v>-965901.14</v>
      </c>
      <c r="AO23" s="103">
        <v>-2763901.41</v>
      </c>
      <c r="AP23" s="103">
        <v>-1267895.9199999992</v>
      </c>
      <c r="AQ23" s="103">
        <v>-2954053.350000001</v>
      </c>
      <c r="AR23" s="103">
        <v>-2723544.15</v>
      </c>
      <c r="AS23" s="103">
        <v>-13910537.004999997</v>
      </c>
      <c r="AT23" s="103">
        <v>-3247168.07</v>
      </c>
      <c r="AU23" s="103">
        <v>-1342547.1190000002</v>
      </c>
      <c r="AV23" s="103">
        <v>-2535296.3800000013</v>
      </c>
      <c r="AW23" s="103">
        <v>-1847477.0999999985</v>
      </c>
      <c r="AX23" s="103">
        <v>-2245691.37</v>
      </c>
      <c r="AY23" s="103">
        <v>-13448522.430000002</v>
      </c>
      <c r="AZ23" s="103">
        <v>-3322829.3599999929</v>
      </c>
      <c r="BA23" s="103">
        <v>-2606047.5499999993</v>
      </c>
      <c r="BB23" s="103">
        <v>-903788.06999999972</v>
      </c>
      <c r="BC23" s="103">
        <v>-4947444.4899999974</v>
      </c>
      <c r="BD23" s="103">
        <v>-2329550.7899999968</v>
      </c>
      <c r="BE23" s="103">
        <v>-3120468.129999998</v>
      </c>
      <c r="BF23" s="103">
        <v>-2269346.0700000012</v>
      </c>
      <c r="BG23" s="103">
        <v>-1290064.0300000005</v>
      </c>
      <c r="BH23" s="103">
        <v>-994234.18000000087</v>
      </c>
      <c r="BI23" s="103">
        <v>-5213133.8500000034</v>
      </c>
      <c r="BJ23" s="103">
        <v>-2022440.1200000008</v>
      </c>
      <c r="BK23" s="103">
        <v>-19101866.020000014</v>
      </c>
      <c r="BL23" s="103">
        <v>-1350164.2899999998</v>
      </c>
      <c r="BM23" s="103">
        <v>-1300165.5900000003</v>
      </c>
      <c r="BN23" s="103">
        <v>-156679.24</v>
      </c>
      <c r="BO23" s="103">
        <v>-1690316.5300000003</v>
      </c>
      <c r="BP23" s="103">
        <v>-1587088.8199999998</v>
      </c>
      <c r="BQ23" s="344">
        <v>-1343772.5099999993</v>
      </c>
      <c r="BR23" s="344">
        <v>-2946036.140000002</v>
      </c>
      <c r="BS23" s="344">
        <v>-10580488.62999999</v>
      </c>
      <c r="BT23" s="344">
        <v>-2280728.8000000007</v>
      </c>
      <c r="BU23" s="344">
        <v>-2383936.7700000005</v>
      </c>
      <c r="BV23" s="344">
        <v>-2750926.8400000008</v>
      </c>
      <c r="BW23" s="73">
        <f>BW21-BW22</f>
        <v>-2002838.47</v>
      </c>
      <c r="BX23" s="73">
        <f t="shared" ref="BX23:DF23" si="19">BX21-BX22</f>
        <v>-1054480.6600000001</v>
      </c>
      <c r="BY23" s="73">
        <f t="shared" si="19"/>
        <v>-2067934.9600000002</v>
      </c>
      <c r="BZ23" s="73">
        <f t="shared" si="19"/>
        <v>-2707263.4999999991</v>
      </c>
      <c r="CA23" s="73">
        <f t="shared" si="19"/>
        <v>-2011117.0000000005</v>
      </c>
      <c r="CB23" s="73">
        <f t="shared" si="19"/>
        <v>-2250554.459999999</v>
      </c>
      <c r="CC23" s="368">
        <f t="shared" si="19"/>
        <v>-3654849.4900000016</v>
      </c>
      <c r="CD23" s="368">
        <f t="shared" si="19"/>
        <v>-3360017.7700000005</v>
      </c>
      <c r="CE23" s="368">
        <f t="shared" si="19"/>
        <v>-2133163.9300000011</v>
      </c>
      <c r="CF23" s="365">
        <f t="shared" si="19"/>
        <v>-1429462.1599999992</v>
      </c>
      <c r="CG23" s="365">
        <f t="shared" si="19"/>
        <v>-2582167.8199999984</v>
      </c>
      <c r="CH23" s="365">
        <f t="shared" si="19"/>
        <v>-3203203.5599999991</v>
      </c>
      <c r="CI23" s="365">
        <f t="shared" si="19"/>
        <v>-1304945.3399999996</v>
      </c>
      <c r="CJ23" s="365">
        <f t="shared" si="19"/>
        <v>-409793.91999999981</v>
      </c>
      <c r="CK23" s="365">
        <f t="shared" si="19"/>
        <v>-3164608.8399999994</v>
      </c>
      <c r="CL23" s="365">
        <f t="shared" si="19"/>
        <v>-1783944.43</v>
      </c>
      <c r="CM23" s="365">
        <f t="shared" si="19"/>
        <v>-2532791.2200000002</v>
      </c>
      <c r="CN23" s="365">
        <f t="shared" si="19"/>
        <v>-2502576.3000000007</v>
      </c>
      <c r="CO23" s="365">
        <f t="shared" si="19"/>
        <v>-5683555.450000003</v>
      </c>
      <c r="CP23" s="365">
        <f t="shared" si="19"/>
        <v>-5616364.4099999992</v>
      </c>
      <c r="CQ23" s="365">
        <f t="shared" si="19"/>
        <v>-1326410.0999999992</v>
      </c>
      <c r="CR23" s="365">
        <f t="shared" si="19"/>
        <v>-2988066.69</v>
      </c>
      <c r="CS23" s="365">
        <f t="shared" si="19"/>
        <v>-2982870</v>
      </c>
      <c r="CT23" s="365">
        <f t="shared" si="19"/>
        <v>-2132015.9900000002</v>
      </c>
      <c r="CU23" s="365">
        <f t="shared" si="19"/>
        <v>-3571563.8699999987</v>
      </c>
      <c r="CV23" s="365">
        <f t="shared" si="19"/>
        <v>-856772.98000000068</v>
      </c>
      <c r="CW23" s="365">
        <f t="shared" si="19"/>
        <v>-7581193.1299999971</v>
      </c>
      <c r="CX23" s="365">
        <f t="shared" si="19"/>
        <v>-2730072.4499999993</v>
      </c>
      <c r="CY23" s="365">
        <f t="shared" si="19"/>
        <v>-3782829.2596847899</v>
      </c>
      <c r="CZ23" s="365">
        <f t="shared" si="19"/>
        <v>-4549707.9300000016</v>
      </c>
      <c r="DA23" s="365">
        <f t="shared" si="19"/>
        <v>-4774902.2300000014</v>
      </c>
      <c r="DB23" s="365">
        <f t="shared" si="19"/>
        <v>-3913360.7742344262</v>
      </c>
      <c r="DC23" s="365">
        <f t="shared" si="19"/>
        <v>-10403107.850469671</v>
      </c>
      <c r="DD23" s="365">
        <f t="shared" si="19"/>
        <v>-957338.57264282892</v>
      </c>
      <c r="DE23" s="365">
        <f t="shared" si="19"/>
        <v>-753519.11999999988</v>
      </c>
      <c r="DF23" s="365">
        <f t="shared" si="19"/>
        <v>-1888114.5215526388</v>
      </c>
    </row>
    <row r="24" spans="1:110" x14ac:dyDescent="0.3">
      <c r="A24" s="99" t="s">
        <v>175</v>
      </c>
      <c r="B24" s="90" t="s">
        <v>167</v>
      </c>
      <c r="C24" s="91">
        <v>2026914</v>
      </c>
      <c r="D24" s="73">
        <v>2383988.7199999997</v>
      </c>
      <c r="E24" s="73">
        <v>655942.39</v>
      </c>
      <c r="F24" s="73">
        <v>1535493.0899999999</v>
      </c>
      <c r="G24" s="73">
        <f t="shared" si="1"/>
        <v>2112116.6</v>
      </c>
      <c r="H24" s="73">
        <f t="shared" si="2"/>
        <v>3801132.9299999997</v>
      </c>
      <c r="I24" s="73">
        <f t="shared" si="3"/>
        <v>2904866.1900000004</v>
      </c>
      <c r="J24" s="73">
        <f t="shared" si="0"/>
        <v>3605782.87</v>
      </c>
      <c r="K24" s="73">
        <f t="shared" si="4"/>
        <v>1224049.99</v>
      </c>
      <c r="L24" s="365">
        <f t="shared" si="5"/>
        <v>3218364.13</v>
      </c>
      <c r="M24" s="365">
        <f t="shared" si="6"/>
        <v>1469913.15</v>
      </c>
      <c r="N24" s="365">
        <f t="shared" si="7"/>
        <v>217409</v>
      </c>
      <c r="O24" s="306">
        <v>0</v>
      </c>
      <c r="P24" s="73">
        <v>0</v>
      </c>
      <c r="Q24" s="73">
        <v>61424.05</v>
      </c>
      <c r="R24" s="97">
        <v>0</v>
      </c>
      <c r="S24" s="73">
        <v>15578</v>
      </c>
      <c r="T24" s="73">
        <v>63493.84</v>
      </c>
      <c r="U24" s="73">
        <v>0</v>
      </c>
      <c r="V24" s="34">
        <v>0</v>
      </c>
      <c r="W24" s="73">
        <v>25098</v>
      </c>
      <c r="X24" s="98">
        <v>1125752</v>
      </c>
      <c r="Y24" s="98">
        <v>795282.71</v>
      </c>
      <c r="Z24" s="98">
        <v>25488</v>
      </c>
      <c r="AA24" s="98">
        <v>0</v>
      </c>
      <c r="AB24" s="98">
        <v>222.37</v>
      </c>
      <c r="AD24" s="98">
        <v>63112.2</v>
      </c>
      <c r="AE24" s="98">
        <v>24988</v>
      </c>
      <c r="AF24" s="98">
        <v>2000</v>
      </c>
      <c r="AG24" s="131">
        <v>0</v>
      </c>
      <c r="AH24" s="131">
        <v>0</v>
      </c>
      <c r="AI24" s="131">
        <v>1983920</v>
      </c>
      <c r="AJ24" s="98">
        <v>1646902.44</v>
      </c>
      <c r="AK24" s="98">
        <v>6001</v>
      </c>
      <c r="AL24" s="98">
        <v>73986.92</v>
      </c>
      <c r="AM24" s="73">
        <v>0</v>
      </c>
      <c r="AN24" s="73">
        <v>22761.95</v>
      </c>
      <c r="AO24" s="73">
        <v>88658.81</v>
      </c>
      <c r="AP24" s="73">
        <v>0</v>
      </c>
      <c r="AQ24" s="73">
        <v>101734.69</v>
      </c>
      <c r="AR24" s="73">
        <v>0</v>
      </c>
      <c r="AS24" s="73">
        <v>31500</v>
      </c>
      <c r="AT24" s="73">
        <v>48194.400000000001</v>
      </c>
      <c r="AU24" s="73">
        <v>721200</v>
      </c>
      <c r="AV24" s="73">
        <v>1428751.4500000002</v>
      </c>
      <c r="AW24" s="73">
        <v>1122.2</v>
      </c>
      <c r="AX24" s="73">
        <v>460942.69</v>
      </c>
      <c r="AY24" s="73">
        <v>63908.93</v>
      </c>
      <c r="AZ24" s="97">
        <v>10858</v>
      </c>
      <c r="BA24" s="73">
        <v>0</v>
      </c>
      <c r="BB24" s="73">
        <v>1000</v>
      </c>
      <c r="BC24" s="73">
        <v>48051</v>
      </c>
      <c r="BD24" s="73">
        <v>0</v>
      </c>
      <c r="BE24" s="73">
        <v>74814.81</v>
      </c>
      <c r="BF24" s="73">
        <v>1000</v>
      </c>
      <c r="BG24" s="73">
        <v>1020549.13</v>
      </c>
      <c r="BH24" s="73">
        <v>603000</v>
      </c>
      <c r="BI24" s="73">
        <v>1364001</v>
      </c>
      <c r="BJ24" s="73">
        <v>418600</v>
      </c>
      <c r="BK24" s="73">
        <v>3000</v>
      </c>
      <c r="BL24" s="73">
        <v>0</v>
      </c>
      <c r="BM24" s="73">
        <v>0</v>
      </c>
      <c r="BN24" s="73">
        <v>0</v>
      </c>
      <c r="BO24" s="73">
        <v>3000</v>
      </c>
      <c r="BP24" s="73">
        <v>0</v>
      </c>
      <c r="BQ24" s="344">
        <v>59199.619999999995</v>
      </c>
      <c r="BR24" s="344">
        <v>77026.31</v>
      </c>
      <c r="BS24" s="344">
        <v>111706.7</v>
      </c>
      <c r="BT24" s="344">
        <v>403918.45</v>
      </c>
      <c r="BU24" s="344">
        <v>560288.6399999999</v>
      </c>
      <c r="BV24" s="344">
        <v>5910.27</v>
      </c>
      <c r="BW24" s="73">
        <v>43624.34</v>
      </c>
      <c r="BX24" s="73">
        <v>34321.25</v>
      </c>
      <c r="BY24" s="73">
        <v>65052.78</v>
      </c>
      <c r="BZ24" s="73">
        <v>0</v>
      </c>
      <c r="CA24" s="73">
        <v>4000</v>
      </c>
      <c r="CB24" s="73">
        <v>5000</v>
      </c>
      <c r="CC24" s="368">
        <v>31048.85</v>
      </c>
      <c r="CD24" s="368">
        <v>5000</v>
      </c>
      <c r="CE24" s="368">
        <v>153386.91</v>
      </c>
      <c r="CF24" s="365">
        <v>2159750</v>
      </c>
      <c r="CG24" s="365">
        <v>717180</v>
      </c>
      <c r="CH24" s="365">
        <v>0</v>
      </c>
      <c r="CI24" s="241">
        <v>0</v>
      </c>
      <c r="CJ24" s="241">
        <v>0</v>
      </c>
      <c r="CK24" s="241">
        <v>0</v>
      </c>
      <c r="CL24" s="365">
        <v>0</v>
      </c>
      <c r="CM24" s="365">
        <v>4000</v>
      </c>
      <c r="CN24" s="365">
        <v>10000</v>
      </c>
      <c r="CO24" s="365">
        <v>0</v>
      </c>
      <c r="CP24" s="365">
        <v>5000</v>
      </c>
      <c r="CQ24" s="365">
        <v>576000</v>
      </c>
      <c r="CR24" s="365">
        <v>528900</v>
      </c>
      <c r="CS24" s="365">
        <v>181000</v>
      </c>
      <c r="CT24" s="365">
        <v>165013.15</v>
      </c>
      <c r="CU24" s="369">
        <v>3000</v>
      </c>
      <c r="CV24" s="204">
        <v>0</v>
      </c>
      <c r="CW24" s="204">
        <v>0</v>
      </c>
      <c r="CX24" s="365">
        <v>0</v>
      </c>
      <c r="CY24" s="365">
        <v>4000</v>
      </c>
      <c r="CZ24" s="365">
        <v>10000</v>
      </c>
      <c r="DA24" s="73">
        <v>0</v>
      </c>
      <c r="DB24" s="73">
        <v>0</v>
      </c>
      <c r="DC24" s="73">
        <v>0</v>
      </c>
      <c r="DD24" s="370">
        <v>136000</v>
      </c>
      <c r="DE24" s="371">
        <v>32533</v>
      </c>
      <c r="DF24" s="371">
        <v>31876</v>
      </c>
    </row>
    <row r="25" spans="1:110" x14ac:dyDescent="0.3">
      <c r="B25" s="90" t="s">
        <v>168</v>
      </c>
      <c r="C25" s="91">
        <v>625467</v>
      </c>
      <c r="D25" s="73">
        <v>1990278.74</v>
      </c>
      <c r="E25" s="73">
        <v>577494.57000000007</v>
      </c>
      <c r="F25" s="73">
        <v>671217.20000000007</v>
      </c>
      <c r="G25" s="73">
        <f t="shared" si="1"/>
        <v>1967676.1</v>
      </c>
      <c r="H25" s="73">
        <f t="shared" si="2"/>
        <v>2076623.58</v>
      </c>
      <c r="I25" s="73">
        <f t="shared" si="3"/>
        <v>711046.62</v>
      </c>
      <c r="J25" s="73">
        <f t="shared" si="0"/>
        <v>734741.90999999992</v>
      </c>
      <c r="K25" s="73">
        <f t="shared" si="4"/>
        <v>14581256.24</v>
      </c>
      <c r="L25" s="365">
        <f t="shared" si="5"/>
        <v>762188.73</v>
      </c>
      <c r="M25" s="365">
        <f t="shared" si="6"/>
        <v>657142.93000000017</v>
      </c>
      <c r="N25" s="365">
        <f t="shared" si="7"/>
        <v>1538516.1600430394</v>
      </c>
      <c r="O25" s="77">
        <v>95602.89</v>
      </c>
      <c r="P25" s="73">
        <v>4087.84</v>
      </c>
      <c r="Q25" s="73">
        <v>54410.75</v>
      </c>
      <c r="R25" s="97">
        <v>216948.43000000002</v>
      </c>
      <c r="S25" s="73">
        <v>399968.14000000007</v>
      </c>
      <c r="T25" s="73">
        <v>200101.25</v>
      </c>
      <c r="U25" s="73">
        <v>146043.11000000002</v>
      </c>
      <c r="V25" s="372">
        <v>67777</v>
      </c>
      <c r="W25" s="372">
        <v>53320.52</v>
      </c>
      <c r="X25" s="98">
        <v>63190.15</v>
      </c>
      <c r="Y25" s="98">
        <v>370579.18</v>
      </c>
      <c r="Z25" s="98">
        <v>295646.83999999997</v>
      </c>
      <c r="AA25" s="98">
        <v>287279.11</v>
      </c>
      <c r="AB25" s="98">
        <v>1698.87</v>
      </c>
      <c r="AC25" s="98">
        <v>1068820.56</v>
      </c>
      <c r="AD25" s="98">
        <v>35790.079999999994</v>
      </c>
      <c r="AE25" s="98">
        <v>0</v>
      </c>
      <c r="AF25" s="98">
        <v>195821.15</v>
      </c>
      <c r="AG25" s="131">
        <v>219021.36</v>
      </c>
      <c r="AH25" s="131">
        <v>77483.890000000014</v>
      </c>
      <c r="AI25" s="131">
        <v>1885.01</v>
      </c>
      <c r="AJ25" s="98">
        <v>1377.3</v>
      </c>
      <c r="AK25" s="98">
        <v>50777.74</v>
      </c>
      <c r="AL25" s="98">
        <v>136668.51</v>
      </c>
      <c r="AM25" s="73">
        <v>172874.52999999997</v>
      </c>
      <c r="AN25" s="73">
        <v>181709.15000000002</v>
      </c>
      <c r="AO25" s="73">
        <v>51740.61</v>
      </c>
      <c r="AP25" s="73">
        <v>0</v>
      </c>
      <c r="AQ25" s="73">
        <v>974.98</v>
      </c>
      <c r="AR25" s="73">
        <v>68112.600000000006</v>
      </c>
      <c r="AS25" s="73">
        <v>32.31</v>
      </c>
      <c r="AT25" s="73">
        <v>6891.85</v>
      </c>
      <c r="AU25" s="73">
        <v>1882.9799999999998</v>
      </c>
      <c r="AV25" s="73">
        <v>226827.61000000002</v>
      </c>
      <c r="AW25" s="73">
        <v>0</v>
      </c>
      <c r="AX25" s="73">
        <v>0</v>
      </c>
      <c r="AY25" s="73">
        <v>69493.069999999992</v>
      </c>
      <c r="AZ25" s="97">
        <v>10694.68</v>
      </c>
      <c r="BA25" s="73">
        <v>23506.34</v>
      </c>
      <c r="BB25" s="73">
        <v>55454.530000000006</v>
      </c>
      <c r="BC25" s="73">
        <v>85527.86</v>
      </c>
      <c r="BD25" s="73">
        <v>185716.78</v>
      </c>
      <c r="BE25" s="73">
        <v>6283.96</v>
      </c>
      <c r="BF25" s="73">
        <v>239089.79</v>
      </c>
      <c r="BG25" s="73">
        <v>49900.579999999994</v>
      </c>
      <c r="BH25" s="73">
        <v>3516.99</v>
      </c>
      <c r="BI25" s="73">
        <v>0</v>
      </c>
      <c r="BJ25" s="73">
        <v>5557.33</v>
      </c>
      <c r="BK25" s="73">
        <v>179492.91999999998</v>
      </c>
      <c r="BL25" s="73">
        <v>3267705.9400000009</v>
      </c>
      <c r="BM25" s="73">
        <v>69073.119999999995</v>
      </c>
      <c r="BN25" s="73">
        <v>65941.710000000006</v>
      </c>
      <c r="BO25" s="73">
        <v>99225.279999999999</v>
      </c>
      <c r="BP25" s="73">
        <v>8996.4</v>
      </c>
      <c r="BQ25" s="344">
        <v>125268.39000000001</v>
      </c>
      <c r="BR25" s="344">
        <v>28276.039999999997</v>
      </c>
      <c r="BS25" s="344">
        <v>98507.839999999997</v>
      </c>
      <c r="BT25" s="344">
        <v>10510962.569999998</v>
      </c>
      <c r="BU25" s="344">
        <v>39315.069999999992</v>
      </c>
      <c r="BV25" s="344">
        <v>88490.96</v>
      </c>
      <c r="BW25" s="73">
        <v>37428.9</v>
      </c>
      <c r="BX25" s="73">
        <v>136556.18000000002</v>
      </c>
      <c r="BY25" s="73">
        <v>11002.76</v>
      </c>
      <c r="BZ25" s="73">
        <v>0</v>
      </c>
      <c r="CA25" s="73">
        <v>71575.56</v>
      </c>
      <c r="CB25" s="73">
        <v>16364.92</v>
      </c>
      <c r="CC25" s="368">
        <v>10704.93</v>
      </c>
      <c r="CD25" s="368">
        <v>52625.490000000005</v>
      </c>
      <c r="CE25" s="368">
        <v>84058.77</v>
      </c>
      <c r="CF25" s="365">
        <v>130415.06999999998</v>
      </c>
      <c r="CG25" s="365">
        <v>57635.42</v>
      </c>
      <c r="CH25" s="365">
        <v>153820.72999999998</v>
      </c>
      <c r="CI25" s="241">
        <v>55444.33</v>
      </c>
      <c r="CJ25" s="241">
        <v>34132.28</v>
      </c>
      <c r="CK25" s="241">
        <v>68064.610000000015</v>
      </c>
      <c r="CL25" s="365">
        <v>6263.04</v>
      </c>
      <c r="CM25" s="365">
        <v>148551.08000000002</v>
      </c>
      <c r="CN25" s="365">
        <v>93490.640000000014</v>
      </c>
      <c r="CO25" s="365">
        <v>47684.63</v>
      </c>
      <c r="CP25" s="365">
        <v>39245.54</v>
      </c>
      <c r="CQ25" s="365">
        <v>359.78</v>
      </c>
      <c r="CR25" s="365">
        <v>4508</v>
      </c>
      <c r="CS25" s="365">
        <v>135945</v>
      </c>
      <c r="CT25" s="365">
        <v>23454</v>
      </c>
      <c r="CU25" s="369">
        <v>8179.4699999999993</v>
      </c>
      <c r="CV25" s="369">
        <v>334824.24999999994</v>
      </c>
      <c r="CW25" s="369">
        <v>485948.18</v>
      </c>
      <c r="CX25" s="365">
        <v>190545.98</v>
      </c>
      <c r="CY25" s="365">
        <v>0</v>
      </c>
      <c r="CZ25" s="365">
        <v>222.93</v>
      </c>
      <c r="DA25" s="73">
        <v>10436.66</v>
      </c>
      <c r="DB25" s="73">
        <v>327390.37514124624</v>
      </c>
      <c r="DC25" s="73">
        <v>71943.656587025864</v>
      </c>
      <c r="DD25" s="73">
        <v>460.78102539530425</v>
      </c>
      <c r="DE25" s="73">
        <v>78260.430000000008</v>
      </c>
      <c r="DF25" s="73">
        <v>30303.447289372049</v>
      </c>
    </row>
    <row r="26" spans="1:110" x14ac:dyDescent="0.3">
      <c r="B26" s="90" t="s">
        <v>169</v>
      </c>
      <c r="C26" s="91">
        <f>C24-C25</f>
        <v>1401447</v>
      </c>
      <c r="D26" s="73">
        <v>393709.97999999992</v>
      </c>
      <c r="E26" s="73">
        <v>78447.820000000007</v>
      </c>
      <c r="F26" s="73">
        <v>864275.89</v>
      </c>
      <c r="G26" s="73">
        <f t="shared" si="1"/>
        <v>144440.50000000006</v>
      </c>
      <c r="H26" s="73">
        <f t="shared" si="2"/>
        <v>1724509.35</v>
      </c>
      <c r="I26" s="73">
        <f t="shared" si="3"/>
        <v>2193819.5700000003</v>
      </c>
      <c r="J26" s="73">
        <f t="shared" si="0"/>
        <v>2871040.96</v>
      </c>
      <c r="K26" s="73">
        <f t="shared" si="4"/>
        <v>-13357206.249999998</v>
      </c>
      <c r="L26" s="365">
        <f t="shared" si="5"/>
        <v>2456175.4</v>
      </c>
      <c r="M26" s="365">
        <f t="shared" si="6"/>
        <v>812770.21999999986</v>
      </c>
      <c r="N26" s="365">
        <f t="shared" si="7"/>
        <v>-1321107.1600430394</v>
      </c>
      <c r="O26" s="102">
        <f t="shared" ref="O26:Z26" si="20">O24-O25</f>
        <v>-95602.89</v>
      </c>
      <c r="P26" s="102">
        <f t="shared" si="20"/>
        <v>-4087.84</v>
      </c>
      <c r="Q26" s="102">
        <v>7013.3000000000029</v>
      </c>
      <c r="R26" s="103">
        <f t="shared" si="20"/>
        <v>-216948.43000000002</v>
      </c>
      <c r="S26" s="103">
        <f t="shared" si="20"/>
        <v>-384390.14000000007</v>
      </c>
      <c r="T26" s="103">
        <f t="shared" si="20"/>
        <v>-136607.41</v>
      </c>
      <c r="U26" s="103">
        <v>-146043.11000000002</v>
      </c>
      <c r="V26" s="103">
        <f t="shared" si="20"/>
        <v>-67777</v>
      </c>
      <c r="W26" s="103">
        <f t="shared" si="20"/>
        <v>-28222.519999999997</v>
      </c>
      <c r="X26" s="103">
        <f t="shared" si="20"/>
        <v>1062561.8500000001</v>
      </c>
      <c r="Y26" s="103">
        <f t="shared" si="20"/>
        <v>424703.52999999997</v>
      </c>
      <c r="Z26" s="103">
        <f t="shared" si="20"/>
        <v>-270158.83999999997</v>
      </c>
      <c r="AA26" s="103">
        <v>-287279.11</v>
      </c>
      <c r="AB26" s="103">
        <v>-1476.5</v>
      </c>
      <c r="AC26" s="103">
        <v>-1068820.56</v>
      </c>
      <c r="AD26" s="103">
        <v>27322.120000000003</v>
      </c>
      <c r="AE26" s="103">
        <v>24988</v>
      </c>
      <c r="AF26" s="103">
        <v>-193821.15</v>
      </c>
      <c r="AG26" s="103">
        <v>-219021.36</v>
      </c>
      <c r="AH26" s="103">
        <v>-77483.890000000014</v>
      </c>
      <c r="AI26" s="103">
        <v>1982034.99</v>
      </c>
      <c r="AJ26" s="103">
        <v>1645525.14</v>
      </c>
      <c r="AK26" s="103">
        <v>-44776.74</v>
      </c>
      <c r="AL26" s="103">
        <v>-62681.590000000011</v>
      </c>
      <c r="AM26" s="103">
        <v>-172874.52999999997</v>
      </c>
      <c r="AN26" s="103">
        <v>-158947.20000000001</v>
      </c>
      <c r="AO26" s="103">
        <v>36918.199999999997</v>
      </c>
      <c r="AP26" s="103">
        <v>0</v>
      </c>
      <c r="AQ26" s="103">
        <v>100759.71</v>
      </c>
      <c r="AR26" s="103">
        <v>-68112.600000000006</v>
      </c>
      <c r="AS26" s="103">
        <v>31467.69</v>
      </c>
      <c r="AT26" s="103">
        <v>41302.550000000003</v>
      </c>
      <c r="AU26" s="103">
        <v>719317.02</v>
      </c>
      <c r="AV26" s="103">
        <v>1201923.8400000001</v>
      </c>
      <c r="AW26" s="103">
        <v>1122.2</v>
      </c>
      <c r="AX26" s="103">
        <v>460942.69</v>
      </c>
      <c r="AY26" s="103">
        <v>-5584.1399999999921</v>
      </c>
      <c r="AZ26" s="103">
        <v>163.31999999999971</v>
      </c>
      <c r="BA26" s="103">
        <v>-23506.34</v>
      </c>
      <c r="BB26" s="103">
        <v>-54454.530000000006</v>
      </c>
      <c r="BC26" s="103">
        <v>-37476.86</v>
      </c>
      <c r="BD26" s="103">
        <v>-185716.78</v>
      </c>
      <c r="BE26" s="103">
        <v>68530.849999999991</v>
      </c>
      <c r="BF26" s="103">
        <v>-238089.79</v>
      </c>
      <c r="BG26" s="103">
        <v>970648.55</v>
      </c>
      <c r="BH26" s="103">
        <v>599483.01</v>
      </c>
      <c r="BI26" s="103">
        <v>1364001</v>
      </c>
      <c r="BJ26" s="103">
        <v>413042.67</v>
      </c>
      <c r="BK26" s="103">
        <v>-176492.91999999998</v>
      </c>
      <c r="BL26" s="103">
        <v>-3267705.9400000009</v>
      </c>
      <c r="BM26" s="103">
        <v>-69073.119999999995</v>
      </c>
      <c r="BN26" s="103">
        <v>-65941.710000000006</v>
      </c>
      <c r="BO26" s="103">
        <v>-96225.279999999999</v>
      </c>
      <c r="BP26" s="103">
        <v>-8996.4</v>
      </c>
      <c r="BQ26" s="344">
        <v>-66068.770000000019</v>
      </c>
      <c r="BR26" s="344">
        <v>48750.270000000004</v>
      </c>
      <c r="BS26" s="344">
        <v>13198.86</v>
      </c>
      <c r="BT26" s="344">
        <v>-10107044.119999999</v>
      </c>
      <c r="BU26" s="344">
        <v>520973.56999999989</v>
      </c>
      <c r="BV26" s="344">
        <v>-82580.69</v>
      </c>
      <c r="BW26" s="73">
        <f>BW24-BW25</f>
        <v>6195.4399999999951</v>
      </c>
      <c r="BX26" s="73">
        <f t="shared" ref="BX26:DF26" si="21">BX24-BX25</f>
        <v>-102234.93000000002</v>
      </c>
      <c r="BY26" s="73">
        <f t="shared" si="21"/>
        <v>54050.02</v>
      </c>
      <c r="BZ26" s="73">
        <f t="shared" si="21"/>
        <v>0</v>
      </c>
      <c r="CA26" s="73">
        <f t="shared" si="21"/>
        <v>-67575.56</v>
      </c>
      <c r="CB26" s="73">
        <f t="shared" si="21"/>
        <v>-11364.92</v>
      </c>
      <c r="CC26" s="368">
        <f t="shared" si="21"/>
        <v>20343.919999999998</v>
      </c>
      <c r="CD26" s="368">
        <f t="shared" si="21"/>
        <v>-47625.490000000005</v>
      </c>
      <c r="CE26" s="368">
        <f t="shared" si="21"/>
        <v>69328.14</v>
      </c>
      <c r="CF26" s="365">
        <f t="shared" si="21"/>
        <v>2029334.93</v>
      </c>
      <c r="CG26" s="365">
        <f t="shared" si="21"/>
        <v>659544.57999999996</v>
      </c>
      <c r="CH26" s="365">
        <f t="shared" si="21"/>
        <v>-153820.72999999998</v>
      </c>
      <c r="CI26" s="365">
        <f t="shared" si="21"/>
        <v>-55444.33</v>
      </c>
      <c r="CJ26" s="365">
        <f t="shared" si="21"/>
        <v>-34132.28</v>
      </c>
      <c r="CK26" s="365">
        <f t="shared" si="21"/>
        <v>-68064.610000000015</v>
      </c>
      <c r="CL26" s="365">
        <f t="shared" si="21"/>
        <v>-6263.04</v>
      </c>
      <c r="CM26" s="365">
        <f t="shared" si="21"/>
        <v>-144551.08000000002</v>
      </c>
      <c r="CN26" s="365">
        <f t="shared" si="21"/>
        <v>-83490.640000000014</v>
      </c>
      <c r="CO26" s="365">
        <f t="shared" si="21"/>
        <v>-47684.63</v>
      </c>
      <c r="CP26" s="365">
        <f t="shared" si="21"/>
        <v>-34245.54</v>
      </c>
      <c r="CQ26" s="365">
        <f t="shared" si="21"/>
        <v>575640.22</v>
      </c>
      <c r="CR26" s="365">
        <f t="shared" si="21"/>
        <v>524392</v>
      </c>
      <c r="CS26" s="365">
        <f t="shared" si="21"/>
        <v>45055</v>
      </c>
      <c r="CT26" s="365">
        <f t="shared" si="21"/>
        <v>141559.15</v>
      </c>
      <c r="CU26" s="365">
        <f t="shared" si="21"/>
        <v>-5179.4699999999993</v>
      </c>
      <c r="CV26" s="365">
        <f t="shared" si="21"/>
        <v>-334824.24999999994</v>
      </c>
      <c r="CW26" s="365">
        <f t="shared" si="21"/>
        <v>-485948.18</v>
      </c>
      <c r="CX26" s="365">
        <f t="shared" si="21"/>
        <v>-190545.98</v>
      </c>
      <c r="CY26" s="365">
        <f t="shared" si="21"/>
        <v>4000</v>
      </c>
      <c r="CZ26" s="365">
        <f t="shared" si="21"/>
        <v>9777.07</v>
      </c>
      <c r="DA26" s="365">
        <f t="shared" si="21"/>
        <v>-10436.66</v>
      </c>
      <c r="DB26" s="365">
        <f t="shared" si="21"/>
        <v>-327390.37514124624</v>
      </c>
      <c r="DC26" s="365">
        <f t="shared" si="21"/>
        <v>-71943.656587025864</v>
      </c>
      <c r="DD26" s="365">
        <f t="shared" si="21"/>
        <v>135539.21897460471</v>
      </c>
      <c r="DE26" s="365">
        <f t="shared" si="21"/>
        <v>-45727.430000000008</v>
      </c>
      <c r="DF26" s="365">
        <f t="shared" si="21"/>
        <v>1572.5527106279515</v>
      </c>
    </row>
    <row r="27" spans="1:110" x14ac:dyDescent="0.3">
      <c r="A27" s="99" t="s">
        <v>176</v>
      </c>
      <c r="B27" s="90" t="s">
        <v>167</v>
      </c>
      <c r="C27" s="73">
        <v>1045</v>
      </c>
      <c r="D27" s="73">
        <v>1804</v>
      </c>
      <c r="E27" s="73">
        <v>520</v>
      </c>
      <c r="F27" s="73">
        <v>140913.85</v>
      </c>
      <c r="G27" s="73">
        <f t="shared" si="1"/>
        <v>22.23</v>
      </c>
      <c r="H27" s="73">
        <f t="shared" si="2"/>
        <v>235.45</v>
      </c>
      <c r="I27" s="73">
        <f t="shared" si="3"/>
        <v>500</v>
      </c>
      <c r="J27" s="73">
        <f t="shared" si="0"/>
        <v>0</v>
      </c>
      <c r="K27" s="73">
        <f t="shared" si="4"/>
        <v>997241.45</v>
      </c>
      <c r="L27" s="365">
        <f t="shared" si="5"/>
        <v>0</v>
      </c>
      <c r="M27" s="365">
        <f t="shared" si="6"/>
        <v>0</v>
      </c>
      <c r="N27" s="365">
        <f t="shared" si="7"/>
        <v>730</v>
      </c>
      <c r="O27" s="306">
        <v>0</v>
      </c>
      <c r="P27" s="73">
        <v>0</v>
      </c>
      <c r="Q27" s="73">
        <v>0</v>
      </c>
      <c r="R27" s="97">
        <v>0</v>
      </c>
      <c r="S27" s="73">
        <v>0</v>
      </c>
      <c r="T27" s="73">
        <v>0</v>
      </c>
      <c r="U27" s="73">
        <v>22.23</v>
      </c>
      <c r="V27" s="34">
        <v>0</v>
      </c>
      <c r="W27" s="73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15.81</v>
      </c>
      <c r="AC27" s="98">
        <v>219.64</v>
      </c>
      <c r="AD27" s="98">
        <v>0</v>
      </c>
      <c r="AE27" s="98">
        <v>0</v>
      </c>
      <c r="AF27" s="98">
        <v>0</v>
      </c>
      <c r="AG27" s="131">
        <v>0</v>
      </c>
      <c r="AH27" s="131">
        <v>0</v>
      </c>
      <c r="AI27" s="131">
        <v>0</v>
      </c>
      <c r="AJ27" s="98">
        <v>0</v>
      </c>
      <c r="AK27" s="98">
        <v>0</v>
      </c>
      <c r="AL27" s="98">
        <v>0</v>
      </c>
      <c r="AM27" s="73">
        <v>0</v>
      </c>
      <c r="AN27" s="73">
        <v>0</v>
      </c>
      <c r="AO27" s="73">
        <v>0</v>
      </c>
      <c r="AP27" s="73">
        <v>0</v>
      </c>
      <c r="AQ27" s="73">
        <v>0</v>
      </c>
      <c r="AR27" s="73">
        <v>0</v>
      </c>
      <c r="AS27" s="73">
        <v>0</v>
      </c>
      <c r="AT27" s="73">
        <v>0</v>
      </c>
      <c r="AU27" s="73">
        <v>0</v>
      </c>
      <c r="AV27" s="73">
        <v>500</v>
      </c>
      <c r="AW27" s="73">
        <v>0</v>
      </c>
      <c r="AX27" s="73">
        <v>0</v>
      </c>
      <c r="AY27" s="73">
        <v>0</v>
      </c>
      <c r="AZ27" s="97">
        <v>0</v>
      </c>
      <c r="BA27" s="73">
        <v>0</v>
      </c>
      <c r="BB27" s="73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3">
        <v>0</v>
      </c>
      <c r="BQ27" s="344">
        <v>0</v>
      </c>
      <c r="BR27" s="344">
        <v>136161.73000000001</v>
      </c>
      <c r="BS27" s="344">
        <v>146364.22</v>
      </c>
      <c r="BT27" s="344">
        <v>159811.49</v>
      </c>
      <c r="BU27" s="344">
        <v>554904.01</v>
      </c>
      <c r="BV27" s="344">
        <v>0</v>
      </c>
      <c r="BW27" s="73">
        <v>0</v>
      </c>
      <c r="BX27" s="73">
        <v>0</v>
      </c>
      <c r="BY27" s="73">
        <v>0</v>
      </c>
      <c r="BZ27" s="73">
        <v>0</v>
      </c>
      <c r="CA27" s="73">
        <v>0</v>
      </c>
      <c r="CB27" s="73">
        <v>0</v>
      </c>
      <c r="CC27" s="379">
        <v>0</v>
      </c>
      <c r="CD27" s="379">
        <v>0</v>
      </c>
      <c r="CE27" s="379">
        <v>0</v>
      </c>
      <c r="CF27" s="365">
        <v>0</v>
      </c>
      <c r="CG27" s="365">
        <v>0</v>
      </c>
      <c r="CH27" s="365">
        <v>0</v>
      </c>
      <c r="CI27" s="241">
        <v>0</v>
      </c>
      <c r="CJ27" s="241">
        <v>0</v>
      </c>
      <c r="CK27" s="241">
        <v>0</v>
      </c>
      <c r="CL27" s="365">
        <v>0</v>
      </c>
      <c r="CM27" s="365">
        <v>0</v>
      </c>
      <c r="CN27" s="365">
        <v>0</v>
      </c>
      <c r="CO27" s="365">
        <v>0</v>
      </c>
      <c r="CP27" s="365">
        <v>0</v>
      </c>
      <c r="CQ27" s="365">
        <v>0</v>
      </c>
      <c r="CR27" s="365">
        <v>0</v>
      </c>
      <c r="CS27" s="365">
        <v>0</v>
      </c>
      <c r="CT27" s="365">
        <v>0</v>
      </c>
      <c r="CU27" s="369">
        <v>0</v>
      </c>
      <c r="CV27" s="369">
        <v>0</v>
      </c>
      <c r="CW27" s="369">
        <v>0</v>
      </c>
      <c r="CX27" s="365">
        <v>0</v>
      </c>
      <c r="CY27" s="365">
        <v>0</v>
      </c>
      <c r="CZ27" s="365">
        <v>0</v>
      </c>
      <c r="DA27" s="73">
        <v>0</v>
      </c>
      <c r="DB27" s="73">
        <v>0</v>
      </c>
      <c r="DC27" s="73">
        <v>0</v>
      </c>
      <c r="DD27" s="376">
        <v>730</v>
      </c>
      <c r="DE27" s="378">
        <v>0</v>
      </c>
      <c r="DF27" s="378">
        <v>0</v>
      </c>
    </row>
    <row r="28" spans="1:110" x14ac:dyDescent="0.3">
      <c r="B28" s="90" t="s">
        <v>168</v>
      </c>
      <c r="C28" s="91">
        <v>2120792</v>
      </c>
      <c r="D28" s="73">
        <v>2470664.91</v>
      </c>
      <c r="E28" s="73">
        <v>6229203.4500000011</v>
      </c>
      <c r="F28" s="73">
        <v>3169740.5900000003</v>
      </c>
      <c r="G28" s="73">
        <f t="shared" si="1"/>
        <v>3958814.7900000005</v>
      </c>
      <c r="H28" s="73">
        <f t="shared" si="2"/>
        <v>4702279.8940000003</v>
      </c>
      <c r="I28" s="73">
        <f t="shared" si="3"/>
        <v>5188386.2558000013</v>
      </c>
      <c r="J28" s="73">
        <f t="shared" si="0"/>
        <v>3936077.18</v>
      </c>
      <c r="K28" s="73">
        <f t="shared" si="4"/>
        <v>4466263.4799999995</v>
      </c>
      <c r="L28" s="365">
        <f t="shared" si="5"/>
        <v>8574680.6899999995</v>
      </c>
      <c r="M28" s="365">
        <f t="shared" si="6"/>
        <v>7470692.7200000016</v>
      </c>
      <c r="N28" s="365">
        <f t="shared" si="7"/>
        <v>8788416.5718599856</v>
      </c>
      <c r="O28" s="77">
        <v>13497.11</v>
      </c>
      <c r="P28" s="73">
        <v>501558.00000000017</v>
      </c>
      <c r="Q28" s="73">
        <v>380169.05</v>
      </c>
      <c r="R28" s="97">
        <v>336859.3299999999</v>
      </c>
      <c r="S28" s="73">
        <v>422591.02</v>
      </c>
      <c r="T28" s="73">
        <v>355556.9</v>
      </c>
      <c r="U28" s="73">
        <v>160420.47</v>
      </c>
      <c r="V28" s="372">
        <v>420728</v>
      </c>
      <c r="W28" s="372">
        <v>534496</v>
      </c>
      <c r="X28" s="98">
        <v>220869.16999999998</v>
      </c>
      <c r="Y28" s="98">
        <v>218563.22000000003</v>
      </c>
      <c r="Z28" s="98">
        <v>393506.5199999999</v>
      </c>
      <c r="AA28" s="98">
        <v>296833.62000000005</v>
      </c>
      <c r="AB28" s="98">
        <v>109391.52</v>
      </c>
      <c r="AC28" s="98">
        <v>291634.23000000004</v>
      </c>
      <c r="AD28" s="98">
        <v>341712.58</v>
      </c>
      <c r="AE28" s="98">
        <v>393235.05999999994</v>
      </c>
      <c r="AF28" s="98">
        <v>177383.17999999996</v>
      </c>
      <c r="AG28" s="131">
        <v>399646.17</v>
      </c>
      <c r="AH28" s="131">
        <v>399653.32999999996</v>
      </c>
      <c r="AI28" s="131">
        <v>875877.95400000038</v>
      </c>
      <c r="AJ28" s="98">
        <v>238721.25</v>
      </c>
      <c r="AK28" s="98">
        <v>609072.38999999978</v>
      </c>
      <c r="AL28" s="98">
        <v>569118.6100000001</v>
      </c>
      <c r="AM28" s="73">
        <v>881212.79540000029</v>
      </c>
      <c r="AN28" s="73">
        <v>120455.27000000002</v>
      </c>
      <c r="AO28" s="73">
        <v>422545.08</v>
      </c>
      <c r="AP28" s="73">
        <v>202509.40999999995</v>
      </c>
      <c r="AQ28" s="73">
        <v>272398.33</v>
      </c>
      <c r="AR28" s="73">
        <v>186653.98000000004</v>
      </c>
      <c r="AS28" s="73">
        <v>173053.44039999999</v>
      </c>
      <c r="AT28" s="73">
        <v>1997065.8000000005</v>
      </c>
      <c r="AU28" s="73">
        <v>265656.24</v>
      </c>
      <c r="AV28" s="73">
        <v>133337.19</v>
      </c>
      <c r="AW28" s="73">
        <v>242776.53</v>
      </c>
      <c r="AX28" s="73">
        <v>290722.18999999994</v>
      </c>
      <c r="AY28" s="73">
        <v>127263.42</v>
      </c>
      <c r="AZ28" s="97">
        <v>311144.40999999997</v>
      </c>
      <c r="BA28" s="73">
        <v>514227.71</v>
      </c>
      <c r="BB28" s="73">
        <v>203061.82</v>
      </c>
      <c r="BC28" s="73">
        <v>597246.08000000007</v>
      </c>
      <c r="BD28" s="73">
        <v>481217.90999999992</v>
      </c>
      <c r="BE28" s="73">
        <v>221446.21000000002</v>
      </c>
      <c r="BF28" s="73">
        <v>425339.81000000017</v>
      </c>
      <c r="BG28" s="73">
        <v>361810.33</v>
      </c>
      <c r="BH28" s="73">
        <v>262970.99000000005</v>
      </c>
      <c r="BI28" s="73">
        <v>184958.68999999997</v>
      </c>
      <c r="BJ28" s="73">
        <v>245389.8</v>
      </c>
      <c r="BK28" s="73">
        <v>541564.45999999985</v>
      </c>
      <c r="BL28" s="73">
        <v>274381.92999999993</v>
      </c>
      <c r="BM28" s="73">
        <v>293315.09000000003</v>
      </c>
      <c r="BN28" s="73">
        <v>40283.93</v>
      </c>
      <c r="BO28" s="73">
        <v>265834.38999999996</v>
      </c>
      <c r="BP28" s="73">
        <v>112973.21</v>
      </c>
      <c r="BQ28" s="344">
        <v>214511.21000000005</v>
      </c>
      <c r="BR28" s="344">
        <v>551996.91999999981</v>
      </c>
      <c r="BS28" s="344">
        <v>447716.92</v>
      </c>
      <c r="BT28" s="344">
        <v>462162.99</v>
      </c>
      <c r="BU28" s="344">
        <v>675387.24000000011</v>
      </c>
      <c r="BV28" s="344">
        <v>586135.19000000006</v>
      </c>
      <c r="BW28" s="73">
        <v>1123269.7999999998</v>
      </c>
      <c r="BX28" s="73">
        <v>1019463.6099999999</v>
      </c>
      <c r="BY28" s="73">
        <v>385709.56000000006</v>
      </c>
      <c r="BZ28" s="73">
        <v>285019.8299999999</v>
      </c>
      <c r="CA28" s="73">
        <v>655429.57999999984</v>
      </c>
      <c r="CB28" s="73">
        <v>1028444.2400000006</v>
      </c>
      <c r="CC28" s="368">
        <v>176000.13</v>
      </c>
      <c r="CD28" s="368">
        <v>763291.8600000001</v>
      </c>
      <c r="CE28" s="368">
        <v>244827.76</v>
      </c>
      <c r="CF28" s="365">
        <v>1289649.94</v>
      </c>
      <c r="CG28" s="365">
        <v>840246.60999999975</v>
      </c>
      <c r="CH28" s="365">
        <v>763327.77</v>
      </c>
      <c r="CI28" s="241">
        <v>425251.43000000005</v>
      </c>
      <c r="CJ28" s="241">
        <v>355091.20000000001</v>
      </c>
      <c r="CK28" s="241">
        <v>586638.63</v>
      </c>
      <c r="CL28" s="365">
        <v>498739.52</v>
      </c>
      <c r="CM28" s="365">
        <v>532447.44000000029</v>
      </c>
      <c r="CN28" s="365">
        <v>732594.65000000014</v>
      </c>
      <c r="CO28" s="365">
        <v>880971.27000000048</v>
      </c>
      <c r="CP28" s="365">
        <v>942365.11000000034</v>
      </c>
      <c r="CQ28" s="365">
        <v>130334.47000000002</v>
      </c>
      <c r="CR28" s="365">
        <v>445160</v>
      </c>
      <c r="CS28" s="365">
        <v>668762</v>
      </c>
      <c r="CT28" s="365">
        <v>1272337</v>
      </c>
      <c r="CU28" s="369">
        <v>1073716.8900000004</v>
      </c>
      <c r="CV28" s="369">
        <v>1035326.8800000001</v>
      </c>
      <c r="CW28" s="369">
        <v>113874.76</v>
      </c>
      <c r="CX28" s="365">
        <v>974245.97000000009</v>
      </c>
      <c r="CY28" s="365">
        <v>1311994.2960619535</v>
      </c>
      <c r="CZ28" s="365">
        <v>578832.40999999992</v>
      </c>
      <c r="DA28" s="73">
        <v>324130.38</v>
      </c>
      <c r="DB28" s="73">
        <v>942562.34756073123</v>
      </c>
      <c r="DC28" s="73">
        <v>421563.09201117855</v>
      </c>
      <c r="DD28" s="73">
        <v>691750.02942028688</v>
      </c>
      <c r="DE28" s="73">
        <v>472414.22999999992</v>
      </c>
      <c r="DF28" s="73">
        <v>848005.2868058359</v>
      </c>
    </row>
    <row r="29" spans="1:110" x14ac:dyDescent="0.3">
      <c r="B29" s="90" t="s">
        <v>169</v>
      </c>
      <c r="C29" s="91">
        <f>C27-C28</f>
        <v>-2119747</v>
      </c>
      <c r="D29" s="73">
        <v>-2468860.91</v>
      </c>
      <c r="E29" s="73">
        <v>-6228683.4500000011</v>
      </c>
      <c r="F29" s="73">
        <v>-3028826.74</v>
      </c>
      <c r="G29" s="73">
        <f t="shared" si="1"/>
        <v>-3958792.5600000005</v>
      </c>
      <c r="H29" s="73">
        <f t="shared" si="2"/>
        <v>-4702044.4440000001</v>
      </c>
      <c r="I29" s="73">
        <f t="shared" si="3"/>
        <v>-5187886.2558000013</v>
      </c>
      <c r="J29" s="73">
        <f t="shared" si="0"/>
        <v>-3936077.18</v>
      </c>
      <c r="K29" s="73">
        <f t="shared" si="4"/>
        <v>-3469022.0299999993</v>
      </c>
      <c r="L29" s="365">
        <f t="shared" si="5"/>
        <v>-8574680.6899999995</v>
      </c>
      <c r="M29" s="365">
        <f t="shared" si="6"/>
        <v>-7470692.7200000016</v>
      </c>
      <c r="N29" s="365">
        <f t="shared" si="7"/>
        <v>-8787686.5718599856</v>
      </c>
      <c r="O29" s="102">
        <f t="shared" ref="O29:Z29" si="22">O27-O28</f>
        <v>-13497.11</v>
      </c>
      <c r="P29" s="102">
        <f t="shared" si="22"/>
        <v>-501558.00000000017</v>
      </c>
      <c r="Q29" s="102">
        <v>-380169.05</v>
      </c>
      <c r="R29" s="103">
        <f t="shared" si="22"/>
        <v>-336859.3299999999</v>
      </c>
      <c r="S29" s="103">
        <f t="shared" si="22"/>
        <v>-422591.02</v>
      </c>
      <c r="T29" s="103">
        <f t="shared" si="22"/>
        <v>-355556.9</v>
      </c>
      <c r="U29" s="103">
        <v>-160398.24</v>
      </c>
      <c r="V29" s="103">
        <f t="shared" si="22"/>
        <v>-420728</v>
      </c>
      <c r="W29" s="103">
        <f t="shared" si="22"/>
        <v>-534496</v>
      </c>
      <c r="X29" s="103">
        <f t="shared" si="22"/>
        <v>-220869.16999999998</v>
      </c>
      <c r="Y29" s="103">
        <f t="shared" si="22"/>
        <v>-218563.22000000003</v>
      </c>
      <c r="Z29" s="103">
        <f t="shared" si="22"/>
        <v>-393506.5199999999</v>
      </c>
      <c r="AA29" s="103">
        <v>-296833.62000000005</v>
      </c>
      <c r="AB29" s="103">
        <v>-109375.71</v>
      </c>
      <c r="AC29" s="103">
        <v>-291414.59000000003</v>
      </c>
      <c r="AD29" s="103">
        <v>-341712.58</v>
      </c>
      <c r="AE29" s="103">
        <v>-393235.05999999994</v>
      </c>
      <c r="AF29" s="103">
        <v>-177383.17999999996</v>
      </c>
      <c r="AG29" s="103">
        <v>-399646.17</v>
      </c>
      <c r="AH29" s="103">
        <v>-399653.32999999996</v>
      </c>
      <c r="AI29" s="103">
        <v>-875877.95400000038</v>
      </c>
      <c r="AJ29" s="103">
        <v>-238721.25</v>
      </c>
      <c r="AK29" s="103">
        <v>-609072.38999999978</v>
      </c>
      <c r="AL29" s="103">
        <v>-569118.6100000001</v>
      </c>
      <c r="AM29" s="103">
        <v>-881212.79540000029</v>
      </c>
      <c r="AN29" s="103">
        <v>-120455.27000000002</v>
      </c>
      <c r="AO29" s="103">
        <v>-422545.08</v>
      </c>
      <c r="AP29" s="103">
        <v>-202509.40999999995</v>
      </c>
      <c r="AQ29" s="103">
        <v>-272398.33</v>
      </c>
      <c r="AR29" s="103">
        <v>-186653.98000000004</v>
      </c>
      <c r="AS29" s="103">
        <v>-173053.44039999999</v>
      </c>
      <c r="AT29" s="103">
        <v>-1997065.8000000005</v>
      </c>
      <c r="AU29" s="103">
        <v>-265656.24</v>
      </c>
      <c r="AV29" s="103">
        <v>-132837.19</v>
      </c>
      <c r="AW29" s="103">
        <v>-242776.53</v>
      </c>
      <c r="AX29" s="103">
        <v>-290722.18999999994</v>
      </c>
      <c r="AY29" s="103">
        <v>-127263.42</v>
      </c>
      <c r="AZ29" s="103">
        <v>-311144.40999999997</v>
      </c>
      <c r="BA29" s="103">
        <v>-514227.71</v>
      </c>
      <c r="BB29" s="103">
        <v>-203061.82</v>
      </c>
      <c r="BC29" s="103">
        <v>-597246.08000000007</v>
      </c>
      <c r="BD29" s="103">
        <v>-481217.90999999992</v>
      </c>
      <c r="BE29" s="103">
        <v>-221446.21000000002</v>
      </c>
      <c r="BF29" s="103">
        <v>-425339.81000000017</v>
      </c>
      <c r="BG29" s="103">
        <v>-361810.33</v>
      </c>
      <c r="BH29" s="103">
        <v>-262970.99000000005</v>
      </c>
      <c r="BI29" s="103">
        <v>-184958.68999999997</v>
      </c>
      <c r="BJ29" s="103">
        <v>-245389.8</v>
      </c>
      <c r="BK29" s="103">
        <v>-541564.45999999985</v>
      </c>
      <c r="BL29" s="103">
        <v>-274381.92999999993</v>
      </c>
      <c r="BM29" s="103">
        <v>-293315.09000000003</v>
      </c>
      <c r="BN29" s="103">
        <v>-40283.93</v>
      </c>
      <c r="BO29" s="103">
        <v>-265834.38999999996</v>
      </c>
      <c r="BP29" s="103">
        <v>-112973.21</v>
      </c>
      <c r="BQ29" s="344">
        <v>-214511.21000000005</v>
      </c>
      <c r="BR29" s="344">
        <v>-415835.18999999983</v>
      </c>
      <c r="BS29" s="344">
        <v>-301352.69999999995</v>
      </c>
      <c r="BT29" s="344">
        <v>-302351.5</v>
      </c>
      <c r="BU29" s="344">
        <v>-120483.2300000001</v>
      </c>
      <c r="BV29" s="344">
        <v>-586135.19000000006</v>
      </c>
      <c r="BW29" s="73">
        <f>BW27-BW28</f>
        <v>-1123269.7999999998</v>
      </c>
      <c r="BX29" s="73">
        <f t="shared" ref="BX29:DF29" si="23">BX27-BX28</f>
        <v>-1019463.6099999999</v>
      </c>
      <c r="BY29" s="73">
        <f t="shared" si="23"/>
        <v>-385709.56000000006</v>
      </c>
      <c r="BZ29" s="73">
        <f t="shared" si="23"/>
        <v>-285019.8299999999</v>
      </c>
      <c r="CA29" s="73">
        <f t="shared" si="23"/>
        <v>-655429.57999999984</v>
      </c>
      <c r="CB29" s="73">
        <f t="shared" si="23"/>
        <v>-1028444.2400000006</v>
      </c>
      <c r="CC29" s="368">
        <f t="shared" si="23"/>
        <v>-176000.13</v>
      </c>
      <c r="CD29" s="368">
        <f t="shared" si="23"/>
        <v>-763291.8600000001</v>
      </c>
      <c r="CE29" s="368">
        <f t="shared" si="23"/>
        <v>-244827.76</v>
      </c>
      <c r="CF29" s="365">
        <f t="shared" si="23"/>
        <v>-1289649.94</v>
      </c>
      <c r="CG29" s="365">
        <f t="shared" si="23"/>
        <v>-840246.60999999975</v>
      </c>
      <c r="CH29" s="365">
        <f t="shared" si="23"/>
        <v>-763327.77</v>
      </c>
      <c r="CI29" s="365">
        <f t="shared" si="23"/>
        <v>-425251.43000000005</v>
      </c>
      <c r="CJ29" s="365">
        <f t="shared" si="23"/>
        <v>-355091.20000000001</v>
      </c>
      <c r="CK29" s="365">
        <f t="shared" si="23"/>
        <v>-586638.63</v>
      </c>
      <c r="CL29" s="365">
        <f t="shared" si="23"/>
        <v>-498739.52</v>
      </c>
      <c r="CM29" s="365">
        <f t="shared" si="23"/>
        <v>-532447.44000000029</v>
      </c>
      <c r="CN29" s="365">
        <f t="shared" si="23"/>
        <v>-732594.65000000014</v>
      </c>
      <c r="CO29" s="365">
        <f t="shared" si="23"/>
        <v>-880971.27000000048</v>
      </c>
      <c r="CP29" s="365">
        <f t="shared" si="23"/>
        <v>-942365.11000000034</v>
      </c>
      <c r="CQ29" s="365">
        <f t="shared" si="23"/>
        <v>-130334.47000000002</v>
      </c>
      <c r="CR29" s="365">
        <f t="shared" si="23"/>
        <v>-445160</v>
      </c>
      <c r="CS29" s="365">
        <f t="shared" si="23"/>
        <v>-668762</v>
      </c>
      <c r="CT29" s="365">
        <f t="shared" si="23"/>
        <v>-1272337</v>
      </c>
      <c r="CU29" s="365">
        <f t="shared" si="23"/>
        <v>-1073716.8900000004</v>
      </c>
      <c r="CV29" s="365">
        <f t="shared" si="23"/>
        <v>-1035326.8800000001</v>
      </c>
      <c r="CW29" s="365">
        <f t="shared" si="23"/>
        <v>-113874.76</v>
      </c>
      <c r="CX29" s="365">
        <f t="shared" si="23"/>
        <v>-974245.97000000009</v>
      </c>
      <c r="CY29" s="365">
        <f t="shared" si="23"/>
        <v>-1311994.2960619535</v>
      </c>
      <c r="CZ29" s="365">
        <f t="shared" si="23"/>
        <v>-578832.40999999992</v>
      </c>
      <c r="DA29" s="365">
        <f t="shared" si="23"/>
        <v>-324130.38</v>
      </c>
      <c r="DB29" s="365">
        <f t="shared" si="23"/>
        <v>-942562.34756073123</v>
      </c>
      <c r="DC29" s="365">
        <f t="shared" si="23"/>
        <v>-421563.09201117855</v>
      </c>
      <c r="DD29" s="365">
        <f t="shared" si="23"/>
        <v>-691020.02942028688</v>
      </c>
      <c r="DE29" s="365">
        <f t="shared" si="23"/>
        <v>-472414.22999999992</v>
      </c>
      <c r="DF29" s="365">
        <f t="shared" si="23"/>
        <v>-848005.2868058359</v>
      </c>
    </row>
    <row r="30" spans="1:110" x14ac:dyDescent="0.3">
      <c r="A30" s="364" t="s">
        <v>177</v>
      </c>
      <c r="B30" s="90" t="s">
        <v>167</v>
      </c>
      <c r="C30" s="91">
        <v>6971658</v>
      </c>
      <c r="D30" s="73">
        <v>7412582.7999999989</v>
      </c>
      <c r="E30" s="73">
        <v>8115884.620000001</v>
      </c>
      <c r="F30" s="73">
        <v>8406100.9399999995</v>
      </c>
      <c r="G30" s="73">
        <f t="shared" si="1"/>
        <v>13745174.151999999</v>
      </c>
      <c r="H30" s="73">
        <f t="shared" si="2"/>
        <v>10533980.309999999</v>
      </c>
      <c r="I30" s="73">
        <f t="shared" si="3"/>
        <v>10197857.116400002</v>
      </c>
      <c r="J30" s="73">
        <f t="shared" si="0"/>
        <v>13513227.26</v>
      </c>
      <c r="K30" s="73">
        <f t="shared" si="4"/>
        <v>13303303.719999997</v>
      </c>
      <c r="L30" s="365">
        <f t="shared" si="5"/>
        <v>14408735.249999998</v>
      </c>
      <c r="M30" s="365">
        <f t="shared" si="6"/>
        <v>12204313.020000001</v>
      </c>
      <c r="N30" s="365">
        <f t="shared" si="7"/>
        <v>9649834.5468424167</v>
      </c>
      <c r="O30" s="77">
        <v>727123.73000000021</v>
      </c>
      <c r="P30" s="73">
        <v>412639.50999999995</v>
      </c>
      <c r="Q30" s="73">
        <v>1123400.8600000001</v>
      </c>
      <c r="R30" s="97">
        <v>1162245.26</v>
      </c>
      <c r="S30" s="73">
        <v>3263781.77</v>
      </c>
      <c r="T30" s="73">
        <v>926617.54000000027</v>
      </c>
      <c r="U30" s="73">
        <v>1066084.1900000002</v>
      </c>
      <c r="V30" s="34">
        <v>1457186.3419999992</v>
      </c>
      <c r="W30" s="73">
        <v>1256875.76</v>
      </c>
      <c r="X30" s="98">
        <v>846073.98000000021</v>
      </c>
      <c r="Y30" s="98">
        <v>803606.73999999987</v>
      </c>
      <c r="Z30" s="98">
        <v>699538.46999999974</v>
      </c>
      <c r="AA30" s="98">
        <v>442031.56000000017</v>
      </c>
      <c r="AB30" s="98">
        <v>695811.02</v>
      </c>
      <c r="AC30" s="98">
        <v>829589.63999999966</v>
      </c>
      <c r="AD30" s="98">
        <v>1100425.71</v>
      </c>
      <c r="AE30" s="98">
        <v>857389.69</v>
      </c>
      <c r="AF30" s="98">
        <v>764862.56000000017</v>
      </c>
      <c r="AG30" s="131">
        <v>439247.84</v>
      </c>
      <c r="AH30" s="131">
        <v>1340422.8899999997</v>
      </c>
      <c r="AI30" s="131">
        <v>1066353.2999999996</v>
      </c>
      <c r="AJ30" s="98">
        <v>1163363.9699999997</v>
      </c>
      <c r="AK30" s="98">
        <v>1019396.4300000002</v>
      </c>
      <c r="AL30" s="98">
        <v>815085.7</v>
      </c>
      <c r="AM30" s="73">
        <v>749466.06639999989</v>
      </c>
      <c r="AN30" s="73">
        <v>570287.1</v>
      </c>
      <c r="AO30" s="73">
        <v>720059.85000000009</v>
      </c>
      <c r="AP30" s="73">
        <v>336718.02</v>
      </c>
      <c r="AQ30" s="73">
        <v>1437049.6200000006</v>
      </c>
      <c r="AR30" s="73">
        <v>693671.05999999982</v>
      </c>
      <c r="AS30" s="73">
        <v>724280.2300000001</v>
      </c>
      <c r="AT30" s="73">
        <v>1365557.52</v>
      </c>
      <c r="AU30" s="73">
        <v>787376.90999999992</v>
      </c>
      <c r="AV30" s="73">
        <v>879007.65</v>
      </c>
      <c r="AW30" s="73">
        <v>295909.89</v>
      </c>
      <c r="AX30" s="73">
        <v>1638473.2</v>
      </c>
      <c r="AY30" s="73">
        <v>505048.86</v>
      </c>
      <c r="AZ30" s="97">
        <v>445100.80000000005</v>
      </c>
      <c r="BA30" s="97">
        <v>1083564.0899999999</v>
      </c>
      <c r="BB30" s="73">
        <v>1118488.2</v>
      </c>
      <c r="BC30" s="73">
        <v>1240863.5500000003</v>
      </c>
      <c r="BD30" s="73">
        <v>1344949.8000000003</v>
      </c>
      <c r="BE30" s="73">
        <v>1379202.66</v>
      </c>
      <c r="BF30" s="73">
        <v>1469833.1799999995</v>
      </c>
      <c r="BG30" s="73">
        <v>1282543.4800000002</v>
      </c>
      <c r="BH30" s="73">
        <v>1735000.0199999998</v>
      </c>
      <c r="BI30" s="73">
        <v>753008.69</v>
      </c>
      <c r="BJ30" s="73">
        <v>1155623.9300000002</v>
      </c>
      <c r="BK30" s="73">
        <v>577928.82000000007</v>
      </c>
      <c r="BL30" s="73">
        <v>785156.47000000009</v>
      </c>
      <c r="BM30" s="73">
        <v>684437.17</v>
      </c>
      <c r="BN30" s="73">
        <v>134464.76</v>
      </c>
      <c r="BO30" s="73">
        <v>489667.31000000006</v>
      </c>
      <c r="BP30" s="73">
        <v>688976.95</v>
      </c>
      <c r="BQ30" s="344">
        <v>2047035.0499999996</v>
      </c>
      <c r="BR30" s="344">
        <v>1575097.03</v>
      </c>
      <c r="BS30" s="344">
        <v>1563778.2499999998</v>
      </c>
      <c r="BT30" s="344">
        <v>2411452.4300000006</v>
      </c>
      <c r="BU30" s="344">
        <v>1752425.9699999997</v>
      </c>
      <c r="BV30" s="344">
        <v>592883.50999999978</v>
      </c>
      <c r="BW30" s="73">
        <v>316483.71999999997</v>
      </c>
      <c r="BX30" s="73">
        <v>1261006.33</v>
      </c>
      <c r="BY30" s="73">
        <v>948345.53999999969</v>
      </c>
      <c r="BZ30" s="73">
        <v>1581549.5900000003</v>
      </c>
      <c r="CA30" s="73">
        <v>198137.37999999998</v>
      </c>
      <c r="CB30" s="73">
        <v>1444905.63</v>
      </c>
      <c r="CC30" s="379">
        <v>926960.06</v>
      </c>
      <c r="CD30" s="379">
        <v>1250974.5799999998</v>
      </c>
      <c r="CE30" s="379">
        <v>769969.6</v>
      </c>
      <c r="CF30" s="365">
        <v>1437889.2199999995</v>
      </c>
      <c r="CG30" s="365">
        <v>2725786.4599999995</v>
      </c>
      <c r="CH30" s="365">
        <v>1546727.14</v>
      </c>
      <c r="CI30" s="241">
        <v>84319.989999999991</v>
      </c>
      <c r="CJ30" s="241">
        <v>1832440.6199999996</v>
      </c>
      <c r="CK30" s="241">
        <v>768402.10000000009</v>
      </c>
      <c r="CL30" s="365">
        <v>803164.83</v>
      </c>
      <c r="CM30" s="365">
        <v>1204691.5600000003</v>
      </c>
      <c r="CN30" s="365">
        <v>958886.15999999992</v>
      </c>
      <c r="CO30" s="365">
        <v>726437.10999999952</v>
      </c>
      <c r="CP30" s="365">
        <v>1298929.1400000013</v>
      </c>
      <c r="CQ30" s="365">
        <v>864400.10999999975</v>
      </c>
      <c r="CR30" s="365">
        <v>960626.1</v>
      </c>
      <c r="CS30" s="365">
        <v>1087090.4400000006</v>
      </c>
      <c r="CT30" s="365">
        <v>1614924.8599999999</v>
      </c>
      <c r="CU30" s="369">
        <v>573596.57000000007</v>
      </c>
      <c r="CV30" s="369">
        <v>659935.23000000021</v>
      </c>
      <c r="CW30" s="369">
        <v>303067.57999999996</v>
      </c>
      <c r="CX30" s="365">
        <v>1149696.6099999999</v>
      </c>
      <c r="CY30" s="365">
        <v>335688.84</v>
      </c>
      <c r="CZ30" s="365">
        <v>773120.05999999982</v>
      </c>
      <c r="DA30" s="73">
        <v>364980.39999999997</v>
      </c>
      <c r="DB30" s="73">
        <v>1167656.8861606643</v>
      </c>
      <c r="DC30" s="73">
        <v>638250.37068175315</v>
      </c>
      <c r="DD30" s="370">
        <v>1623505</v>
      </c>
      <c r="DE30" s="371">
        <v>1534747</v>
      </c>
      <c r="DF30" s="371">
        <v>525590</v>
      </c>
    </row>
    <row r="31" spans="1:110" x14ac:dyDescent="0.3">
      <c r="B31" s="90" t="s">
        <v>168</v>
      </c>
      <c r="C31" s="91">
        <v>102671864</v>
      </c>
      <c r="D31" s="73">
        <v>99415177.16200012</v>
      </c>
      <c r="E31" s="73">
        <v>115622371.7048002</v>
      </c>
      <c r="F31" s="73">
        <v>138834766.53259981</v>
      </c>
      <c r="G31" s="73">
        <f t="shared" si="1"/>
        <v>156869311.58249992</v>
      </c>
      <c r="H31" s="73">
        <f t="shared" si="2"/>
        <v>149982358.29989994</v>
      </c>
      <c r="I31" s="73">
        <f t="shared" si="3"/>
        <v>151988648.50411686</v>
      </c>
      <c r="J31" s="73">
        <f t="shared" si="0"/>
        <v>169761532.81820032</v>
      </c>
      <c r="K31" s="73">
        <f t="shared" si="4"/>
        <v>151811135.22900015</v>
      </c>
      <c r="L31" s="365">
        <f t="shared" si="5"/>
        <v>157248468.52799982</v>
      </c>
      <c r="M31" s="365">
        <f t="shared" si="6"/>
        <v>147421723.58799973</v>
      </c>
      <c r="N31" s="365">
        <f t="shared" si="7"/>
        <v>183735004.10317928</v>
      </c>
      <c r="O31" s="77">
        <v>9227196.7859999798</v>
      </c>
      <c r="P31" s="73">
        <v>9542834.5500000454</v>
      </c>
      <c r="Q31" s="73">
        <v>11973012.939999999</v>
      </c>
      <c r="R31" s="97">
        <v>9557786.0099999998</v>
      </c>
      <c r="S31" s="73">
        <v>13667508.920000024</v>
      </c>
      <c r="T31" s="73">
        <v>17763098.428999893</v>
      </c>
      <c r="U31" s="73">
        <v>14181092.744300025</v>
      </c>
      <c r="V31" s="372">
        <v>13020037</v>
      </c>
      <c r="W31" s="372">
        <v>13153573.535200059</v>
      </c>
      <c r="X31" s="98">
        <v>13517054.069399994</v>
      </c>
      <c r="Y31" s="98">
        <v>14265422.451699957</v>
      </c>
      <c r="Z31" s="98">
        <v>17000694.14689995</v>
      </c>
      <c r="AA31" s="98">
        <v>6123540.9237000085</v>
      </c>
      <c r="AB31" s="98">
        <v>8711042.7267000116</v>
      </c>
      <c r="AC31" s="98">
        <v>13703066.461300071</v>
      </c>
      <c r="AD31" s="98">
        <v>9989914.0300000813</v>
      </c>
      <c r="AE31" s="98">
        <v>13259634.98400005</v>
      </c>
      <c r="AF31" s="98">
        <v>14564375.248499891</v>
      </c>
      <c r="AG31" s="131">
        <v>17540342.735300027</v>
      </c>
      <c r="AH31" s="131">
        <v>15200140.109999934</v>
      </c>
      <c r="AI31" s="131">
        <v>14610380.501599982</v>
      </c>
      <c r="AJ31" s="98">
        <v>10975154.031999933</v>
      </c>
      <c r="AK31" s="98">
        <v>10133126.004999865</v>
      </c>
      <c r="AL31" s="98">
        <v>15171640.541800074</v>
      </c>
      <c r="AM31" s="73">
        <v>15887174.07950994</v>
      </c>
      <c r="AN31" s="73">
        <v>7146276.9611000074</v>
      </c>
      <c r="AO31" s="73">
        <v>11901932.499999909</v>
      </c>
      <c r="AP31" s="73">
        <v>6855630.5071999915</v>
      </c>
      <c r="AQ31" s="73">
        <v>14172650.549300062</v>
      </c>
      <c r="AR31" s="73">
        <v>17180852.000000022</v>
      </c>
      <c r="AS31" s="73">
        <v>11030505.446539996</v>
      </c>
      <c r="AT31" s="73">
        <v>19657109.121166751</v>
      </c>
      <c r="AU31" s="73">
        <v>10526450.579300037</v>
      </c>
      <c r="AV31" s="73">
        <v>16546861.510000044</v>
      </c>
      <c r="AW31" s="73">
        <v>7061870.2700000042</v>
      </c>
      <c r="AX31" s="73">
        <v>14021334.980000075</v>
      </c>
      <c r="AY31" s="73">
        <v>11959728.203900006</v>
      </c>
      <c r="AZ31" s="97">
        <v>9554872.7300000452</v>
      </c>
      <c r="BA31" s="73">
        <v>11926735.319999989</v>
      </c>
      <c r="BB31" s="73">
        <v>11487437.834000004</v>
      </c>
      <c r="BC31" s="73">
        <v>14479852.557999924</v>
      </c>
      <c r="BD31" s="73">
        <v>13636340.537300101</v>
      </c>
      <c r="BE31" s="73">
        <v>13050602.539000014</v>
      </c>
      <c r="BF31" s="73">
        <v>15473271.470000053</v>
      </c>
      <c r="BG31" s="73">
        <v>13742194.890000049</v>
      </c>
      <c r="BH31" s="73">
        <v>35528606.537000142</v>
      </c>
      <c r="BI31" s="73">
        <v>6472720.8600000478</v>
      </c>
      <c r="BJ31" s="73">
        <v>12449169.338999955</v>
      </c>
      <c r="BK31" s="73">
        <v>8328769.6400000639</v>
      </c>
      <c r="BL31" s="73">
        <v>9508582.3500000462</v>
      </c>
      <c r="BM31" s="73">
        <v>9066628.7200000249</v>
      </c>
      <c r="BN31" s="73">
        <v>2702610.5400000061</v>
      </c>
      <c r="BO31" s="73">
        <v>14850672.418999892</v>
      </c>
      <c r="BP31" s="73">
        <v>13975062.520000035</v>
      </c>
      <c r="BQ31" s="344">
        <v>15960423.983000092</v>
      </c>
      <c r="BR31" s="344">
        <v>14922505.039999895</v>
      </c>
      <c r="BS31" s="344">
        <v>13225519.681999972</v>
      </c>
      <c r="BT31" s="344">
        <v>19037207.300000183</v>
      </c>
      <c r="BU31" s="344">
        <v>14487378.855000077</v>
      </c>
      <c r="BV31" s="344">
        <v>15745774.179999901</v>
      </c>
      <c r="BW31" s="73">
        <v>10409951.937000165</v>
      </c>
      <c r="BX31" s="73">
        <v>8680296.0400000028</v>
      </c>
      <c r="BY31" s="73">
        <v>13810273.769999977</v>
      </c>
      <c r="BZ31" s="73">
        <v>11693796.519999977</v>
      </c>
      <c r="CA31" s="73">
        <v>17843542.669999957</v>
      </c>
      <c r="CB31" s="73">
        <v>19098851.356999736</v>
      </c>
      <c r="CC31" s="368">
        <v>14189641.632999975</v>
      </c>
      <c r="CD31" s="368">
        <v>11512346.759000009</v>
      </c>
      <c r="CE31" s="368">
        <v>8491704.1059999913</v>
      </c>
      <c r="CF31" s="365">
        <v>10449759.753000174</v>
      </c>
      <c r="CG31" s="365">
        <v>17573553.069999933</v>
      </c>
      <c r="CH31" s="365">
        <v>13494750.912999926</v>
      </c>
      <c r="CI31" s="241">
        <v>12179633.903000019</v>
      </c>
      <c r="CJ31" s="241">
        <v>5903846.4900000077</v>
      </c>
      <c r="CK31" s="241">
        <v>12394588.067000046</v>
      </c>
      <c r="CL31" s="365">
        <v>11637223.508999981</v>
      </c>
      <c r="CM31" s="365">
        <v>11443239.909999931</v>
      </c>
      <c r="CN31" s="365">
        <v>17013529.952000026</v>
      </c>
      <c r="CO31" s="365">
        <v>15085687.426999776</v>
      </c>
      <c r="CP31" s="365">
        <v>10574570.10999997</v>
      </c>
      <c r="CQ31" s="365">
        <v>11627101.219999973</v>
      </c>
      <c r="CR31" s="365">
        <v>11546134</v>
      </c>
      <c r="CS31" s="365">
        <v>15210824</v>
      </c>
      <c r="CT31" s="365">
        <v>12805345</v>
      </c>
      <c r="CU31" s="369">
        <v>12943800.159999963</v>
      </c>
      <c r="CV31" s="369">
        <v>7502326.7100000624</v>
      </c>
      <c r="CW31" s="369">
        <v>16286707.018999992</v>
      </c>
      <c r="CX31" s="365">
        <v>16267242.449999966</v>
      </c>
      <c r="CY31" s="365">
        <v>15652032.370802235</v>
      </c>
      <c r="CZ31" s="365">
        <v>16834814.715999972</v>
      </c>
      <c r="DA31" s="73">
        <v>17110444.589999951</v>
      </c>
      <c r="DB31" s="73">
        <v>16950496.296046786</v>
      </c>
      <c r="DC31" s="73">
        <v>20366535.834863625</v>
      </c>
      <c r="DD31" s="73">
        <v>13706545.12094227</v>
      </c>
      <c r="DE31" s="73">
        <v>14995022.26999999</v>
      </c>
      <c r="DF31" s="73">
        <v>15119036.565524446</v>
      </c>
    </row>
    <row r="32" spans="1:110" x14ac:dyDescent="0.3">
      <c r="B32" s="90" t="s">
        <v>169</v>
      </c>
      <c r="C32" s="91">
        <f>C30-C31</f>
        <v>-95700206</v>
      </c>
      <c r="D32" s="73">
        <v>-92002594.362000108</v>
      </c>
      <c r="E32" s="73">
        <v>-107506487.0848002</v>
      </c>
      <c r="F32" s="73">
        <v>-119819327.59259981</v>
      </c>
      <c r="G32" s="73">
        <f t="shared" si="1"/>
        <v>-143124137.43049994</v>
      </c>
      <c r="H32" s="73">
        <f t="shared" si="2"/>
        <v>-139448377.98989993</v>
      </c>
      <c r="I32" s="73">
        <f t="shared" si="3"/>
        <v>-141790791.38771683</v>
      </c>
      <c r="J32" s="73">
        <f t="shared" si="0"/>
        <v>-156248305.5582003</v>
      </c>
      <c r="K32" s="73">
        <f t="shared" si="4"/>
        <v>-138507831.50900018</v>
      </c>
      <c r="L32" s="365">
        <f t="shared" si="5"/>
        <v>-142839733.27799982</v>
      </c>
      <c r="M32" s="365">
        <f t="shared" si="6"/>
        <v>-135217410.56799972</v>
      </c>
      <c r="N32" s="365">
        <f t="shared" si="7"/>
        <v>-174085169.55633685</v>
      </c>
      <c r="O32" s="102">
        <f t="shared" ref="O32:Z32" si="24">O30-O31</f>
        <v>-8500073.0559999794</v>
      </c>
      <c r="P32" s="102">
        <f t="shared" si="24"/>
        <v>-9130195.0400000457</v>
      </c>
      <c r="Q32" s="102">
        <v>-10849612.08</v>
      </c>
      <c r="R32" s="103">
        <f t="shared" si="24"/>
        <v>-8395540.75</v>
      </c>
      <c r="S32" s="103">
        <f t="shared" si="24"/>
        <v>-10403727.150000025</v>
      </c>
      <c r="T32" s="103">
        <f t="shared" si="24"/>
        <v>-16836480.888999894</v>
      </c>
      <c r="U32" s="103">
        <v>-13115008.554300025</v>
      </c>
      <c r="V32" s="103">
        <f t="shared" si="24"/>
        <v>-11562850.658</v>
      </c>
      <c r="W32" s="103">
        <f t="shared" si="24"/>
        <v>-11896697.77520006</v>
      </c>
      <c r="X32" s="103">
        <f t="shared" si="24"/>
        <v>-12670980.089399993</v>
      </c>
      <c r="Y32" s="103">
        <f t="shared" si="24"/>
        <v>-13461815.711699957</v>
      </c>
      <c r="Z32" s="103">
        <f t="shared" si="24"/>
        <v>-16301155.676899951</v>
      </c>
      <c r="AA32" s="103">
        <v>-5681509.363700008</v>
      </c>
      <c r="AB32" s="103">
        <v>-8015231.7067000121</v>
      </c>
      <c r="AC32" s="103">
        <v>-12873476.821300071</v>
      </c>
      <c r="AD32" s="103">
        <v>-8889488.3200000823</v>
      </c>
      <c r="AE32" s="103">
        <v>-12402245.29400005</v>
      </c>
      <c r="AF32" s="103">
        <v>-13799512.68849989</v>
      </c>
      <c r="AG32" s="103">
        <v>-17101094.895300027</v>
      </c>
      <c r="AH32" s="103">
        <v>-13859717.219999935</v>
      </c>
      <c r="AI32" s="103">
        <v>-13544027.201599983</v>
      </c>
      <c r="AJ32" s="103">
        <v>-9811790.0619999319</v>
      </c>
      <c r="AK32" s="103">
        <v>-9113729.5749998651</v>
      </c>
      <c r="AL32" s="103">
        <v>-14356554.841800075</v>
      </c>
      <c r="AM32" s="103">
        <v>-15137708.013109941</v>
      </c>
      <c r="AN32" s="103">
        <v>-6575989.8611000078</v>
      </c>
      <c r="AO32" s="103">
        <v>-11181872.649999909</v>
      </c>
      <c r="AP32" s="103">
        <v>-6518912.4871999919</v>
      </c>
      <c r="AQ32" s="103">
        <v>-12735600.92930006</v>
      </c>
      <c r="AR32" s="103">
        <v>-16487180.940000022</v>
      </c>
      <c r="AS32" s="103">
        <v>-10306225.216539996</v>
      </c>
      <c r="AT32" s="103">
        <v>-18291551.601166751</v>
      </c>
      <c r="AU32" s="103">
        <v>-9739073.6693000365</v>
      </c>
      <c r="AV32" s="103">
        <v>-15667853.860000044</v>
      </c>
      <c r="AW32" s="103">
        <v>-6765960.3800000045</v>
      </c>
      <c r="AX32" s="103">
        <v>-12382861.780000076</v>
      </c>
      <c r="AY32" s="103">
        <v>-11454679.343900006</v>
      </c>
      <c r="AZ32" s="103">
        <v>-9109771.9300000444</v>
      </c>
      <c r="BA32" s="103">
        <v>-10843171.229999989</v>
      </c>
      <c r="BB32" s="103">
        <v>-10368949.634000005</v>
      </c>
      <c r="BC32" s="103">
        <v>-13238989.007999923</v>
      </c>
      <c r="BD32" s="103">
        <v>-12291390.7373001</v>
      </c>
      <c r="BE32" s="103">
        <v>-11671399.879000014</v>
      </c>
      <c r="BF32" s="103">
        <v>-14003438.290000053</v>
      </c>
      <c r="BG32" s="103">
        <v>-12459651.410000049</v>
      </c>
      <c r="BH32" s="103">
        <v>-33793606.517000139</v>
      </c>
      <c r="BI32" s="103">
        <v>-5719712.1700000484</v>
      </c>
      <c r="BJ32" s="103">
        <v>-11293545.408999955</v>
      </c>
      <c r="BK32" s="103">
        <v>-7750840.8200000636</v>
      </c>
      <c r="BL32" s="103">
        <v>-8723425.8800000455</v>
      </c>
      <c r="BM32" s="103">
        <v>-8382191.550000025</v>
      </c>
      <c r="BN32" s="103">
        <v>-2568145.7800000058</v>
      </c>
      <c r="BO32" s="103">
        <v>-14361005.108999891</v>
      </c>
      <c r="BP32" s="103">
        <v>-13286085.570000036</v>
      </c>
      <c r="BQ32" s="344">
        <v>-13913388.933000093</v>
      </c>
      <c r="BR32" s="344">
        <v>-13347408.009999895</v>
      </c>
      <c r="BS32" s="344">
        <v>-11661741.431999972</v>
      </c>
      <c r="BT32" s="344">
        <v>-16625754.870000184</v>
      </c>
      <c r="BU32" s="344">
        <v>-12734952.885000076</v>
      </c>
      <c r="BV32" s="344">
        <v>-15152890.669999901</v>
      </c>
      <c r="BW32" s="73">
        <f>BW30-BW31</f>
        <v>-10093468.217000164</v>
      </c>
      <c r="BX32" s="73">
        <f t="shared" ref="BX32:DF32" si="25">BX30-BX31</f>
        <v>-7419289.7100000028</v>
      </c>
      <c r="BY32" s="73">
        <f t="shared" si="25"/>
        <v>-12861928.229999978</v>
      </c>
      <c r="BZ32" s="73">
        <f t="shared" si="25"/>
        <v>-10112246.929999977</v>
      </c>
      <c r="CA32" s="73">
        <f t="shared" si="25"/>
        <v>-17645405.289999958</v>
      </c>
      <c r="CB32" s="73">
        <f t="shared" si="25"/>
        <v>-17653945.726999737</v>
      </c>
      <c r="CC32" s="368">
        <f t="shared" si="25"/>
        <v>-13262681.572999975</v>
      </c>
      <c r="CD32" s="368">
        <f t="shared" si="25"/>
        <v>-10261372.179000009</v>
      </c>
      <c r="CE32" s="368">
        <f t="shared" si="25"/>
        <v>-7721734.5059999917</v>
      </c>
      <c r="CF32" s="365">
        <f t="shared" si="25"/>
        <v>-9011870.5330001749</v>
      </c>
      <c r="CG32" s="365">
        <f t="shared" si="25"/>
        <v>-14847766.609999934</v>
      </c>
      <c r="CH32" s="365">
        <f t="shared" si="25"/>
        <v>-11948023.772999926</v>
      </c>
      <c r="CI32" s="365">
        <f t="shared" si="25"/>
        <v>-12095313.913000019</v>
      </c>
      <c r="CJ32" s="365">
        <f t="shared" si="25"/>
        <v>-4071405.870000008</v>
      </c>
      <c r="CK32" s="365">
        <f t="shared" si="25"/>
        <v>-11626185.967000047</v>
      </c>
      <c r="CL32" s="365">
        <f t="shared" si="25"/>
        <v>-10834058.678999981</v>
      </c>
      <c r="CM32" s="365">
        <f>CM30-CM31</f>
        <v>-10238548.349999931</v>
      </c>
      <c r="CN32" s="365">
        <f t="shared" si="25"/>
        <v>-16054643.792000026</v>
      </c>
      <c r="CO32" s="365">
        <f t="shared" si="25"/>
        <v>-14359250.316999776</v>
      </c>
      <c r="CP32" s="365">
        <f t="shared" si="25"/>
        <v>-9275640.969999969</v>
      </c>
      <c r="CQ32" s="365">
        <f t="shared" si="25"/>
        <v>-10762701.109999973</v>
      </c>
      <c r="CR32" s="365">
        <f t="shared" si="25"/>
        <v>-10585507.9</v>
      </c>
      <c r="CS32" s="365">
        <f t="shared" si="25"/>
        <v>-14123733.559999999</v>
      </c>
      <c r="CT32" s="365">
        <f t="shared" si="25"/>
        <v>-11190420.140000001</v>
      </c>
      <c r="CU32" s="365">
        <f t="shared" si="25"/>
        <v>-12370203.589999963</v>
      </c>
      <c r="CV32" s="365">
        <f t="shared" si="25"/>
        <v>-6842391.4800000619</v>
      </c>
      <c r="CW32" s="365">
        <f t="shared" si="25"/>
        <v>-15983639.438999992</v>
      </c>
      <c r="CX32" s="365">
        <f t="shared" si="25"/>
        <v>-15117545.839999966</v>
      </c>
      <c r="CY32" s="365">
        <f t="shared" si="25"/>
        <v>-15316343.530802235</v>
      </c>
      <c r="CZ32" s="365">
        <f t="shared" si="25"/>
        <v>-16061694.655999972</v>
      </c>
      <c r="DA32" s="365">
        <f t="shared" si="25"/>
        <v>-16745464.189999951</v>
      </c>
      <c r="DB32" s="365">
        <f t="shared" si="25"/>
        <v>-15782839.409886122</v>
      </c>
      <c r="DC32" s="365">
        <f t="shared" si="25"/>
        <v>-19728285.464181874</v>
      </c>
      <c r="DD32" s="365">
        <f t="shared" si="25"/>
        <v>-12083040.12094227</v>
      </c>
      <c r="DE32" s="365">
        <f t="shared" si="25"/>
        <v>-13460275.26999999</v>
      </c>
      <c r="DF32" s="365">
        <f t="shared" si="25"/>
        <v>-14593446.565524446</v>
      </c>
    </row>
    <row r="33" spans="1:110" x14ac:dyDescent="0.3">
      <c r="A33" s="99" t="s">
        <v>178</v>
      </c>
      <c r="B33" s="90" t="s">
        <v>167</v>
      </c>
      <c r="C33" s="91">
        <v>97075</v>
      </c>
      <c r="D33" s="73">
        <v>102605.48</v>
      </c>
      <c r="E33" s="73">
        <v>1366.81</v>
      </c>
      <c r="F33" s="73">
        <v>3942.1800000000003</v>
      </c>
      <c r="G33" s="73">
        <f t="shared" si="1"/>
        <v>1743</v>
      </c>
      <c r="H33" s="73">
        <f t="shared" si="2"/>
        <v>59326.079999999994</v>
      </c>
      <c r="I33" s="73">
        <f t="shared" si="3"/>
        <v>717.19</v>
      </c>
      <c r="J33" s="73">
        <f t="shared" si="0"/>
        <v>15199.66</v>
      </c>
      <c r="K33" s="73">
        <f t="shared" si="4"/>
        <v>73113.710000000006</v>
      </c>
      <c r="L33" s="365">
        <f t="shared" si="5"/>
        <v>48621.369999999995</v>
      </c>
      <c r="M33" s="365">
        <f t="shared" si="6"/>
        <v>38112.959999999992</v>
      </c>
      <c r="N33" s="365">
        <f t="shared" si="7"/>
        <v>884480.23</v>
      </c>
      <c r="O33" s="73">
        <v>0</v>
      </c>
      <c r="P33" s="73">
        <v>0</v>
      </c>
      <c r="Q33" s="73">
        <v>894</v>
      </c>
      <c r="R33" s="73">
        <v>0</v>
      </c>
      <c r="S33" s="73">
        <v>0</v>
      </c>
      <c r="T33" s="73">
        <v>849</v>
      </c>
      <c r="U33" s="73">
        <v>0</v>
      </c>
      <c r="V33" s="34">
        <v>0</v>
      </c>
      <c r="W33" s="73">
        <v>0</v>
      </c>
      <c r="X33" s="98">
        <v>0</v>
      </c>
      <c r="Y33" s="98">
        <v>0</v>
      </c>
      <c r="Z33" s="98">
        <v>0</v>
      </c>
      <c r="AA33" s="98">
        <v>44.52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131">
        <v>0</v>
      </c>
      <c r="AH33" s="131">
        <v>0</v>
      </c>
      <c r="AI33" s="131">
        <v>0</v>
      </c>
      <c r="AJ33" s="98">
        <v>2.16</v>
      </c>
      <c r="AK33" s="98">
        <v>0</v>
      </c>
      <c r="AL33" s="98">
        <v>59279.399999999994</v>
      </c>
      <c r="AM33" s="73">
        <v>0</v>
      </c>
      <c r="AN33" s="73">
        <v>100</v>
      </c>
      <c r="AO33" s="73">
        <v>0</v>
      </c>
      <c r="AP33" s="73">
        <v>0</v>
      </c>
      <c r="AQ33" s="73">
        <v>617.19000000000005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73">
        <v>0</v>
      </c>
      <c r="AZ33" s="97">
        <v>0</v>
      </c>
      <c r="BA33" s="73">
        <v>0</v>
      </c>
      <c r="BB33" s="73">
        <v>0</v>
      </c>
      <c r="BC33" s="73">
        <v>0</v>
      </c>
      <c r="BD33" s="73">
        <v>1538.46</v>
      </c>
      <c r="BE33" s="73">
        <v>0</v>
      </c>
      <c r="BF33" s="73">
        <v>13661.2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1140</v>
      </c>
      <c r="BM33" s="73">
        <v>0</v>
      </c>
      <c r="BN33" s="73">
        <v>0</v>
      </c>
      <c r="BO33" s="73">
        <v>0</v>
      </c>
      <c r="BP33" s="73">
        <v>0</v>
      </c>
      <c r="BQ33" s="344">
        <v>0</v>
      </c>
      <c r="BR33" s="344">
        <v>0</v>
      </c>
      <c r="BS33" s="344">
        <v>489</v>
      </c>
      <c r="BT33" s="344">
        <v>0</v>
      </c>
      <c r="BU33" s="344">
        <v>71484.710000000006</v>
      </c>
      <c r="BV33" s="344">
        <v>0</v>
      </c>
      <c r="BW33" s="73">
        <v>0</v>
      </c>
      <c r="BX33" s="73">
        <v>0</v>
      </c>
      <c r="BY33" s="73">
        <v>0</v>
      </c>
      <c r="BZ33" s="73">
        <v>0</v>
      </c>
      <c r="CA33" s="73">
        <v>0</v>
      </c>
      <c r="CB33" s="73">
        <v>5975.91</v>
      </c>
      <c r="CC33" s="379">
        <v>0</v>
      </c>
      <c r="CD33" s="379">
        <v>0</v>
      </c>
      <c r="CE33" s="379">
        <v>8861.68</v>
      </c>
      <c r="CF33" s="365">
        <v>33783.78</v>
      </c>
      <c r="CG33" s="365">
        <v>0</v>
      </c>
      <c r="CH33" s="365">
        <v>0</v>
      </c>
      <c r="CI33" s="241">
        <v>7023.58</v>
      </c>
      <c r="CJ33" s="241">
        <v>0</v>
      </c>
      <c r="CK33" s="241">
        <v>3003.13</v>
      </c>
      <c r="CL33" s="365">
        <v>0</v>
      </c>
      <c r="CM33" s="365">
        <v>0</v>
      </c>
      <c r="CN33" s="365">
        <v>8002.1</v>
      </c>
      <c r="CO33" s="365">
        <v>0</v>
      </c>
      <c r="CP33" s="365">
        <v>750</v>
      </c>
      <c r="CQ33" s="365">
        <v>0</v>
      </c>
      <c r="CR33" s="365">
        <v>19334.149999999998</v>
      </c>
      <c r="CS33" s="365">
        <v>0</v>
      </c>
      <c r="CT33" s="365">
        <v>0</v>
      </c>
      <c r="CU33" s="369">
        <v>0</v>
      </c>
      <c r="CV33" s="369">
        <v>750</v>
      </c>
      <c r="CW33" s="369">
        <v>1650</v>
      </c>
      <c r="CX33" s="365">
        <v>0</v>
      </c>
      <c r="CY33" s="365">
        <v>0</v>
      </c>
      <c r="CZ33" s="365">
        <v>8002.1</v>
      </c>
      <c r="DA33" s="73">
        <v>3003.13</v>
      </c>
      <c r="DB33" s="73">
        <v>0</v>
      </c>
      <c r="DC33" s="73">
        <v>0</v>
      </c>
      <c r="DD33" s="376">
        <v>0</v>
      </c>
      <c r="DE33" s="378">
        <v>0</v>
      </c>
      <c r="DF33" s="371">
        <v>871075</v>
      </c>
    </row>
    <row r="34" spans="1:110" x14ac:dyDescent="0.3">
      <c r="B34" s="90" t="s">
        <v>168</v>
      </c>
      <c r="C34" s="91">
        <v>78705281</v>
      </c>
      <c r="D34" s="73">
        <v>91165180.109700009</v>
      </c>
      <c r="E34" s="73">
        <v>85388409.605400041</v>
      </c>
      <c r="F34" s="73">
        <v>42813914.203400001</v>
      </c>
      <c r="G34" s="73">
        <f t="shared" si="1"/>
        <v>56470925.98999998</v>
      </c>
      <c r="H34" s="73">
        <f t="shared" si="2"/>
        <v>96657772.222799987</v>
      </c>
      <c r="I34" s="73">
        <f t="shared" si="3"/>
        <v>98712354.377599984</v>
      </c>
      <c r="J34" s="73">
        <f t="shared" si="0"/>
        <v>105859788.33</v>
      </c>
      <c r="K34" s="73">
        <f t="shared" si="4"/>
        <v>72550534.769999996</v>
      </c>
      <c r="L34" s="365">
        <f t="shared" si="5"/>
        <v>82309956.700000003</v>
      </c>
      <c r="M34" s="365">
        <f t="shared" si="6"/>
        <v>145272843.09</v>
      </c>
      <c r="N34" s="365">
        <f t="shared" si="7"/>
        <v>79522796.241023317</v>
      </c>
      <c r="O34" s="77">
        <v>1322926.5799999989</v>
      </c>
      <c r="P34" s="73">
        <v>622499.75000000023</v>
      </c>
      <c r="Q34" s="73">
        <v>683027.28</v>
      </c>
      <c r="R34" s="97">
        <v>6871677.0399999935</v>
      </c>
      <c r="S34" s="73">
        <v>3317569.9399999995</v>
      </c>
      <c r="T34" s="73">
        <v>6479938.0600000015</v>
      </c>
      <c r="U34" s="73">
        <v>4921770.8099999987</v>
      </c>
      <c r="V34" s="372">
        <v>7221370</v>
      </c>
      <c r="W34" s="372">
        <v>4765761.9799999995</v>
      </c>
      <c r="X34" s="98">
        <v>5262357.5100000007</v>
      </c>
      <c r="Y34" s="98">
        <v>9073539.8099999949</v>
      </c>
      <c r="Z34" s="98">
        <v>5928487.2299999995</v>
      </c>
      <c r="AA34" s="98">
        <v>5073824.3</v>
      </c>
      <c r="AB34" s="98">
        <v>5518813.0600000005</v>
      </c>
      <c r="AC34" s="98">
        <v>5589404.4899999993</v>
      </c>
      <c r="AD34" s="98">
        <v>8306783.3799999999</v>
      </c>
      <c r="AE34" s="98">
        <v>6929053.21</v>
      </c>
      <c r="AF34" s="98">
        <v>8768757.8300000001</v>
      </c>
      <c r="AG34" s="131">
        <v>9967649.5</v>
      </c>
      <c r="AH34" s="131">
        <v>10882198.480000004</v>
      </c>
      <c r="AI34" s="131">
        <v>11178968.549999997</v>
      </c>
      <c r="AJ34" s="98">
        <v>5868296.0434999987</v>
      </c>
      <c r="AK34" s="98">
        <v>11108101.274599999</v>
      </c>
      <c r="AL34" s="98">
        <v>7465922.104700001</v>
      </c>
      <c r="AM34" s="73">
        <v>8445239.8996999972</v>
      </c>
      <c r="AN34" s="73">
        <v>7127269.8791000005</v>
      </c>
      <c r="AO34" s="73">
        <v>8607344.9600000009</v>
      </c>
      <c r="AP34" s="73">
        <v>4899434.2938999999</v>
      </c>
      <c r="AQ34" s="73">
        <v>9185602.819600001</v>
      </c>
      <c r="AR34" s="73">
        <v>11751379.345299996</v>
      </c>
      <c r="AS34" s="73">
        <v>6586341.8600000013</v>
      </c>
      <c r="AT34" s="73">
        <v>13156326.750000004</v>
      </c>
      <c r="AU34" s="73">
        <v>2963729.17</v>
      </c>
      <c r="AV34" s="73">
        <v>9524031.9600000009</v>
      </c>
      <c r="AW34" s="73">
        <v>6133203.5399999982</v>
      </c>
      <c r="AX34" s="73">
        <v>10332449.899999999</v>
      </c>
      <c r="AY34" s="73">
        <v>6601993.1299999999</v>
      </c>
      <c r="AZ34" s="97">
        <v>8030752.7799999993</v>
      </c>
      <c r="BA34" s="73">
        <v>6778770.0699999984</v>
      </c>
      <c r="BB34" s="73">
        <v>9220657.0000000019</v>
      </c>
      <c r="BC34" s="73">
        <v>9602734.7699999977</v>
      </c>
      <c r="BD34" s="73">
        <v>9735863.2300000004</v>
      </c>
      <c r="BE34" s="73">
        <v>7993403.4499999993</v>
      </c>
      <c r="BF34" s="73">
        <v>8530258.75</v>
      </c>
      <c r="BG34" s="73">
        <v>11067737.01</v>
      </c>
      <c r="BH34" s="73">
        <v>10401465.700000003</v>
      </c>
      <c r="BI34" s="73">
        <v>8615020.7299999967</v>
      </c>
      <c r="BJ34" s="73">
        <v>9281131.709999999</v>
      </c>
      <c r="BK34" s="73">
        <v>9573670.049999997</v>
      </c>
      <c r="BL34" s="73">
        <v>9267945.1299999971</v>
      </c>
      <c r="BM34" s="73">
        <v>6132124.3200000003</v>
      </c>
      <c r="BN34" s="73">
        <v>8578675.9299999997</v>
      </c>
      <c r="BO34" s="73">
        <v>7118838.2200000007</v>
      </c>
      <c r="BP34" s="73">
        <v>4996595.6099999975</v>
      </c>
      <c r="BQ34" s="344">
        <v>779614.98000000045</v>
      </c>
      <c r="BR34" s="344">
        <v>3856241.6299999994</v>
      </c>
      <c r="BS34" s="344">
        <v>3944267.6899999985</v>
      </c>
      <c r="BT34" s="344">
        <v>6762026.5999999987</v>
      </c>
      <c r="BU34" s="344">
        <v>3911183.5300000003</v>
      </c>
      <c r="BV34" s="344">
        <v>7629351.0800000001</v>
      </c>
      <c r="BW34" s="73">
        <v>5561280.4899999984</v>
      </c>
      <c r="BX34" s="73">
        <v>4763448.54</v>
      </c>
      <c r="BY34" s="73">
        <v>8994131.0500000007</v>
      </c>
      <c r="BZ34" s="73">
        <v>10060745.499999998</v>
      </c>
      <c r="CA34" s="73">
        <v>5920322.6299999999</v>
      </c>
      <c r="CB34" s="73">
        <v>9530715.129999999</v>
      </c>
      <c r="CC34" s="368">
        <v>7761251.8599999985</v>
      </c>
      <c r="CD34" s="368">
        <v>6504540.8499999996</v>
      </c>
      <c r="CE34" s="368">
        <v>11340474.720000001</v>
      </c>
      <c r="CF34" s="365">
        <v>1022731.05</v>
      </c>
      <c r="CG34" s="365">
        <v>790660.85000000009</v>
      </c>
      <c r="CH34" s="365">
        <v>10059654.029999999</v>
      </c>
      <c r="CI34" s="241">
        <v>5555895.7799999993</v>
      </c>
      <c r="CJ34" s="241">
        <v>6425781.8099999996</v>
      </c>
      <c r="CK34" s="241">
        <v>5722053.6100000003</v>
      </c>
      <c r="CL34" s="365">
        <v>10680646.830000002</v>
      </c>
      <c r="CM34" s="365">
        <v>15684304.029999997</v>
      </c>
      <c r="CN34" s="365">
        <v>14013609.699999999</v>
      </c>
      <c r="CO34" s="365">
        <v>9733793.6300000008</v>
      </c>
      <c r="CP34" s="365">
        <v>12507692.320000004</v>
      </c>
      <c r="CQ34" s="365">
        <v>15115430.379999999</v>
      </c>
      <c r="CR34" s="365">
        <v>22423063</v>
      </c>
      <c r="CS34" s="365">
        <v>8228391</v>
      </c>
      <c r="CT34" s="365">
        <v>19182181</v>
      </c>
      <c r="CU34" s="369">
        <v>10093904.679999998</v>
      </c>
      <c r="CV34" s="369">
        <v>8568785.1099999994</v>
      </c>
      <c r="CW34" s="369">
        <v>7991109.8999999994</v>
      </c>
      <c r="CX34" s="365">
        <v>616106.67000000027</v>
      </c>
      <c r="CY34" s="365">
        <v>1144892.4934639945</v>
      </c>
      <c r="CZ34" s="365">
        <v>984143.71000000043</v>
      </c>
      <c r="DA34" s="73">
        <v>1272729.2099999993</v>
      </c>
      <c r="DB34" s="73">
        <v>904056.93396190472</v>
      </c>
      <c r="DC34" s="73">
        <v>7881353.5363020403</v>
      </c>
      <c r="DD34" s="73">
        <v>11916658.79128415</v>
      </c>
      <c r="DE34" s="73">
        <v>8336459.290000001</v>
      </c>
      <c r="DF34" s="73">
        <v>19812595.916011225</v>
      </c>
    </row>
    <row r="35" spans="1:110" x14ac:dyDescent="0.3">
      <c r="B35" s="90" t="s">
        <v>169</v>
      </c>
      <c r="C35" s="91">
        <f>C33-C34</f>
        <v>-78608206</v>
      </c>
      <c r="D35" s="73">
        <v>-91062574.629700005</v>
      </c>
      <c r="E35" s="73">
        <v>-85387042.795400038</v>
      </c>
      <c r="F35" s="73">
        <v>-42809972.023399994</v>
      </c>
      <c r="G35" s="73">
        <f t="shared" si="1"/>
        <v>-56469182.98999998</v>
      </c>
      <c r="H35" s="73">
        <f t="shared" si="2"/>
        <v>-96598446.142800003</v>
      </c>
      <c r="I35" s="73">
        <f t="shared" si="3"/>
        <v>-98711637.187599987</v>
      </c>
      <c r="J35" s="73">
        <f t="shared" si="0"/>
        <v>-105844588.67</v>
      </c>
      <c r="K35" s="73">
        <f t="shared" si="4"/>
        <v>-72477421.060000002</v>
      </c>
      <c r="L35" s="365">
        <f t="shared" si="5"/>
        <v>-82261335.329999998</v>
      </c>
      <c r="M35" s="365">
        <f t="shared" si="6"/>
        <v>-145234730.13</v>
      </c>
      <c r="N35" s="365">
        <f t="shared" si="7"/>
        <v>-78638316.011023313</v>
      </c>
      <c r="O35" s="102">
        <f t="shared" ref="O35:Z35" si="26">O33-O34</f>
        <v>-1322926.5799999989</v>
      </c>
      <c r="P35" s="102">
        <f t="shared" si="26"/>
        <v>-622499.75000000023</v>
      </c>
      <c r="Q35" s="102">
        <v>-682133.28</v>
      </c>
      <c r="R35" s="103">
        <f t="shared" si="26"/>
        <v>-6871677.0399999935</v>
      </c>
      <c r="S35" s="103">
        <f t="shared" si="26"/>
        <v>-3317569.9399999995</v>
      </c>
      <c r="T35" s="103">
        <f t="shared" si="26"/>
        <v>-6479089.0600000015</v>
      </c>
      <c r="U35" s="103">
        <v>-4921770.8099999987</v>
      </c>
      <c r="V35" s="103">
        <f t="shared" si="26"/>
        <v>-7221370</v>
      </c>
      <c r="W35" s="103">
        <f t="shared" si="26"/>
        <v>-4765761.9799999995</v>
      </c>
      <c r="X35" s="103">
        <f t="shared" si="26"/>
        <v>-5262357.5100000007</v>
      </c>
      <c r="Y35" s="103">
        <f t="shared" si="26"/>
        <v>-9073539.8099999949</v>
      </c>
      <c r="Z35" s="103">
        <f t="shared" si="26"/>
        <v>-5928487.2299999995</v>
      </c>
      <c r="AA35" s="103">
        <v>-5073779.78</v>
      </c>
      <c r="AB35" s="103">
        <v>-5518813.0600000005</v>
      </c>
      <c r="AC35" s="103">
        <v>-5589404.4899999993</v>
      </c>
      <c r="AD35" s="103">
        <v>-8306783.3799999999</v>
      </c>
      <c r="AE35" s="103">
        <v>-6929053.21</v>
      </c>
      <c r="AF35" s="103">
        <v>-8768757.8300000001</v>
      </c>
      <c r="AG35" s="103">
        <v>-9967649.5</v>
      </c>
      <c r="AH35" s="103">
        <v>-10882198.480000004</v>
      </c>
      <c r="AI35" s="103">
        <v>-11178968.549999997</v>
      </c>
      <c r="AJ35" s="103">
        <v>-5868293.8834999986</v>
      </c>
      <c r="AK35" s="103">
        <v>-11108101.274599999</v>
      </c>
      <c r="AL35" s="103">
        <v>-7406642.7047000006</v>
      </c>
      <c r="AM35" s="103">
        <v>-8445239.8996999972</v>
      </c>
      <c r="AN35" s="103">
        <v>-7127169.8791000005</v>
      </c>
      <c r="AO35" s="103">
        <v>-8607344.9600000009</v>
      </c>
      <c r="AP35" s="103">
        <v>-4899434.2938999999</v>
      </c>
      <c r="AQ35" s="103">
        <v>-9184985.6296000015</v>
      </c>
      <c r="AR35" s="103">
        <v>-11751379.345299996</v>
      </c>
      <c r="AS35" s="103">
        <v>-6586341.8600000013</v>
      </c>
      <c r="AT35" s="103">
        <v>-13156326.750000004</v>
      </c>
      <c r="AU35" s="103">
        <v>-2963729.17</v>
      </c>
      <c r="AV35" s="103">
        <v>-9524031.9600000009</v>
      </c>
      <c r="AW35" s="103">
        <v>-6133203.5399999982</v>
      </c>
      <c r="AX35" s="103">
        <v>-10332449.899999999</v>
      </c>
      <c r="AY35" s="103">
        <v>-6601993.1299999999</v>
      </c>
      <c r="AZ35" s="103">
        <v>-8030752.7799999993</v>
      </c>
      <c r="BA35" s="103">
        <v>-6778770.0699999984</v>
      </c>
      <c r="BB35" s="103">
        <v>-9220657.0000000019</v>
      </c>
      <c r="BC35" s="103">
        <v>-9602734.7699999977</v>
      </c>
      <c r="BD35" s="103">
        <v>-9734324.7699999996</v>
      </c>
      <c r="BE35" s="103">
        <v>-7993403.4499999993</v>
      </c>
      <c r="BF35" s="103">
        <v>-8516597.5500000007</v>
      </c>
      <c r="BG35" s="103">
        <v>-11067737.01</v>
      </c>
      <c r="BH35" s="103">
        <v>-10401465.700000003</v>
      </c>
      <c r="BI35" s="103">
        <v>-8615020.7299999967</v>
      </c>
      <c r="BJ35" s="103">
        <v>-9281131.709999999</v>
      </c>
      <c r="BK35" s="103">
        <v>-9573670.049999997</v>
      </c>
      <c r="BL35" s="103">
        <v>-9266805.1299999971</v>
      </c>
      <c r="BM35" s="103">
        <v>-6132124.3200000003</v>
      </c>
      <c r="BN35" s="103">
        <v>-8578675.9299999997</v>
      </c>
      <c r="BO35" s="103">
        <v>-7118838.2200000007</v>
      </c>
      <c r="BP35" s="103">
        <v>-4996595.6099999975</v>
      </c>
      <c r="BQ35" s="344">
        <v>-779614.98000000045</v>
      </c>
      <c r="BR35" s="344">
        <v>-3856241.6299999994</v>
      </c>
      <c r="BS35" s="344">
        <v>-3943778.6899999985</v>
      </c>
      <c r="BT35" s="344">
        <v>-6762026.5999999987</v>
      </c>
      <c r="BU35" s="344">
        <v>-3839698.8200000003</v>
      </c>
      <c r="BV35" s="344">
        <v>-7629351.0800000001</v>
      </c>
      <c r="BW35" s="73">
        <f>BW33-BW34</f>
        <v>-5561280.4899999984</v>
      </c>
      <c r="BX35" s="73">
        <f t="shared" ref="BX35:DF35" si="27">BX33-BX34</f>
        <v>-4763448.54</v>
      </c>
      <c r="BY35" s="73">
        <f t="shared" si="27"/>
        <v>-8994131.0500000007</v>
      </c>
      <c r="BZ35" s="73">
        <f t="shared" si="27"/>
        <v>-10060745.499999998</v>
      </c>
      <c r="CA35" s="73">
        <f t="shared" si="27"/>
        <v>-5920322.6299999999</v>
      </c>
      <c r="CB35" s="73">
        <f t="shared" si="27"/>
        <v>-9524739.2199999988</v>
      </c>
      <c r="CC35" s="368">
        <f t="shared" si="27"/>
        <v>-7761251.8599999985</v>
      </c>
      <c r="CD35" s="368">
        <f t="shared" si="27"/>
        <v>-6504540.8499999996</v>
      </c>
      <c r="CE35" s="368">
        <f t="shared" si="27"/>
        <v>-11331613.040000001</v>
      </c>
      <c r="CF35" s="365">
        <f t="shared" si="27"/>
        <v>-988947.27</v>
      </c>
      <c r="CG35" s="365">
        <f t="shared" si="27"/>
        <v>-790660.85000000009</v>
      </c>
      <c r="CH35" s="365">
        <f t="shared" si="27"/>
        <v>-10059654.029999999</v>
      </c>
      <c r="CI35" s="365">
        <f t="shared" si="27"/>
        <v>-5548872.1999999993</v>
      </c>
      <c r="CJ35" s="365">
        <f t="shared" si="27"/>
        <v>-6425781.8099999996</v>
      </c>
      <c r="CK35" s="365">
        <f t="shared" si="27"/>
        <v>-5719050.4800000004</v>
      </c>
      <c r="CL35" s="365">
        <f t="shared" si="27"/>
        <v>-10680646.830000002</v>
      </c>
      <c r="CM35" s="365">
        <f t="shared" si="27"/>
        <v>-15684304.029999997</v>
      </c>
      <c r="CN35" s="365">
        <f t="shared" si="27"/>
        <v>-14005607.6</v>
      </c>
      <c r="CO35" s="365">
        <f t="shared" si="27"/>
        <v>-9733793.6300000008</v>
      </c>
      <c r="CP35" s="365">
        <f t="shared" si="27"/>
        <v>-12506942.320000004</v>
      </c>
      <c r="CQ35" s="365">
        <f t="shared" si="27"/>
        <v>-15115430.379999999</v>
      </c>
      <c r="CR35" s="365">
        <f t="shared" si="27"/>
        <v>-22403728.850000001</v>
      </c>
      <c r="CS35" s="365">
        <f t="shared" si="27"/>
        <v>-8228391</v>
      </c>
      <c r="CT35" s="365">
        <f t="shared" si="27"/>
        <v>-19182181</v>
      </c>
      <c r="CU35" s="365">
        <f t="shared" si="27"/>
        <v>-10093904.679999998</v>
      </c>
      <c r="CV35" s="365">
        <f t="shared" si="27"/>
        <v>-8568035.1099999994</v>
      </c>
      <c r="CW35" s="365">
        <f t="shared" si="27"/>
        <v>-7989459.8999999994</v>
      </c>
      <c r="CX35" s="365">
        <f t="shared" si="27"/>
        <v>-616106.67000000027</v>
      </c>
      <c r="CY35" s="365">
        <f t="shared" si="27"/>
        <v>-1144892.4934639945</v>
      </c>
      <c r="CZ35" s="365">
        <f t="shared" si="27"/>
        <v>-976141.61000000045</v>
      </c>
      <c r="DA35" s="365">
        <f t="shared" si="27"/>
        <v>-1269726.0799999994</v>
      </c>
      <c r="DB35" s="365">
        <f t="shared" si="27"/>
        <v>-904056.93396190472</v>
      </c>
      <c r="DC35" s="365">
        <f t="shared" si="27"/>
        <v>-7881353.5363020403</v>
      </c>
      <c r="DD35" s="365">
        <f t="shared" si="27"/>
        <v>-11916658.79128415</v>
      </c>
      <c r="DE35" s="365">
        <f t="shared" si="27"/>
        <v>-8336459.290000001</v>
      </c>
      <c r="DF35" s="365">
        <f t="shared" si="27"/>
        <v>-18941520.916011225</v>
      </c>
    </row>
    <row r="36" spans="1:110" x14ac:dyDescent="0.3">
      <c r="A36" s="99" t="s">
        <v>179</v>
      </c>
      <c r="B36" s="90" t="s">
        <v>167</v>
      </c>
      <c r="C36" s="91">
        <v>767940</v>
      </c>
      <c r="D36" s="73">
        <v>923098.34</v>
      </c>
      <c r="E36" s="73">
        <v>203023.09999999998</v>
      </c>
      <c r="F36" s="73">
        <v>205956.64</v>
      </c>
      <c r="G36" s="73">
        <f t="shared" si="1"/>
        <v>253756</v>
      </c>
      <c r="H36" s="73">
        <f t="shared" si="2"/>
        <v>324186</v>
      </c>
      <c r="I36" s="73">
        <f t="shared" si="3"/>
        <v>536148</v>
      </c>
      <c r="J36" s="73">
        <f t="shared" si="0"/>
        <v>3074924</v>
      </c>
      <c r="K36" s="73">
        <f t="shared" si="4"/>
        <v>2853442.8</v>
      </c>
      <c r="L36" s="365">
        <f t="shared" si="5"/>
        <v>1704508</v>
      </c>
      <c r="M36" s="365">
        <f t="shared" si="6"/>
        <v>1492471.99</v>
      </c>
      <c r="N36" s="365">
        <f t="shared" si="7"/>
        <v>968824.68</v>
      </c>
      <c r="O36" s="77">
        <v>28798</v>
      </c>
      <c r="P36" s="73">
        <v>17854</v>
      </c>
      <c r="Q36" s="73">
        <v>14955</v>
      </c>
      <c r="R36" s="97">
        <v>15244</v>
      </c>
      <c r="S36" s="73">
        <v>0</v>
      </c>
      <c r="T36" s="73">
        <v>15809</v>
      </c>
      <c r="U36" s="73">
        <v>27142</v>
      </c>
      <c r="V36" s="34">
        <v>0</v>
      </c>
      <c r="W36" s="73">
        <v>45029</v>
      </c>
      <c r="X36" s="98">
        <v>28641</v>
      </c>
      <c r="Y36" s="98">
        <v>46294</v>
      </c>
      <c r="Z36" s="98">
        <v>13990</v>
      </c>
      <c r="AA36" s="98">
        <v>43379</v>
      </c>
      <c r="AB36" s="98">
        <v>27138</v>
      </c>
      <c r="AC36" s="98">
        <v>52755</v>
      </c>
      <c r="AD36" s="98">
        <v>0</v>
      </c>
      <c r="AE36" s="98">
        <v>27025</v>
      </c>
      <c r="AF36" s="98">
        <v>58868</v>
      </c>
      <c r="AG36" s="131">
        <v>0</v>
      </c>
      <c r="AH36" s="131">
        <v>28559</v>
      </c>
      <c r="AI36" s="131">
        <v>14224</v>
      </c>
      <c r="AJ36" s="98">
        <v>57201</v>
      </c>
      <c r="AK36" s="98">
        <v>450</v>
      </c>
      <c r="AL36" s="98">
        <v>14587</v>
      </c>
      <c r="AM36" s="73">
        <v>328116</v>
      </c>
      <c r="AN36" s="73">
        <v>0</v>
      </c>
      <c r="AO36" s="73">
        <v>11793</v>
      </c>
      <c r="AP36" s="73">
        <v>0</v>
      </c>
      <c r="AQ36" s="73">
        <v>14537</v>
      </c>
      <c r="AR36" s="73">
        <v>0</v>
      </c>
      <c r="AS36" s="73">
        <v>76812</v>
      </c>
      <c r="AT36" s="73">
        <v>38507</v>
      </c>
      <c r="AU36" s="73">
        <v>26176</v>
      </c>
      <c r="AV36" s="73">
        <v>13956</v>
      </c>
      <c r="AW36" s="73">
        <v>26251</v>
      </c>
      <c r="AX36" s="73">
        <v>0</v>
      </c>
      <c r="AY36" s="73">
        <v>0</v>
      </c>
      <c r="AZ36" s="97">
        <v>135489</v>
      </c>
      <c r="BA36" s="73">
        <v>517690</v>
      </c>
      <c r="BB36" s="73">
        <v>68985</v>
      </c>
      <c r="BC36" s="73">
        <v>277225</v>
      </c>
      <c r="BD36" s="73">
        <v>260445</v>
      </c>
      <c r="BE36" s="73">
        <v>267150</v>
      </c>
      <c r="BF36" s="73">
        <v>0</v>
      </c>
      <c r="BG36" s="73">
        <v>754190</v>
      </c>
      <c r="BH36" s="73">
        <v>258280</v>
      </c>
      <c r="BI36" s="73">
        <v>266800</v>
      </c>
      <c r="BJ36" s="73">
        <v>268670</v>
      </c>
      <c r="BK36" s="73">
        <v>463640</v>
      </c>
      <c r="BL36" s="73">
        <v>246090</v>
      </c>
      <c r="BM36" s="73">
        <v>263369</v>
      </c>
      <c r="BN36" s="73">
        <v>186645</v>
      </c>
      <c r="BO36" s="73">
        <v>136510</v>
      </c>
      <c r="BP36" s="73">
        <v>161165</v>
      </c>
      <c r="BQ36" s="344">
        <v>230215</v>
      </c>
      <c r="BR36" s="344">
        <v>166055</v>
      </c>
      <c r="BS36" s="344">
        <v>222220</v>
      </c>
      <c r="BT36" s="344">
        <v>0</v>
      </c>
      <c r="BU36" s="344">
        <v>506388.8</v>
      </c>
      <c r="BV36" s="344">
        <v>271145</v>
      </c>
      <c r="BW36" s="73">
        <v>163655</v>
      </c>
      <c r="BX36" s="73">
        <v>0</v>
      </c>
      <c r="BY36" s="73">
        <v>394635</v>
      </c>
      <c r="BZ36" s="73">
        <v>133565</v>
      </c>
      <c r="CA36" s="73">
        <v>212670</v>
      </c>
      <c r="CB36" s="73">
        <v>0</v>
      </c>
      <c r="CC36" s="368">
        <v>0</v>
      </c>
      <c r="CD36" s="368">
        <v>381795</v>
      </c>
      <c r="CE36" s="368">
        <v>0</v>
      </c>
      <c r="CF36" s="365">
        <v>162338</v>
      </c>
      <c r="CG36" s="365">
        <v>129620</v>
      </c>
      <c r="CH36" s="365">
        <v>126230</v>
      </c>
      <c r="CI36" s="241">
        <v>125000</v>
      </c>
      <c r="CJ36" s="241">
        <v>0</v>
      </c>
      <c r="CK36" s="241">
        <v>95000</v>
      </c>
      <c r="CL36" s="365">
        <v>133565</v>
      </c>
      <c r="CM36" s="365">
        <v>212670</v>
      </c>
      <c r="CN36" s="365">
        <v>283115</v>
      </c>
      <c r="CO36" s="365">
        <v>49410</v>
      </c>
      <c r="CP36" s="365">
        <v>357365.99</v>
      </c>
      <c r="CQ36" s="365">
        <v>131000</v>
      </c>
      <c r="CR36" s="365">
        <v>59936</v>
      </c>
      <c r="CS36" s="365">
        <v>0</v>
      </c>
      <c r="CT36" s="365">
        <v>45410</v>
      </c>
      <c r="CU36" s="369">
        <v>0</v>
      </c>
      <c r="CV36" s="369">
        <v>64915</v>
      </c>
      <c r="CW36" s="369">
        <v>0</v>
      </c>
      <c r="CX36" s="365">
        <v>133565</v>
      </c>
      <c r="CY36" s="365">
        <v>212670</v>
      </c>
      <c r="CZ36" s="365">
        <v>283115</v>
      </c>
      <c r="DA36" s="73">
        <v>153838.68000000002</v>
      </c>
      <c r="DB36" s="73">
        <v>0</v>
      </c>
      <c r="DC36" s="73">
        <v>0</v>
      </c>
      <c r="DD36" s="370">
        <v>49606</v>
      </c>
      <c r="DE36" s="371">
        <v>16994</v>
      </c>
      <c r="DF36" s="371">
        <v>54121</v>
      </c>
    </row>
    <row r="37" spans="1:110" x14ac:dyDescent="0.3">
      <c r="B37" s="90" t="s">
        <v>168</v>
      </c>
      <c r="C37" s="91">
        <v>2558566</v>
      </c>
      <c r="D37" s="73">
        <v>2858690.05</v>
      </c>
      <c r="E37" s="73">
        <v>3087181.3799999994</v>
      </c>
      <c r="F37" s="73">
        <v>3461239.1999999993</v>
      </c>
      <c r="G37" s="73">
        <f t="shared" si="1"/>
        <v>3570108.71</v>
      </c>
      <c r="H37" s="73">
        <f t="shared" si="2"/>
        <v>3040352.4600000014</v>
      </c>
      <c r="I37" s="73">
        <f t="shared" si="3"/>
        <v>2813823.7800000003</v>
      </c>
      <c r="J37" s="73">
        <f t="shared" si="0"/>
        <v>2591177.9699999997</v>
      </c>
      <c r="K37" s="73">
        <f t="shared" si="4"/>
        <v>1873183.6700000002</v>
      </c>
      <c r="L37" s="365">
        <f t="shared" si="5"/>
        <v>3321994.5100000007</v>
      </c>
      <c r="M37" s="365">
        <f t="shared" si="6"/>
        <v>4027185.05</v>
      </c>
      <c r="N37" s="365">
        <f t="shared" si="7"/>
        <v>4342427.8858939605</v>
      </c>
      <c r="O37" s="77">
        <v>114183.20000000001</v>
      </c>
      <c r="P37" s="73">
        <v>83338.419999999984</v>
      </c>
      <c r="Q37" s="73">
        <v>509318.94</v>
      </c>
      <c r="R37" s="97">
        <v>282084.98999999987</v>
      </c>
      <c r="S37" s="73">
        <v>271482.11</v>
      </c>
      <c r="T37" s="73">
        <v>206199.04000000015</v>
      </c>
      <c r="U37" s="73">
        <v>322838.61999999988</v>
      </c>
      <c r="V37" s="372">
        <v>187557</v>
      </c>
      <c r="W37" s="372">
        <v>341038.56</v>
      </c>
      <c r="X37" s="98">
        <v>244739.38999999987</v>
      </c>
      <c r="Y37" s="98">
        <v>890086.6400000006</v>
      </c>
      <c r="Z37" s="98">
        <v>117241.79999999999</v>
      </c>
      <c r="AA37" s="98">
        <v>197016.21000000002</v>
      </c>
      <c r="AB37" s="98">
        <v>538902.50000000047</v>
      </c>
      <c r="AC37" s="98">
        <v>227395.00999999989</v>
      </c>
      <c r="AD37" s="98">
        <v>307472.84000000008</v>
      </c>
      <c r="AE37" s="98">
        <v>411847.31000000006</v>
      </c>
      <c r="AF37" s="98">
        <v>257738.96000000008</v>
      </c>
      <c r="AG37" s="131">
        <v>83743.319999999992</v>
      </c>
      <c r="AH37" s="131">
        <v>143625.25000000003</v>
      </c>
      <c r="AI37" s="131">
        <v>299500.47000000026</v>
      </c>
      <c r="AJ37" s="98">
        <v>24545.87000000001</v>
      </c>
      <c r="AK37" s="98">
        <v>260387.34000000011</v>
      </c>
      <c r="AL37" s="98">
        <v>288177.38000000006</v>
      </c>
      <c r="AM37" s="73">
        <v>150390.81000000006</v>
      </c>
      <c r="AN37" s="73">
        <v>260286.40000000002</v>
      </c>
      <c r="AO37" s="73">
        <v>214393.31999999992</v>
      </c>
      <c r="AP37" s="73">
        <v>60679.880000000005</v>
      </c>
      <c r="AQ37" s="73">
        <v>238238.28999999995</v>
      </c>
      <c r="AR37" s="73">
        <v>368410.56</v>
      </c>
      <c r="AS37" s="73">
        <v>86418.87999999999</v>
      </c>
      <c r="AT37" s="73">
        <v>383602.88000000006</v>
      </c>
      <c r="AU37" s="73">
        <v>452462.65</v>
      </c>
      <c r="AV37" s="73">
        <v>149022.33000000007</v>
      </c>
      <c r="AW37" s="73">
        <v>128220.64000000001</v>
      </c>
      <c r="AX37" s="73">
        <v>321697.14000000007</v>
      </c>
      <c r="AY37" s="73">
        <v>164386.30000000005</v>
      </c>
      <c r="AZ37" s="97">
        <v>424433.72000000003</v>
      </c>
      <c r="BA37" s="73">
        <v>87833.739999999991</v>
      </c>
      <c r="BB37" s="73">
        <v>141048.43</v>
      </c>
      <c r="BC37" s="73">
        <v>215679.55000000008</v>
      </c>
      <c r="BD37" s="73">
        <v>417492.46999999968</v>
      </c>
      <c r="BE37" s="73">
        <v>141589.44999999998</v>
      </c>
      <c r="BF37" s="73">
        <v>177771.5100000001</v>
      </c>
      <c r="BG37" s="73">
        <v>199615.04999999996</v>
      </c>
      <c r="BH37" s="73">
        <v>267236.99999999994</v>
      </c>
      <c r="BI37" s="73">
        <v>257046.10000000003</v>
      </c>
      <c r="BJ37" s="73">
        <v>97044.650000000009</v>
      </c>
      <c r="BK37" s="73">
        <v>95620.08</v>
      </c>
      <c r="BL37" s="73">
        <v>71289.2</v>
      </c>
      <c r="BM37" s="73">
        <v>108975.53000000006</v>
      </c>
      <c r="BN37" s="73">
        <v>21564.30000000001</v>
      </c>
      <c r="BO37" s="73">
        <v>127546.04000000002</v>
      </c>
      <c r="BP37" s="73">
        <v>291161.43999999989</v>
      </c>
      <c r="BQ37" s="344">
        <v>134042.57999999999</v>
      </c>
      <c r="BR37" s="344">
        <v>197638.07</v>
      </c>
      <c r="BS37" s="344">
        <v>195645.96</v>
      </c>
      <c r="BT37" s="344">
        <v>160048.73999999996</v>
      </c>
      <c r="BU37" s="344">
        <v>234711.11000000002</v>
      </c>
      <c r="BV37" s="344">
        <v>234940.62000000002</v>
      </c>
      <c r="BW37" s="73">
        <v>255718.22</v>
      </c>
      <c r="BX37" s="73">
        <v>386254.11999999976</v>
      </c>
      <c r="BY37" s="73">
        <v>221634.02000000002</v>
      </c>
      <c r="BZ37" s="73">
        <v>172624.00000000006</v>
      </c>
      <c r="CA37" s="73">
        <v>260246.80999999997</v>
      </c>
      <c r="CB37" s="73">
        <v>564150.49000000046</v>
      </c>
      <c r="CC37" s="368">
        <v>9844.6999999999989</v>
      </c>
      <c r="CD37" s="368">
        <v>476850.02000000008</v>
      </c>
      <c r="CE37" s="368">
        <v>60625.210000000006</v>
      </c>
      <c r="CF37" s="365">
        <v>367698.43</v>
      </c>
      <c r="CG37" s="365">
        <v>353869.94999999995</v>
      </c>
      <c r="CH37" s="365">
        <v>192478.5400000001</v>
      </c>
      <c r="CI37" s="241">
        <v>201168.88000000003</v>
      </c>
      <c r="CJ37" s="241">
        <v>377027.95999999967</v>
      </c>
      <c r="CK37" s="241">
        <v>366119.31999999995</v>
      </c>
      <c r="CL37" s="365">
        <v>179063.67999999991</v>
      </c>
      <c r="CM37" s="365">
        <v>297549.81</v>
      </c>
      <c r="CN37" s="365">
        <v>465055.48000000004</v>
      </c>
      <c r="CO37" s="365">
        <v>326585.09000000003</v>
      </c>
      <c r="CP37" s="365">
        <v>48142.94</v>
      </c>
      <c r="CQ37" s="365">
        <v>512074.89000000013</v>
      </c>
      <c r="CR37" s="365">
        <v>734811</v>
      </c>
      <c r="CS37" s="365">
        <v>254051</v>
      </c>
      <c r="CT37" s="365">
        <v>265535</v>
      </c>
      <c r="CU37" s="369">
        <v>284847.51000000007</v>
      </c>
      <c r="CV37" s="369">
        <v>403796.45000000013</v>
      </c>
      <c r="CW37" s="369">
        <v>264480.43999999994</v>
      </c>
      <c r="CX37" s="365">
        <v>410012.86999999994</v>
      </c>
      <c r="CY37" s="365">
        <v>486001.49577371369</v>
      </c>
      <c r="CZ37" s="365">
        <v>224751.99999999997</v>
      </c>
      <c r="DA37" s="73">
        <v>550352.14999999979</v>
      </c>
      <c r="DB37" s="73">
        <v>257962.20863242692</v>
      </c>
      <c r="DC37" s="73">
        <v>245782.75669714183</v>
      </c>
      <c r="DD37" s="73">
        <v>491949.81047428795</v>
      </c>
      <c r="DE37" s="73">
        <v>210085.54</v>
      </c>
      <c r="DF37" s="73">
        <v>512404.65431638953</v>
      </c>
    </row>
    <row r="38" spans="1:110" x14ac:dyDescent="0.3">
      <c r="B38" s="90" t="s">
        <v>169</v>
      </c>
      <c r="C38" s="91">
        <f>C36-C37</f>
        <v>-1790626</v>
      </c>
      <c r="D38" s="73">
        <v>-1935591.71</v>
      </c>
      <c r="E38" s="73">
        <v>-2884158.28</v>
      </c>
      <c r="F38" s="73">
        <v>-3255282.5599999991</v>
      </c>
      <c r="G38" s="73">
        <f t="shared" si="1"/>
        <v>-3316352.71</v>
      </c>
      <c r="H38" s="73">
        <f t="shared" si="2"/>
        <v>-2716166.4600000014</v>
      </c>
      <c r="I38" s="73">
        <f t="shared" si="3"/>
        <v>-2277675.7800000003</v>
      </c>
      <c r="J38" s="73">
        <f t="shared" si="0"/>
        <v>483746.03000000014</v>
      </c>
      <c r="K38" s="73">
        <f t="shared" si="4"/>
        <v>980259.13</v>
      </c>
      <c r="L38" s="365">
        <f t="shared" si="5"/>
        <v>-1617486.5100000002</v>
      </c>
      <c r="M38" s="365">
        <f t="shared" si="6"/>
        <v>-2534713.0599999996</v>
      </c>
      <c r="N38" s="365">
        <f t="shared" si="7"/>
        <v>-3373603.2058939594</v>
      </c>
      <c r="O38" s="102">
        <f t="shared" ref="O38:Z38" si="28">O36-O37</f>
        <v>-85385.200000000012</v>
      </c>
      <c r="P38" s="102">
        <f t="shared" si="28"/>
        <v>-65484.419999999984</v>
      </c>
      <c r="Q38" s="102">
        <v>-494363.94</v>
      </c>
      <c r="R38" s="103">
        <f t="shared" si="28"/>
        <v>-266840.98999999987</v>
      </c>
      <c r="S38" s="103">
        <f t="shared" si="28"/>
        <v>-271482.11</v>
      </c>
      <c r="T38" s="103">
        <f t="shared" si="28"/>
        <v>-190390.04000000015</v>
      </c>
      <c r="U38" s="103">
        <v>-295696.61999999988</v>
      </c>
      <c r="V38" s="103">
        <f t="shared" si="28"/>
        <v>-187557</v>
      </c>
      <c r="W38" s="103">
        <f t="shared" si="28"/>
        <v>-296009.56</v>
      </c>
      <c r="X38" s="103">
        <f t="shared" si="28"/>
        <v>-216098.38999999987</v>
      </c>
      <c r="Y38" s="103">
        <f t="shared" si="28"/>
        <v>-843792.6400000006</v>
      </c>
      <c r="Z38" s="103">
        <f t="shared" si="28"/>
        <v>-103251.79999999999</v>
      </c>
      <c r="AA38" s="103">
        <v>-153637.21000000002</v>
      </c>
      <c r="AB38" s="103">
        <v>-511764.50000000047</v>
      </c>
      <c r="AC38" s="103">
        <v>-174640.00999999989</v>
      </c>
      <c r="AD38" s="103">
        <v>-307472.84000000008</v>
      </c>
      <c r="AE38" s="103">
        <v>-384822.31000000006</v>
      </c>
      <c r="AF38" s="103">
        <v>-198870.96000000008</v>
      </c>
      <c r="AG38" s="103">
        <v>-83743.319999999992</v>
      </c>
      <c r="AH38" s="103">
        <v>-115066.25000000003</v>
      </c>
      <c r="AI38" s="103">
        <v>-285276.47000000026</v>
      </c>
      <c r="AJ38" s="103">
        <v>32655.12999999999</v>
      </c>
      <c r="AK38" s="103">
        <v>-259937.34000000011</v>
      </c>
      <c r="AL38" s="103">
        <v>-273590.38000000006</v>
      </c>
      <c r="AM38" s="103">
        <v>177725.18999999994</v>
      </c>
      <c r="AN38" s="103">
        <v>-260286.40000000002</v>
      </c>
      <c r="AO38" s="103">
        <v>-202600.31999999992</v>
      </c>
      <c r="AP38" s="103">
        <v>-60679.880000000005</v>
      </c>
      <c r="AQ38" s="103">
        <v>-223701.28999999995</v>
      </c>
      <c r="AR38" s="103">
        <v>-368410.56</v>
      </c>
      <c r="AS38" s="103">
        <v>-9606.8799999999901</v>
      </c>
      <c r="AT38" s="103">
        <v>-345095.88000000006</v>
      </c>
      <c r="AU38" s="103">
        <v>-426286.65</v>
      </c>
      <c r="AV38" s="103">
        <v>-135066.33000000007</v>
      </c>
      <c r="AW38" s="103">
        <v>-101969.64000000001</v>
      </c>
      <c r="AX38" s="103">
        <v>-321697.14000000007</v>
      </c>
      <c r="AY38" s="103">
        <v>-164386.30000000005</v>
      </c>
      <c r="AZ38" s="103">
        <v>-288944.72000000003</v>
      </c>
      <c r="BA38" s="103">
        <v>429856.26</v>
      </c>
      <c r="BB38" s="103">
        <v>-72063.429999999993</v>
      </c>
      <c r="BC38" s="103">
        <v>61545.449999999924</v>
      </c>
      <c r="BD38" s="103">
        <v>-157047.46999999968</v>
      </c>
      <c r="BE38" s="103">
        <v>125560.55000000002</v>
      </c>
      <c r="BF38" s="103">
        <v>-177771.5100000001</v>
      </c>
      <c r="BG38" s="103">
        <v>554574.95000000007</v>
      </c>
      <c r="BH38" s="103">
        <v>-8956.9999999999418</v>
      </c>
      <c r="BI38" s="103">
        <v>9753.8999999999651</v>
      </c>
      <c r="BJ38" s="103">
        <v>171625.34999999998</v>
      </c>
      <c r="BK38" s="103">
        <v>368019.92</v>
      </c>
      <c r="BL38" s="103">
        <v>174800.8</v>
      </c>
      <c r="BM38" s="103">
        <v>154393.46999999994</v>
      </c>
      <c r="BN38" s="103">
        <v>165080.69999999998</v>
      </c>
      <c r="BO38" s="103">
        <v>8963.9599999999773</v>
      </c>
      <c r="BP38" s="103">
        <v>-129996.43999999989</v>
      </c>
      <c r="BQ38" s="344">
        <v>96172.420000000013</v>
      </c>
      <c r="BR38" s="344">
        <v>-31583.070000000007</v>
      </c>
      <c r="BS38" s="344">
        <v>26574.040000000008</v>
      </c>
      <c r="BT38" s="344">
        <v>-160048.73999999996</v>
      </c>
      <c r="BU38" s="344">
        <v>271677.68999999994</v>
      </c>
      <c r="BV38" s="344">
        <v>36204.379999999976</v>
      </c>
      <c r="BW38" s="73">
        <f>BW36-BW37</f>
        <v>-92063.22</v>
      </c>
      <c r="BX38" s="73">
        <f t="shared" ref="BX38:DF38" si="29">BX36-BX37</f>
        <v>-386254.11999999976</v>
      </c>
      <c r="BY38" s="73">
        <f t="shared" si="29"/>
        <v>173000.97999999998</v>
      </c>
      <c r="BZ38" s="73">
        <f t="shared" si="29"/>
        <v>-39059.000000000058</v>
      </c>
      <c r="CA38" s="73">
        <f t="shared" si="29"/>
        <v>-47576.809999999969</v>
      </c>
      <c r="CB38" s="73">
        <f t="shared" si="29"/>
        <v>-564150.49000000046</v>
      </c>
      <c r="CC38" s="368">
        <f t="shared" si="29"/>
        <v>-9844.6999999999989</v>
      </c>
      <c r="CD38" s="368">
        <f t="shared" si="29"/>
        <v>-95055.020000000077</v>
      </c>
      <c r="CE38" s="368">
        <f t="shared" si="29"/>
        <v>-60625.210000000006</v>
      </c>
      <c r="CF38" s="365">
        <f t="shared" si="29"/>
        <v>-205360.43</v>
      </c>
      <c r="CG38" s="365">
        <f t="shared" si="29"/>
        <v>-224249.94999999995</v>
      </c>
      <c r="CH38" s="365">
        <f t="shared" si="29"/>
        <v>-66248.540000000095</v>
      </c>
      <c r="CI38" s="365">
        <f t="shared" si="29"/>
        <v>-76168.880000000034</v>
      </c>
      <c r="CJ38" s="365">
        <f t="shared" si="29"/>
        <v>-377027.95999999967</v>
      </c>
      <c r="CK38" s="365">
        <f t="shared" si="29"/>
        <v>-271119.31999999995</v>
      </c>
      <c r="CL38" s="365">
        <f t="shared" si="29"/>
        <v>-45498.679999999906</v>
      </c>
      <c r="CM38" s="365">
        <f t="shared" si="29"/>
        <v>-84879.81</v>
      </c>
      <c r="CN38" s="365">
        <f t="shared" si="29"/>
        <v>-181940.48000000004</v>
      </c>
      <c r="CO38" s="365">
        <f t="shared" si="29"/>
        <v>-277175.09000000003</v>
      </c>
      <c r="CP38" s="365">
        <f t="shared" si="29"/>
        <v>309223.05</v>
      </c>
      <c r="CQ38" s="365">
        <f t="shared" si="29"/>
        <v>-381074.89000000013</v>
      </c>
      <c r="CR38" s="365">
        <f t="shared" si="29"/>
        <v>-674875</v>
      </c>
      <c r="CS38" s="365">
        <f t="shared" si="29"/>
        <v>-254051</v>
      </c>
      <c r="CT38" s="365">
        <f t="shared" si="29"/>
        <v>-220125</v>
      </c>
      <c r="CU38" s="365">
        <f t="shared" si="29"/>
        <v>-284847.51000000007</v>
      </c>
      <c r="CV38" s="365">
        <f t="shared" si="29"/>
        <v>-338881.45000000013</v>
      </c>
      <c r="CW38" s="365">
        <f t="shared" si="29"/>
        <v>-264480.43999999994</v>
      </c>
      <c r="CX38" s="365">
        <f t="shared" si="29"/>
        <v>-276447.86999999994</v>
      </c>
      <c r="CY38" s="365">
        <f t="shared" si="29"/>
        <v>-273331.49577371369</v>
      </c>
      <c r="CZ38" s="365">
        <f t="shared" si="29"/>
        <v>58363.000000000029</v>
      </c>
      <c r="DA38" s="365">
        <f t="shared" si="29"/>
        <v>-396513.46999999974</v>
      </c>
      <c r="DB38" s="365">
        <f t="shared" si="29"/>
        <v>-257962.20863242692</v>
      </c>
      <c r="DC38" s="365">
        <f t="shared" si="29"/>
        <v>-245782.75669714183</v>
      </c>
      <c r="DD38" s="365">
        <f t="shared" si="29"/>
        <v>-442343.81047428795</v>
      </c>
      <c r="DE38" s="365">
        <f t="shared" si="29"/>
        <v>-193091.54</v>
      </c>
      <c r="DF38" s="365">
        <f t="shared" si="29"/>
        <v>-458283.65431638953</v>
      </c>
    </row>
    <row r="39" spans="1:110" x14ac:dyDescent="0.3">
      <c r="A39" s="99" t="s">
        <v>180</v>
      </c>
      <c r="B39" s="90" t="s">
        <v>167</v>
      </c>
      <c r="C39" s="91">
        <v>829</v>
      </c>
      <c r="D39" s="73">
        <v>0</v>
      </c>
      <c r="E39" s="73">
        <v>64773</v>
      </c>
      <c r="F39" s="73">
        <v>79528</v>
      </c>
      <c r="G39" s="73">
        <f t="shared" si="1"/>
        <v>0</v>
      </c>
      <c r="H39" s="73">
        <f t="shared" si="2"/>
        <v>346844</v>
      </c>
      <c r="I39" s="73">
        <f t="shared" si="3"/>
        <v>52372.05</v>
      </c>
      <c r="J39" s="73">
        <f t="shared" si="0"/>
        <v>3120203.13</v>
      </c>
      <c r="K39" s="73">
        <f t="shared" si="4"/>
        <v>71971.51999999999</v>
      </c>
      <c r="L39" s="365">
        <f t="shared" si="5"/>
        <v>57405.46</v>
      </c>
      <c r="M39" s="365">
        <f t="shared" si="6"/>
        <v>212356.3</v>
      </c>
      <c r="N39" s="365">
        <f t="shared" si="7"/>
        <v>12186.929999999998</v>
      </c>
      <c r="O39" s="306">
        <v>0</v>
      </c>
      <c r="P39" s="73">
        <v>0</v>
      </c>
      <c r="Q39" s="73">
        <v>0</v>
      </c>
      <c r="R39" s="97">
        <v>0</v>
      </c>
      <c r="S39" s="73">
        <v>0</v>
      </c>
      <c r="T39" s="73">
        <v>0</v>
      </c>
      <c r="U39" s="73">
        <v>0</v>
      </c>
      <c r="V39" s="34">
        <v>0</v>
      </c>
      <c r="W39" s="73">
        <v>0</v>
      </c>
      <c r="X39" s="98">
        <v>0</v>
      </c>
      <c r="Y39" s="98">
        <v>0</v>
      </c>
      <c r="Z39" s="98">
        <v>0</v>
      </c>
      <c r="AA39" s="98">
        <v>25910</v>
      </c>
      <c r="AB39" s="98">
        <v>15204</v>
      </c>
      <c r="AC39" s="98">
        <v>22624</v>
      </c>
      <c r="AD39" s="98">
        <v>0</v>
      </c>
      <c r="AE39" s="98">
        <v>0</v>
      </c>
      <c r="AF39" s="98">
        <v>74152</v>
      </c>
      <c r="AG39" s="131">
        <v>0</v>
      </c>
      <c r="AH39" s="131">
        <v>143621</v>
      </c>
      <c r="AI39" s="131">
        <v>65333</v>
      </c>
      <c r="AJ39" s="98">
        <v>0</v>
      </c>
      <c r="AK39" s="98">
        <v>0</v>
      </c>
      <c r="AL39" s="98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15656</v>
      </c>
      <c r="AR39" s="73">
        <v>0</v>
      </c>
      <c r="AS39" s="73">
        <v>0</v>
      </c>
      <c r="AT39" s="73">
        <v>0</v>
      </c>
      <c r="AU39" s="73">
        <v>29940.05</v>
      </c>
      <c r="AV39" s="73">
        <v>0</v>
      </c>
      <c r="AW39" s="73">
        <v>6776</v>
      </c>
      <c r="AX39" s="73">
        <v>0</v>
      </c>
      <c r="AY39" s="73">
        <v>0</v>
      </c>
      <c r="AZ39" s="97">
        <v>19986</v>
      </c>
      <c r="BA39" s="73">
        <v>396710</v>
      </c>
      <c r="BB39" s="73">
        <v>125010</v>
      </c>
      <c r="BC39" s="73">
        <v>250370</v>
      </c>
      <c r="BD39" s="73">
        <v>1148500</v>
      </c>
      <c r="BE39" s="73">
        <v>324640</v>
      </c>
      <c r="BF39" s="73">
        <v>0</v>
      </c>
      <c r="BG39" s="73">
        <v>377170</v>
      </c>
      <c r="BH39" s="73">
        <v>425866.62</v>
      </c>
      <c r="BI39" s="73">
        <v>27550.51</v>
      </c>
      <c r="BJ39" s="73">
        <v>24400</v>
      </c>
      <c r="BK39" s="73">
        <v>1540.36</v>
      </c>
      <c r="BL39" s="73">
        <v>0</v>
      </c>
      <c r="BM39" s="73">
        <v>0</v>
      </c>
      <c r="BN39" s="73">
        <v>8817</v>
      </c>
      <c r="BO39" s="73">
        <v>6607.4</v>
      </c>
      <c r="BP39" s="73">
        <v>2577.08</v>
      </c>
      <c r="BQ39" s="344">
        <v>45057.929999999993</v>
      </c>
      <c r="BR39" s="344">
        <v>0</v>
      </c>
      <c r="BS39" s="344">
        <v>7321.75</v>
      </c>
      <c r="BT39" s="344">
        <v>50</v>
      </c>
      <c r="BU39" s="344">
        <v>0</v>
      </c>
      <c r="BV39" s="344">
        <v>0</v>
      </c>
      <c r="BW39" s="73">
        <v>3148</v>
      </c>
      <c r="BX39" s="73">
        <v>2520</v>
      </c>
      <c r="BY39" s="73">
        <v>0</v>
      </c>
      <c r="BZ39" s="73">
        <v>8444</v>
      </c>
      <c r="CA39" s="73">
        <v>11947.56</v>
      </c>
      <c r="CB39" s="73">
        <v>6280</v>
      </c>
      <c r="CC39" s="379">
        <v>4070.16</v>
      </c>
      <c r="CD39" s="379">
        <v>1797.74</v>
      </c>
      <c r="CE39" s="379">
        <v>0</v>
      </c>
      <c r="CF39" s="365">
        <v>16036</v>
      </c>
      <c r="CG39" s="365">
        <v>0</v>
      </c>
      <c r="CH39" s="365">
        <v>3162</v>
      </c>
      <c r="CI39" s="241">
        <v>44249.98</v>
      </c>
      <c r="CJ39" s="241">
        <v>31658.53</v>
      </c>
      <c r="CK39" s="241">
        <v>10872.929999999998</v>
      </c>
      <c r="CL39" s="365">
        <v>33138.619999999995</v>
      </c>
      <c r="CM39" s="365">
        <v>29465.980000000003</v>
      </c>
      <c r="CN39" s="365">
        <v>0</v>
      </c>
      <c r="CO39" s="365">
        <v>0</v>
      </c>
      <c r="CP39" s="365">
        <v>0</v>
      </c>
      <c r="CQ39" s="365">
        <v>0</v>
      </c>
      <c r="CR39" s="365">
        <v>26219.640000000003</v>
      </c>
      <c r="CS39" s="365">
        <v>1450.74</v>
      </c>
      <c r="CT39" s="365">
        <v>35299.87999999999</v>
      </c>
      <c r="CU39" s="369">
        <v>0</v>
      </c>
      <c r="CV39" s="369">
        <v>0</v>
      </c>
      <c r="CW39" s="369">
        <v>0</v>
      </c>
      <c r="CX39" s="365">
        <v>0</v>
      </c>
      <c r="CY39" s="365">
        <v>0</v>
      </c>
      <c r="CZ39" s="365">
        <v>0</v>
      </c>
      <c r="DA39" s="73">
        <v>10872.929999999998</v>
      </c>
      <c r="DB39" s="73">
        <v>0</v>
      </c>
      <c r="DC39" s="73">
        <v>0</v>
      </c>
      <c r="DD39" s="376">
        <v>0</v>
      </c>
      <c r="DE39" s="378">
        <v>768</v>
      </c>
      <c r="DF39" s="378">
        <v>546</v>
      </c>
    </row>
    <row r="40" spans="1:110" x14ac:dyDescent="0.3">
      <c r="B40" s="90" t="s">
        <v>168</v>
      </c>
      <c r="C40" s="91">
        <v>3669894</v>
      </c>
      <c r="D40" s="73">
        <v>3772549.2699999996</v>
      </c>
      <c r="E40" s="73">
        <v>5291099.1565999975</v>
      </c>
      <c r="F40" s="73">
        <v>5096424.1987999985</v>
      </c>
      <c r="G40" s="73">
        <f t="shared" si="1"/>
        <v>5720761.1770000001</v>
      </c>
      <c r="H40" s="73">
        <f t="shared" si="2"/>
        <v>8769777.8199999966</v>
      </c>
      <c r="I40" s="73">
        <f t="shared" si="3"/>
        <v>8514296.5550000016</v>
      </c>
      <c r="J40" s="73">
        <f t="shared" si="0"/>
        <v>6888135.3400000008</v>
      </c>
      <c r="K40" s="73">
        <f t="shared" si="4"/>
        <v>7439096.5999999978</v>
      </c>
      <c r="L40" s="365">
        <f t="shared" si="5"/>
        <v>12713826.060000001</v>
      </c>
      <c r="M40" s="365">
        <f t="shared" si="6"/>
        <v>10228005.890000001</v>
      </c>
      <c r="N40" s="365">
        <f t="shared" si="7"/>
        <v>8663344.6639072206</v>
      </c>
      <c r="O40" s="77">
        <v>190807.22999999998</v>
      </c>
      <c r="P40" s="73">
        <v>0</v>
      </c>
      <c r="Q40" s="73">
        <v>340775.17</v>
      </c>
      <c r="R40" s="97">
        <v>394217.87999999989</v>
      </c>
      <c r="S40" s="73">
        <v>714326.28</v>
      </c>
      <c r="T40" s="73">
        <v>528749.73999999987</v>
      </c>
      <c r="U40" s="73">
        <v>1008158.15</v>
      </c>
      <c r="V40" s="372">
        <v>438028</v>
      </c>
      <c r="W40" s="372">
        <v>892657.11199999996</v>
      </c>
      <c r="X40" s="98">
        <v>415734.84</v>
      </c>
      <c r="Y40" s="98">
        <v>11008.37</v>
      </c>
      <c r="Z40" s="98">
        <v>786298.40500000061</v>
      </c>
      <c r="AA40" s="98">
        <v>307890.43000000087</v>
      </c>
      <c r="AB40" s="98">
        <v>355000.59000000032</v>
      </c>
      <c r="AC40" s="98">
        <v>432368.97</v>
      </c>
      <c r="AD40" s="98">
        <v>490777.92999999935</v>
      </c>
      <c r="AE40" s="98">
        <v>1159324.7</v>
      </c>
      <c r="AF40" s="98">
        <v>806586.73999999987</v>
      </c>
      <c r="AG40" s="131">
        <v>1041941.3499999981</v>
      </c>
      <c r="AH40" s="131">
        <v>1002418.1299999987</v>
      </c>
      <c r="AI40" s="131">
        <v>835331.59999999951</v>
      </c>
      <c r="AJ40" s="98">
        <v>551676.16000000027</v>
      </c>
      <c r="AK40" s="98">
        <v>1228674.9799999995</v>
      </c>
      <c r="AL40" s="98">
        <v>557786.24</v>
      </c>
      <c r="AM40" s="73">
        <v>467385.52999999939</v>
      </c>
      <c r="AN40" s="73">
        <v>388931.91000000003</v>
      </c>
      <c r="AO40" s="73">
        <v>584446.7799999998</v>
      </c>
      <c r="AP40" s="73">
        <v>195564.71000000002</v>
      </c>
      <c r="AQ40" s="73">
        <v>1204209.4500000002</v>
      </c>
      <c r="AR40" s="73">
        <v>1167482.9100000015</v>
      </c>
      <c r="AS40" s="73">
        <v>806771.92499999981</v>
      </c>
      <c r="AT40" s="73">
        <v>596489.62000000011</v>
      </c>
      <c r="AU40" s="73">
        <v>921772.06</v>
      </c>
      <c r="AV40" s="73">
        <v>1072599.689999999</v>
      </c>
      <c r="AW40" s="73">
        <v>366243.62000000005</v>
      </c>
      <c r="AX40" s="73">
        <v>742398.35</v>
      </c>
      <c r="AY40" s="73">
        <v>250725.58000000002</v>
      </c>
      <c r="AZ40" s="97">
        <v>443452.12</v>
      </c>
      <c r="BA40" s="73">
        <v>834751.66999999993</v>
      </c>
      <c r="BB40" s="73">
        <v>525052.48</v>
      </c>
      <c r="BC40" s="73">
        <v>979057.86999999988</v>
      </c>
      <c r="BD40" s="73">
        <v>428935.71999999991</v>
      </c>
      <c r="BE40" s="73">
        <v>558676.29</v>
      </c>
      <c r="BF40" s="73">
        <v>301130.14</v>
      </c>
      <c r="BG40" s="73">
        <v>615159.16000000015</v>
      </c>
      <c r="BH40" s="73">
        <v>1010211.0000000019</v>
      </c>
      <c r="BI40" s="73">
        <v>398820.13</v>
      </c>
      <c r="BJ40" s="73">
        <v>542163.18000000005</v>
      </c>
      <c r="BK40" s="73">
        <v>413800.36999999959</v>
      </c>
      <c r="BL40" s="73">
        <v>446641.57</v>
      </c>
      <c r="BM40" s="73">
        <v>426763.02000000019</v>
      </c>
      <c r="BN40" s="73">
        <v>79600.3</v>
      </c>
      <c r="BO40" s="73">
        <v>372343.81</v>
      </c>
      <c r="BP40" s="73">
        <v>510317.54999999993</v>
      </c>
      <c r="BQ40" s="344">
        <v>500066.74999999977</v>
      </c>
      <c r="BR40" s="344">
        <v>1183828.18</v>
      </c>
      <c r="BS40" s="344">
        <v>785239.44000000006</v>
      </c>
      <c r="BT40" s="344">
        <v>1226276.1699999995</v>
      </c>
      <c r="BU40" s="344">
        <v>797661.80999999994</v>
      </c>
      <c r="BV40" s="344">
        <v>696557.63</v>
      </c>
      <c r="BW40" s="73">
        <v>710847.65999999992</v>
      </c>
      <c r="BX40" s="73">
        <v>742014.42000000016</v>
      </c>
      <c r="BY40" s="73">
        <v>1076323.1400000006</v>
      </c>
      <c r="BZ40" s="73">
        <v>586047.35</v>
      </c>
      <c r="CA40" s="73">
        <v>1099478.6299999999</v>
      </c>
      <c r="CB40" s="73">
        <v>683780.09000000008</v>
      </c>
      <c r="CC40" s="368">
        <v>350577.57</v>
      </c>
      <c r="CD40" s="368">
        <v>1596519.4299999983</v>
      </c>
      <c r="CE40" s="368">
        <v>1549766.3700000015</v>
      </c>
      <c r="CF40" s="365">
        <v>1180860.1900000002</v>
      </c>
      <c r="CG40" s="365">
        <v>1737317.5400000003</v>
      </c>
      <c r="CH40" s="365">
        <v>1400293.6700000004</v>
      </c>
      <c r="CI40" s="241">
        <v>628729.11</v>
      </c>
      <c r="CJ40" s="241">
        <v>547719.21000000008</v>
      </c>
      <c r="CK40" s="241">
        <v>944321.22</v>
      </c>
      <c r="CL40" s="365">
        <v>606551.15999999992</v>
      </c>
      <c r="CM40" s="365">
        <v>672111.24000000011</v>
      </c>
      <c r="CN40" s="365">
        <v>584562.65999999992</v>
      </c>
      <c r="CO40" s="365">
        <v>1628594.2100000002</v>
      </c>
      <c r="CP40" s="365">
        <v>672165.70000000007</v>
      </c>
      <c r="CQ40" s="365">
        <v>763510.38000000024</v>
      </c>
      <c r="CR40" s="365">
        <v>886289</v>
      </c>
      <c r="CS40" s="365">
        <v>1629669</v>
      </c>
      <c r="CT40" s="365">
        <v>663783</v>
      </c>
      <c r="CU40" s="369">
        <v>943064.53</v>
      </c>
      <c r="CV40" s="369">
        <v>714015.8100000011</v>
      </c>
      <c r="CW40" s="369">
        <v>1116122.8199999998</v>
      </c>
      <c r="CX40" s="365">
        <v>903657.11999999965</v>
      </c>
      <c r="CY40" s="365">
        <v>816127.78225654643</v>
      </c>
      <c r="CZ40" s="365">
        <v>555739.92000000004</v>
      </c>
      <c r="DA40" s="73">
        <v>636045.46</v>
      </c>
      <c r="DB40" s="73">
        <v>1350205.5359123345</v>
      </c>
      <c r="DC40" s="73">
        <v>583923.46562773793</v>
      </c>
      <c r="DD40" s="73">
        <v>845480.65510760457</v>
      </c>
      <c r="DE40" s="73">
        <v>126653.3</v>
      </c>
      <c r="DF40" s="73">
        <v>72308.265002995453</v>
      </c>
    </row>
    <row r="41" spans="1:110" x14ac:dyDescent="0.3">
      <c r="B41" s="90" t="s">
        <v>169</v>
      </c>
      <c r="C41" s="91">
        <f>C39-C40</f>
        <v>-3669065</v>
      </c>
      <c r="D41" s="73">
        <v>-3772549.2699999996</v>
      </c>
      <c r="E41" s="73">
        <v>-5226326.1565999975</v>
      </c>
      <c r="F41" s="73">
        <v>-5016896.1987999985</v>
      </c>
      <c r="G41" s="73">
        <f t="shared" si="1"/>
        <v>-5720761.1770000001</v>
      </c>
      <c r="H41" s="73">
        <f t="shared" si="2"/>
        <v>-8422933.8199999966</v>
      </c>
      <c r="I41" s="73">
        <f t="shared" si="3"/>
        <v>-8461924.5050000008</v>
      </c>
      <c r="J41" s="73">
        <f t="shared" si="0"/>
        <v>-3767932.2100000018</v>
      </c>
      <c r="K41" s="73">
        <f t="shared" si="4"/>
        <v>-7367125.0799999982</v>
      </c>
      <c r="L41" s="365">
        <f t="shared" si="5"/>
        <v>-12656420.600000001</v>
      </c>
      <c r="M41" s="365">
        <f t="shared" si="6"/>
        <v>-10015649.59</v>
      </c>
      <c r="N41" s="365">
        <f t="shared" si="7"/>
        <v>-8651157.7339072209</v>
      </c>
      <c r="O41" s="102">
        <f t="shared" ref="O41:Z41" si="30">O39-O40</f>
        <v>-190807.22999999998</v>
      </c>
      <c r="P41" s="102">
        <f t="shared" si="30"/>
        <v>0</v>
      </c>
      <c r="Q41" s="102">
        <v>-340775.17</v>
      </c>
      <c r="R41" s="120">
        <f t="shared" si="30"/>
        <v>-394217.87999999989</v>
      </c>
      <c r="S41" s="120">
        <f t="shared" si="30"/>
        <v>-714326.28</v>
      </c>
      <c r="T41" s="120">
        <f t="shared" si="30"/>
        <v>-528749.73999999987</v>
      </c>
      <c r="U41" s="120">
        <v>-1008158.15</v>
      </c>
      <c r="V41" s="120">
        <f t="shared" si="30"/>
        <v>-438028</v>
      </c>
      <c r="W41" s="120">
        <f t="shared" si="30"/>
        <v>-892657.11199999996</v>
      </c>
      <c r="X41" s="120">
        <f t="shared" si="30"/>
        <v>-415734.84</v>
      </c>
      <c r="Y41" s="120">
        <f t="shared" si="30"/>
        <v>-11008.37</v>
      </c>
      <c r="Z41" s="120">
        <f t="shared" si="30"/>
        <v>-786298.40500000061</v>
      </c>
      <c r="AA41" s="120">
        <v>-281980.43000000087</v>
      </c>
      <c r="AB41" s="120">
        <v>-339796.59000000032</v>
      </c>
      <c r="AC41" s="120">
        <v>-409744.97</v>
      </c>
      <c r="AD41" s="120">
        <v>-490777.92999999935</v>
      </c>
      <c r="AE41" s="120">
        <v>-1159324.7</v>
      </c>
      <c r="AF41" s="120">
        <v>-732434.73999999987</v>
      </c>
      <c r="AG41" s="120">
        <v>-1041941.3499999981</v>
      </c>
      <c r="AH41" s="120">
        <v>-858797.12999999872</v>
      </c>
      <c r="AI41" s="120">
        <v>-769998.59999999951</v>
      </c>
      <c r="AJ41" s="120">
        <v>-551676.16000000027</v>
      </c>
      <c r="AK41" s="120">
        <v>-1228674.9799999995</v>
      </c>
      <c r="AL41" s="120">
        <v>-557786.24</v>
      </c>
      <c r="AM41" s="120">
        <v>-467385.52999999939</v>
      </c>
      <c r="AN41" s="120">
        <v>-388931.91000000003</v>
      </c>
      <c r="AO41" s="120">
        <v>-584446.7799999998</v>
      </c>
      <c r="AP41" s="120">
        <v>-195564.71000000002</v>
      </c>
      <c r="AQ41" s="120">
        <v>-1188553.4500000002</v>
      </c>
      <c r="AR41" s="120">
        <v>-1167482.9100000015</v>
      </c>
      <c r="AS41" s="120">
        <v>-806771.92499999981</v>
      </c>
      <c r="AT41" s="120">
        <v>-596489.62000000011</v>
      </c>
      <c r="AU41" s="120">
        <v>-891832.01</v>
      </c>
      <c r="AV41" s="120">
        <v>-1072599.689999999</v>
      </c>
      <c r="AW41" s="120">
        <v>-359467.62000000005</v>
      </c>
      <c r="AX41" s="120">
        <v>-742398.35</v>
      </c>
      <c r="AY41" s="120">
        <v>-250725.58000000002</v>
      </c>
      <c r="AZ41" s="120">
        <v>-423466.12</v>
      </c>
      <c r="BA41" s="120">
        <v>-438041.66999999993</v>
      </c>
      <c r="BB41" s="120">
        <v>-400042.48</v>
      </c>
      <c r="BC41" s="120">
        <v>-728687.86999999988</v>
      </c>
      <c r="BD41" s="120">
        <v>719564.28</v>
      </c>
      <c r="BE41" s="120">
        <v>-234036.29000000004</v>
      </c>
      <c r="BF41" s="120">
        <v>-301130.14</v>
      </c>
      <c r="BG41" s="120">
        <v>-237989.16000000015</v>
      </c>
      <c r="BH41" s="120">
        <v>-584344.38000000187</v>
      </c>
      <c r="BI41" s="120">
        <v>-371269.62</v>
      </c>
      <c r="BJ41" s="120">
        <v>-517763.18000000005</v>
      </c>
      <c r="BK41" s="120">
        <v>-412260.0099999996</v>
      </c>
      <c r="BL41" s="120">
        <v>-446641.57</v>
      </c>
      <c r="BM41" s="120">
        <v>-426763.02000000019</v>
      </c>
      <c r="BN41" s="120">
        <v>-70783.3</v>
      </c>
      <c r="BO41" s="120">
        <v>-365736.41</v>
      </c>
      <c r="BP41" s="120">
        <v>-507740.46999999991</v>
      </c>
      <c r="BQ41" s="344">
        <v>-455008.81999999977</v>
      </c>
      <c r="BR41" s="344">
        <v>-1183828.18</v>
      </c>
      <c r="BS41" s="344">
        <v>-777917.69000000006</v>
      </c>
      <c r="BT41" s="344">
        <v>-1226226.1699999995</v>
      </c>
      <c r="BU41" s="344">
        <v>-797661.80999999994</v>
      </c>
      <c r="BV41" s="344">
        <v>-696557.63</v>
      </c>
      <c r="BW41" s="73">
        <f>BW39-BW40</f>
        <v>-707699.65999999992</v>
      </c>
      <c r="BX41" s="73">
        <f t="shared" ref="BX41:DF41" si="31">BX39-BX40</f>
        <v>-739494.42000000016</v>
      </c>
      <c r="BY41" s="73">
        <f t="shared" si="31"/>
        <v>-1076323.1400000006</v>
      </c>
      <c r="BZ41" s="73">
        <f t="shared" si="31"/>
        <v>-577603.35</v>
      </c>
      <c r="CA41" s="73">
        <f t="shared" si="31"/>
        <v>-1087531.0699999998</v>
      </c>
      <c r="CB41" s="73">
        <f t="shared" si="31"/>
        <v>-677500.09000000008</v>
      </c>
      <c r="CC41" s="368">
        <f t="shared" si="31"/>
        <v>-346507.41000000003</v>
      </c>
      <c r="CD41" s="368">
        <f t="shared" si="31"/>
        <v>-1594721.6899999983</v>
      </c>
      <c r="CE41" s="368">
        <f t="shared" si="31"/>
        <v>-1549766.3700000015</v>
      </c>
      <c r="CF41" s="365">
        <f t="shared" si="31"/>
        <v>-1164824.1900000002</v>
      </c>
      <c r="CG41" s="365">
        <f t="shared" si="31"/>
        <v>-1737317.5400000003</v>
      </c>
      <c r="CH41" s="365">
        <f t="shared" si="31"/>
        <v>-1397131.6700000004</v>
      </c>
      <c r="CI41" s="365">
        <f t="shared" si="31"/>
        <v>-584479.13</v>
      </c>
      <c r="CJ41" s="365">
        <f t="shared" si="31"/>
        <v>-516060.68000000005</v>
      </c>
      <c r="CK41" s="365">
        <f t="shared" si="31"/>
        <v>-933448.28999999992</v>
      </c>
      <c r="CL41" s="365">
        <f t="shared" si="31"/>
        <v>-573412.53999999992</v>
      </c>
      <c r="CM41" s="365">
        <f t="shared" si="31"/>
        <v>-642645.26000000013</v>
      </c>
      <c r="CN41" s="365">
        <f t="shared" si="31"/>
        <v>-584562.65999999992</v>
      </c>
      <c r="CO41" s="365">
        <f t="shared" si="31"/>
        <v>-1628594.2100000002</v>
      </c>
      <c r="CP41" s="365">
        <f t="shared" si="31"/>
        <v>-672165.70000000007</v>
      </c>
      <c r="CQ41" s="365">
        <f t="shared" si="31"/>
        <v>-763510.38000000024</v>
      </c>
      <c r="CR41" s="365">
        <f t="shared" si="31"/>
        <v>-860069.36</v>
      </c>
      <c r="CS41" s="365">
        <f t="shared" si="31"/>
        <v>-1628218.26</v>
      </c>
      <c r="CT41" s="365">
        <f t="shared" si="31"/>
        <v>-628483.12</v>
      </c>
      <c r="CU41" s="365">
        <f t="shared" si="31"/>
        <v>-943064.53</v>
      </c>
      <c r="CV41" s="365">
        <f t="shared" si="31"/>
        <v>-714015.8100000011</v>
      </c>
      <c r="CW41" s="365">
        <f t="shared" si="31"/>
        <v>-1116122.8199999998</v>
      </c>
      <c r="CX41" s="365">
        <f t="shared" si="31"/>
        <v>-903657.11999999965</v>
      </c>
      <c r="CY41" s="365">
        <f t="shared" si="31"/>
        <v>-816127.78225654643</v>
      </c>
      <c r="CZ41" s="365">
        <f t="shared" si="31"/>
        <v>-555739.92000000004</v>
      </c>
      <c r="DA41" s="365">
        <f t="shared" si="31"/>
        <v>-625172.52999999991</v>
      </c>
      <c r="DB41" s="365">
        <f t="shared" si="31"/>
        <v>-1350205.5359123345</v>
      </c>
      <c r="DC41" s="365">
        <f t="shared" si="31"/>
        <v>-583923.46562773793</v>
      </c>
      <c r="DD41" s="365">
        <f t="shared" si="31"/>
        <v>-845480.65510760457</v>
      </c>
      <c r="DE41" s="365">
        <f t="shared" si="31"/>
        <v>-125885.3</v>
      </c>
      <c r="DF41" s="365">
        <f t="shared" si="31"/>
        <v>-71762.265002995453</v>
      </c>
    </row>
    <row r="42" spans="1:110" x14ac:dyDescent="0.3">
      <c r="A42" s="99" t="s">
        <v>181</v>
      </c>
      <c r="B42" s="90" t="s">
        <v>167</v>
      </c>
      <c r="C42" s="91">
        <v>3592329</v>
      </c>
      <c r="D42" s="73">
        <v>3200837.6199999992</v>
      </c>
      <c r="E42" s="73">
        <v>4600684.0700000012</v>
      </c>
      <c r="F42" s="73">
        <v>11153732.23</v>
      </c>
      <c r="G42" s="73">
        <f t="shared" si="1"/>
        <v>9462196.0100000016</v>
      </c>
      <c r="H42" s="73">
        <f t="shared" si="2"/>
        <v>7447890.2299999995</v>
      </c>
      <c r="I42" s="73">
        <f t="shared" si="3"/>
        <v>6908922.2010000013</v>
      </c>
      <c r="J42" s="73">
        <f t="shared" si="0"/>
        <v>8916845.9000000004</v>
      </c>
      <c r="K42" s="73">
        <f t="shared" si="4"/>
        <v>6651019.2699999986</v>
      </c>
      <c r="L42" s="365">
        <f t="shared" si="5"/>
        <v>6183136.75</v>
      </c>
      <c r="M42" s="365">
        <f t="shared" si="6"/>
        <v>6535197.4799999986</v>
      </c>
      <c r="N42" s="365">
        <f t="shared" si="7"/>
        <v>3550067.4114368712</v>
      </c>
      <c r="O42" s="77">
        <v>506967.56</v>
      </c>
      <c r="P42" s="73">
        <v>636390.23000000033</v>
      </c>
      <c r="Q42" s="73">
        <v>514392.77</v>
      </c>
      <c r="R42" s="97">
        <v>413826.71999999974</v>
      </c>
      <c r="S42" s="73">
        <v>302673.4099999998</v>
      </c>
      <c r="T42" s="73">
        <v>770909.42999999993</v>
      </c>
      <c r="U42" s="73">
        <v>605979.45000000007</v>
      </c>
      <c r="V42" s="34">
        <v>600240.51000000036</v>
      </c>
      <c r="W42" s="73">
        <v>2892077.93</v>
      </c>
      <c r="X42" s="98">
        <v>680007.51000000013</v>
      </c>
      <c r="Y42" s="98">
        <v>961936.82</v>
      </c>
      <c r="Z42" s="98">
        <v>576793.67000000027</v>
      </c>
      <c r="AA42" s="98">
        <v>486926.34999999986</v>
      </c>
      <c r="AB42" s="98">
        <v>705588.23000000033</v>
      </c>
      <c r="AC42" s="98">
        <v>711076.43000000017</v>
      </c>
      <c r="AD42" s="98">
        <v>544142.1100000001</v>
      </c>
      <c r="AE42" s="98">
        <v>670462.28000000014</v>
      </c>
      <c r="AF42" s="98">
        <v>583209.49000000011</v>
      </c>
      <c r="AG42" s="131">
        <v>284571.96999999997</v>
      </c>
      <c r="AH42" s="131">
        <v>926423.43999999925</v>
      </c>
      <c r="AI42" s="131">
        <v>683169.75</v>
      </c>
      <c r="AJ42" s="98">
        <v>538723.12999999989</v>
      </c>
      <c r="AK42" s="98">
        <v>570373.66000000038</v>
      </c>
      <c r="AL42" s="98">
        <v>743223.3899999999</v>
      </c>
      <c r="AM42" s="73">
        <v>544080.31100000022</v>
      </c>
      <c r="AN42" s="73">
        <v>344768.58</v>
      </c>
      <c r="AO42" s="73">
        <v>1138177.0700000003</v>
      </c>
      <c r="AP42" s="73">
        <v>230892.75999999998</v>
      </c>
      <c r="AQ42" s="73">
        <v>394474.63999999996</v>
      </c>
      <c r="AR42" s="73">
        <v>592694.61999999965</v>
      </c>
      <c r="AS42" s="73">
        <v>402182.7099999999</v>
      </c>
      <c r="AT42" s="73">
        <v>566588.12000000011</v>
      </c>
      <c r="AU42" s="73">
        <v>497150.16</v>
      </c>
      <c r="AV42" s="73">
        <v>610943.39999999991</v>
      </c>
      <c r="AW42" s="73">
        <v>499556.23</v>
      </c>
      <c r="AX42" s="73">
        <v>1087413.6000000001</v>
      </c>
      <c r="AY42" s="73">
        <v>610010.1100000001</v>
      </c>
      <c r="AZ42" s="97">
        <v>584472.51000000013</v>
      </c>
      <c r="BA42" s="73">
        <v>512077.92</v>
      </c>
      <c r="BB42" s="73">
        <v>778568.04999999993</v>
      </c>
      <c r="BC42" s="73">
        <v>684123.16999999993</v>
      </c>
      <c r="BD42" s="73">
        <v>614606.25</v>
      </c>
      <c r="BE42" s="73">
        <v>708908.93</v>
      </c>
      <c r="BF42" s="73">
        <v>1074327.9999999998</v>
      </c>
      <c r="BG42" s="73">
        <v>962254.98000000068</v>
      </c>
      <c r="BH42" s="73">
        <v>899794.94000000006</v>
      </c>
      <c r="BI42" s="73">
        <v>569128.43000000005</v>
      </c>
      <c r="BJ42" s="73">
        <v>918572.61000000022</v>
      </c>
      <c r="BK42" s="73">
        <v>815303.79999999993</v>
      </c>
      <c r="BL42" s="73">
        <v>608263.20999999985</v>
      </c>
      <c r="BM42" s="73">
        <v>902412.6399999999</v>
      </c>
      <c r="BN42" s="73">
        <v>38811.300000000003</v>
      </c>
      <c r="BO42" s="73">
        <v>675733.16</v>
      </c>
      <c r="BP42" s="73">
        <v>324551.45</v>
      </c>
      <c r="BQ42" s="344">
        <v>668008.14</v>
      </c>
      <c r="BR42" s="344">
        <v>498196.02</v>
      </c>
      <c r="BS42" s="344">
        <v>472724.35</v>
      </c>
      <c r="BT42" s="344">
        <v>642062.64999999979</v>
      </c>
      <c r="BU42" s="344">
        <v>592380.79999999993</v>
      </c>
      <c r="BV42" s="344">
        <v>412571.75</v>
      </c>
      <c r="BW42" s="73">
        <v>305258.23999999999</v>
      </c>
      <c r="BX42" s="73">
        <v>462244.56000000006</v>
      </c>
      <c r="BY42" s="73">
        <v>922454.41999999993</v>
      </c>
      <c r="BZ42" s="73">
        <v>563882.9800000001</v>
      </c>
      <c r="CA42" s="73">
        <v>293721.52</v>
      </c>
      <c r="CB42" s="73">
        <v>365400.07999999996</v>
      </c>
      <c r="CC42" s="368">
        <v>608101.52</v>
      </c>
      <c r="CD42" s="368">
        <v>449563.47999999992</v>
      </c>
      <c r="CE42" s="368">
        <v>338196.79000000015</v>
      </c>
      <c r="CF42" s="365">
        <v>778630.50999999989</v>
      </c>
      <c r="CG42" s="365">
        <v>757592.51</v>
      </c>
      <c r="CH42" s="365">
        <v>338090.14</v>
      </c>
      <c r="CI42" s="241">
        <v>242831.44999999998</v>
      </c>
      <c r="CJ42" s="241">
        <v>1029778.1000000002</v>
      </c>
      <c r="CK42" s="241">
        <v>618210.1100000001</v>
      </c>
      <c r="CL42" s="365">
        <v>400633.60000000003</v>
      </c>
      <c r="CM42" s="365">
        <v>543396.52</v>
      </c>
      <c r="CN42" s="365">
        <v>579754.56999999995</v>
      </c>
      <c r="CO42" s="365">
        <v>384545.03</v>
      </c>
      <c r="CP42" s="365">
        <v>529661.17999999993</v>
      </c>
      <c r="CQ42" s="365">
        <v>505669.74999999994</v>
      </c>
      <c r="CR42" s="365">
        <v>681101.89</v>
      </c>
      <c r="CS42" s="365">
        <v>396702.92</v>
      </c>
      <c r="CT42" s="365">
        <v>622912.35999999987</v>
      </c>
      <c r="CU42" s="369">
        <v>236377.70999999996</v>
      </c>
      <c r="CV42" s="369">
        <v>564540.71</v>
      </c>
      <c r="CW42" s="369">
        <v>21100</v>
      </c>
      <c r="CX42" s="365">
        <v>397533.60000000003</v>
      </c>
      <c r="CY42" s="365">
        <v>293686.52</v>
      </c>
      <c r="CZ42" s="365">
        <v>574754.56999999995</v>
      </c>
      <c r="DA42" s="73">
        <v>230727.42999999996</v>
      </c>
      <c r="DB42" s="73">
        <v>205775.54236512171</v>
      </c>
      <c r="DC42" s="73">
        <v>147908.32907174955</v>
      </c>
      <c r="DD42" s="370">
        <v>56957</v>
      </c>
      <c r="DE42" s="371">
        <v>276048</v>
      </c>
      <c r="DF42" s="371">
        <v>544658</v>
      </c>
    </row>
    <row r="43" spans="1:110" x14ac:dyDescent="0.3">
      <c r="B43" s="90" t="s">
        <v>168</v>
      </c>
      <c r="C43" s="91">
        <v>44313982</v>
      </c>
      <c r="D43" s="73">
        <v>39317549.938199997</v>
      </c>
      <c r="E43" s="73">
        <v>43767494.001599967</v>
      </c>
      <c r="F43" s="73">
        <v>42417376.904600009</v>
      </c>
      <c r="G43" s="73">
        <f t="shared" si="1"/>
        <v>50011324.137800105</v>
      </c>
      <c r="H43" s="73">
        <f t="shared" si="2"/>
        <v>49974218.081400029</v>
      </c>
      <c r="I43" s="73">
        <f t="shared" si="3"/>
        <v>50704814.649450079</v>
      </c>
      <c r="J43" s="73">
        <f t="shared" si="0"/>
        <v>87962515.621999905</v>
      </c>
      <c r="K43" s="73">
        <f t="shared" si="4"/>
        <v>42349380.986000016</v>
      </c>
      <c r="L43" s="365">
        <f t="shared" si="5"/>
        <v>61436676.959000148</v>
      </c>
      <c r="M43" s="365">
        <f t="shared" si="6"/>
        <v>67022770.266000018</v>
      </c>
      <c r="N43" s="365">
        <f t="shared" si="7"/>
        <v>51147940.76740253</v>
      </c>
      <c r="O43" s="77">
        <v>3761316.4370000008</v>
      </c>
      <c r="P43" s="73">
        <v>1624660.130000005</v>
      </c>
      <c r="Q43" s="73">
        <v>3879363.72</v>
      </c>
      <c r="R43" s="97">
        <v>2443801.6700000023</v>
      </c>
      <c r="S43" s="73">
        <v>3368071.659999982</v>
      </c>
      <c r="T43" s="73">
        <v>5537315.3399999794</v>
      </c>
      <c r="U43" s="73">
        <v>5841973.6569999978</v>
      </c>
      <c r="V43" s="372">
        <v>5077755</v>
      </c>
      <c r="W43" s="73">
        <v>5196955.579400029</v>
      </c>
      <c r="X43" s="98">
        <v>2763376.2900000112</v>
      </c>
      <c r="Y43" s="98">
        <v>3919572.7800000003</v>
      </c>
      <c r="Z43" s="98">
        <v>6597161.8744000969</v>
      </c>
      <c r="AA43" s="98">
        <v>2537882.3420000044</v>
      </c>
      <c r="AB43" s="98">
        <v>2881184.9499999792</v>
      </c>
      <c r="AC43" s="98">
        <v>3298766.5050000106</v>
      </c>
      <c r="AD43" s="98">
        <v>4184459.810000008</v>
      </c>
      <c r="AE43" s="98">
        <v>5011426.7700000061</v>
      </c>
      <c r="AF43" s="98">
        <v>4076644.469999989</v>
      </c>
      <c r="AG43" s="131">
        <v>4610024.8100000136</v>
      </c>
      <c r="AH43" s="131">
        <v>3572869.9900000035</v>
      </c>
      <c r="AI43" s="131">
        <v>4689652.5599999903</v>
      </c>
      <c r="AJ43" s="98">
        <v>4780360.6660000216</v>
      </c>
      <c r="AK43" s="98">
        <v>5084118.9183999514</v>
      </c>
      <c r="AL43" s="98">
        <v>5246826.2900000522</v>
      </c>
      <c r="AM43" s="73">
        <v>5142600.1833000202</v>
      </c>
      <c r="AN43" s="73">
        <v>2660073.2799999993</v>
      </c>
      <c r="AO43" s="73">
        <v>3724086.4589999947</v>
      </c>
      <c r="AP43" s="73">
        <v>1777570.9999999977</v>
      </c>
      <c r="AQ43" s="73">
        <v>3795858.8000000142</v>
      </c>
      <c r="AR43" s="73">
        <v>4032541.3900000071</v>
      </c>
      <c r="AS43" s="73">
        <v>3511656.2412499981</v>
      </c>
      <c r="AT43" s="73">
        <v>3752734.7490000227</v>
      </c>
      <c r="AU43" s="73">
        <v>4418949.8299999973</v>
      </c>
      <c r="AV43" s="73">
        <v>8544373.034000013</v>
      </c>
      <c r="AW43" s="73">
        <v>3582201.2899999903</v>
      </c>
      <c r="AX43" s="73">
        <v>5762168.3929000236</v>
      </c>
      <c r="AY43" s="73">
        <v>6837927.0599999875</v>
      </c>
      <c r="AZ43" s="97">
        <v>1910779.3800000004</v>
      </c>
      <c r="BA43" s="73">
        <v>2200744.8840000043</v>
      </c>
      <c r="BB43" s="73">
        <v>16726990.480000008</v>
      </c>
      <c r="BC43" s="73">
        <v>3700396.2699999944</v>
      </c>
      <c r="BD43" s="73">
        <v>4333052.8599999994</v>
      </c>
      <c r="BE43" s="73">
        <v>4123504.0699999635</v>
      </c>
      <c r="BF43" s="73">
        <v>5744473.047999992</v>
      </c>
      <c r="BG43" s="73">
        <v>4762743.950000002</v>
      </c>
      <c r="BH43" s="73">
        <v>30291922.309999961</v>
      </c>
      <c r="BI43" s="73">
        <v>2148812.1200000048</v>
      </c>
      <c r="BJ43" s="73">
        <v>5181169.1899999827</v>
      </c>
      <c r="BK43" s="73">
        <v>4104279.9120000047</v>
      </c>
      <c r="BL43" s="73">
        <v>2277496.8999999966</v>
      </c>
      <c r="BM43" s="73">
        <v>2862932.7500000033</v>
      </c>
      <c r="BN43" s="73">
        <v>1895672.6100000124</v>
      </c>
      <c r="BO43" s="73">
        <v>2032713.0659999871</v>
      </c>
      <c r="BP43" s="73">
        <v>4656461.7399999872</v>
      </c>
      <c r="BQ43" s="344">
        <v>3975683.7100000321</v>
      </c>
      <c r="BR43" s="344">
        <v>3464036.0179999969</v>
      </c>
      <c r="BS43" s="344">
        <v>4024252.7259999891</v>
      </c>
      <c r="BT43" s="344">
        <v>4664640.7360000331</v>
      </c>
      <c r="BU43" s="344">
        <v>4246792.5679999636</v>
      </c>
      <c r="BV43" s="344">
        <v>4144418.2500000042</v>
      </c>
      <c r="BW43" s="73">
        <v>6184931.3020000281</v>
      </c>
      <c r="BX43" s="73">
        <v>4334843.0159999933</v>
      </c>
      <c r="BY43" s="73">
        <v>5781159.6300000446</v>
      </c>
      <c r="BZ43" s="73">
        <v>3453782.3679999965</v>
      </c>
      <c r="CA43" s="73">
        <v>8902557.8959999755</v>
      </c>
      <c r="CB43" s="73">
        <v>3857409.8629999841</v>
      </c>
      <c r="CC43" s="368">
        <v>8556935.2420000155</v>
      </c>
      <c r="CD43" s="368">
        <v>3626633.0260000112</v>
      </c>
      <c r="CE43" s="368">
        <v>3284200.2900000028</v>
      </c>
      <c r="CF43" s="365">
        <v>4451119.14600001</v>
      </c>
      <c r="CG43" s="365">
        <v>4552832.1400000146</v>
      </c>
      <c r="CH43" s="365">
        <v>4450273.0400000745</v>
      </c>
      <c r="CI43" s="241">
        <v>3822833.7309999918</v>
      </c>
      <c r="CJ43" s="241">
        <v>3595285.2699999977</v>
      </c>
      <c r="CK43" s="241">
        <v>5984771.2249999968</v>
      </c>
      <c r="CL43" s="365">
        <v>5706842.2499999814</v>
      </c>
      <c r="CM43" s="365">
        <v>4123954.49999998</v>
      </c>
      <c r="CN43" s="365">
        <v>7552319.7000000142</v>
      </c>
      <c r="CO43" s="365">
        <v>5422236.9200000251</v>
      </c>
      <c r="CP43" s="365">
        <v>5520520.8699999787</v>
      </c>
      <c r="CQ43" s="365">
        <v>6360436.8000000566</v>
      </c>
      <c r="CR43" s="365">
        <v>3155114</v>
      </c>
      <c r="CS43" s="365">
        <v>6844202</v>
      </c>
      <c r="CT43" s="365">
        <v>8934253</v>
      </c>
      <c r="CU43" s="369">
        <v>2680848.430000002</v>
      </c>
      <c r="CV43" s="369">
        <v>2897543.7600000049</v>
      </c>
      <c r="CW43" s="369">
        <v>6432358.4499999806</v>
      </c>
      <c r="CX43" s="365">
        <v>6426162.9099999983</v>
      </c>
      <c r="CY43" s="365">
        <v>3533522.2967107291</v>
      </c>
      <c r="CZ43" s="365">
        <v>2538715.3499999973</v>
      </c>
      <c r="DA43" s="73">
        <v>6257756.6700000018</v>
      </c>
      <c r="DB43" s="73">
        <v>4443355.8835276533</v>
      </c>
      <c r="DC43" s="73">
        <v>1087880.2737439657</v>
      </c>
      <c r="DD43" s="73">
        <v>6282452.0983562274</v>
      </c>
      <c r="DE43" s="73">
        <v>3632220.3800000078</v>
      </c>
      <c r="DF43" s="73">
        <v>4935124.265063962</v>
      </c>
    </row>
    <row r="44" spans="1:110" x14ac:dyDescent="0.3">
      <c r="B44" s="90" t="s">
        <v>169</v>
      </c>
      <c r="C44" s="91">
        <f>C42-C43</f>
        <v>-40721653</v>
      </c>
      <c r="D44" s="73">
        <v>-36116712.3182</v>
      </c>
      <c r="E44" s="73">
        <v>-39166809.931599967</v>
      </c>
      <c r="F44" s="73">
        <v>-31263644.674600009</v>
      </c>
      <c r="G44" s="73">
        <f t="shared" si="1"/>
        <v>-40549128.127800107</v>
      </c>
      <c r="H44" s="73">
        <f t="shared" si="2"/>
        <v>-42526327.851400025</v>
      </c>
      <c r="I44" s="73">
        <f t="shared" si="3"/>
        <v>-43795892.448450081</v>
      </c>
      <c r="J44" s="73">
        <f t="shared" si="0"/>
        <v>-79045669.721999884</v>
      </c>
      <c r="K44" s="73">
        <f t="shared" si="4"/>
        <v>-35698361.716000006</v>
      </c>
      <c r="L44" s="365">
        <f t="shared" si="5"/>
        <v>-55253540.209000148</v>
      </c>
      <c r="M44" s="365">
        <f t="shared" si="6"/>
        <v>-60487572.786000028</v>
      </c>
      <c r="N44" s="365">
        <f t="shared" si="7"/>
        <v>-47597873.355965666</v>
      </c>
      <c r="O44" s="102">
        <f t="shared" ref="O44:Z44" si="32">O42-O43</f>
        <v>-3254348.8770000008</v>
      </c>
      <c r="P44" s="102">
        <f t="shared" si="32"/>
        <v>-988269.90000000468</v>
      </c>
      <c r="Q44" s="102">
        <v>-3364970.95</v>
      </c>
      <c r="R44" s="103">
        <f t="shared" si="32"/>
        <v>-2029974.9500000025</v>
      </c>
      <c r="S44" s="103">
        <f t="shared" si="32"/>
        <v>-3065398.2499999823</v>
      </c>
      <c r="T44" s="103">
        <f t="shared" si="32"/>
        <v>-4766405.9099999797</v>
      </c>
      <c r="U44" s="103">
        <v>-5235994.2069999976</v>
      </c>
      <c r="V44" s="103">
        <f t="shared" si="32"/>
        <v>-4477514.4899999993</v>
      </c>
      <c r="W44" s="103">
        <f t="shared" si="32"/>
        <v>-2304877.6494000289</v>
      </c>
      <c r="X44" s="103">
        <f t="shared" si="32"/>
        <v>-2083368.780000011</v>
      </c>
      <c r="Y44" s="103">
        <f t="shared" si="32"/>
        <v>-2957635.9600000004</v>
      </c>
      <c r="Z44" s="103">
        <f t="shared" si="32"/>
        <v>-6020368.204400097</v>
      </c>
      <c r="AA44" s="103">
        <v>-2050955.9920000045</v>
      </c>
      <c r="AB44" s="103">
        <v>-2175596.7199999788</v>
      </c>
      <c r="AC44" s="103">
        <v>-2587690.0750000104</v>
      </c>
      <c r="AD44" s="103">
        <v>-3640317.7000000076</v>
      </c>
      <c r="AE44" s="103">
        <v>-4340964.4900000058</v>
      </c>
      <c r="AF44" s="103">
        <v>-3493434.9799999888</v>
      </c>
      <c r="AG44" s="103">
        <v>-4325452.8400000138</v>
      </c>
      <c r="AH44" s="103">
        <v>-2646446.5500000045</v>
      </c>
      <c r="AI44" s="103">
        <v>-4006482.8099999903</v>
      </c>
      <c r="AJ44" s="103">
        <v>-4241637.5360000217</v>
      </c>
      <c r="AK44" s="103">
        <v>-4513745.2583999513</v>
      </c>
      <c r="AL44" s="103">
        <v>-4503602.9000000525</v>
      </c>
      <c r="AM44" s="103">
        <v>-4598519.8723000195</v>
      </c>
      <c r="AN44" s="103">
        <v>-2315304.6999999993</v>
      </c>
      <c r="AO44" s="103">
        <v>-2585909.3889999944</v>
      </c>
      <c r="AP44" s="103">
        <v>-1546678.2399999977</v>
      </c>
      <c r="AQ44" s="103">
        <v>-3401384.1600000141</v>
      </c>
      <c r="AR44" s="103">
        <v>-3439846.7700000075</v>
      </c>
      <c r="AS44" s="103">
        <v>-3109473.5312499981</v>
      </c>
      <c r="AT44" s="103">
        <v>-3186146.6290000225</v>
      </c>
      <c r="AU44" s="103">
        <v>-3921799.6699999971</v>
      </c>
      <c r="AV44" s="103">
        <v>-7933429.6340000127</v>
      </c>
      <c r="AW44" s="103">
        <v>-3082645.0599999903</v>
      </c>
      <c r="AX44" s="103">
        <v>-4674754.792900024</v>
      </c>
      <c r="AY44" s="103">
        <v>-6227916.9499999871</v>
      </c>
      <c r="AZ44" s="103">
        <v>-1326306.8700000001</v>
      </c>
      <c r="BA44" s="103">
        <v>-1688666.9640000043</v>
      </c>
      <c r="BB44" s="103">
        <v>-15948422.430000007</v>
      </c>
      <c r="BC44" s="103">
        <v>-3016273.0999999945</v>
      </c>
      <c r="BD44" s="103">
        <v>-3718446.6099999994</v>
      </c>
      <c r="BE44" s="103">
        <v>-3414595.1399999633</v>
      </c>
      <c r="BF44" s="103">
        <v>-4670145.047999992</v>
      </c>
      <c r="BG44" s="103">
        <v>-3800488.9700000016</v>
      </c>
      <c r="BH44" s="103">
        <v>-29392127.36999996</v>
      </c>
      <c r="BI44" s="103">
        <v>-1579683.6900000046</v>
      </c>
      <c r="BJ44" s="103">
        <v>-4262596.5799999824</v>
      </c>
      <c r="BK44" s="103">
        <v>-3288976.1120000049</v>
      </c>
      <c r="BL44" s="103">
        <v>-1669233.6899999967</v>
      </c>
      <c r="BM44" s="103">
        <v>-1960520.1100000034</v>
      </c>
      <c r="BN44" s="103">
        <v>-1856861.3100000124</v>
      </c>
      <c r="BO44" s="103">
        <v>-1356979.9059999869</v>
      </c>
      <c r="BP44" s="103">
        <v>-4331910.289999987</v>
      </c>
      <c r="BQ44" s="344">
        <v>-3307675.570000032</v>
      </c>
      <c r="BR44" s="344">
        <v>-2965839.9979999969</v>
      </c>
      <c r="BS44" s="344">
        <v>-3551528.375999989</v>
      </c>
      <c r="BT44" s="344">
        <v>-4022578.0860000332</v>
      </c>
      <c r="BU44" s="344">
        <v>-3654411.7679999638</v>
      </c>
      <c r="BV44" s="344">
        <v>-3731846.5000000042</v>
      </c>
      <c r="BW44" s="73">
        <f>BW42-BW43</f>
        <v>-5879673.0620000279</v>
      </c>
      <c r="BX44" s="73">
        <f t="shared" ref="BX44:DF44" si="33">BX42-BX43</f>
        <v>-3872598.4559999933</v>
      </c>
      <c r="BY44" s="73">
        <f t="shared" si="33"/>
        <v>-4858705.2100000447</v>
      </c>
      <c r="BZ44" s="73">
        <f t="shared" si="33"/>
        <v>-2889899.3879999965</v>
      </c>
      <c r="CA44" s="73">
        <f t="shared" si="33"/>
        <v>-8608836.3759999759</v>
      </c>
      <c r="CB44" s="73">
        <f t="shared" si="33"/>
        <v>-3492009.782999984</v>
      </c>
      <c r="CC44" s="368">
        <f t="shared" si="33"/>
        <v>-7948833.7220000159</v>
      </c>
      <c r="CD44" s="368">
        <f t="shared" si="33"/>
        <v>-3177069.5460000113</v>
      </c>
      <c r="CE44" s="368">
        <f t="shared" si="33"/>
        <v>-2946003.5000000028</v>
      </c>
      <c r="CF44" s="365">
        <f t="shared" si="33"/>
        <v>-3672488.6360000102</v>
      </c>
      <c r="CG44" s="365">
        <f t="shared" si="33"/>
        <v>-3795239.6300000148</v>
      </c>
      <c r="CH44" s="365">
        <f t="shared" si="33"/>
        <v>-4112182.9000000744</v>
      </c>
      <c r="CI44" s="365">
        <f t="shared" si="33"/>
        <v>-3580002.2809999916</v>
      </c>
      <c r="CJ44" s="365">
        <f t="shared" si="33"/>
        <v>-2565507.1699999976</v>
      </c>
      <c r="CK44" s="365">
        <f t="shared" si="33"/>
        <v>-5366561.1149999965</v>
      </c>
      <c r="CL44" s="365">
        <f t="shared" si="33"/>
        <v>-5306208.6499999817</v>
      </c>
      <c r="CM44" s="365">
        <f t="shared" si="33"/>
        <v>-3580557.97999998</v>
      </c>
      <c r="CN44" s="365">
        <f t="shared" si="33"/>
        <v>-6972565.1300000139</v>
      </c>
      <c r="CO44" s="365">
        <f t="shared" si="33"/>
        <v>-5037691.8900000248</v>
      </c>
      <c r="CP44" s="365">
        <f t="shared" si="33"/>
        <v>-4990859.689999979</v>
      </c>
      <c r="CQ44" s="365">
        <f t="shared" si="33"/>
        <v>-5854767.0500000566</v>
      </c>
      <c r="CR44" s="365">
        <f t="shared" si="33"/>
        <v>-2474012.11</v>
      </c>
      <c r="CS44" s="365">
        <f t="shared" si="33"/>
        <v>-6447499.0800000001</v>
      </c>
      <c r="CT44" s="365">
        <f t="shared" si="33"/>
        <v>-8311340.6400000006</v>
      </c>
      <c r="CU44" s="365">
        <f t="shared" si="33"/>
        <v>-2444470.7200000021</v>
      </c>
      <c r="CV44" s="365">
        <f t="shared" si="33"/>
        <v>-2333003.0500000049</v>
      </c>
      <c r="CW44" s="365">
        <f t="shared" si="33"/>
        <v>-6411258.4499999806</v>
      </c>
      <c r="CX44" s="365">
        <f t="shared" si="33"/>
        <v>-6028629.3099999987</v>
      </c>
      <c r="CY44" s="365">
        <f t="shared" si="33"/>
        <v>-3239835.7767107291</v>
      </c>
      <c r="CZ44" s="365">
        <f t="shared" si="33"/>
        <v>-1963960.7799999975</v>
      </c>
      <c r="DA44" s="365">
        <f t="shared" si="33"/>
        <v>-6027029.2400000021</v>
      </c>
      <c r="DB44" s="365">
        <f t="shared" si="33"/>
        <v>-4237580.3411625316</v>
      </c>
      <c r="DC44" s="365">
        <f t="shared" si="33"/>
        <v>-939971.94467221608</v>
      </c>
      <c r="DD44" s="365">
        <f t="shared" si="33"/>
        <v>-6225495.0983562274</v>
      </c>
      <c r="DE44" s="365">
        <f t="shared" si="33"/>
        <v>-3356172.3800000078</v>
      </c>
      <c r="DF44" s="365">
        <f t="shared" si="33"/>
        <v>-4390466.265063962</v>
      </c>
    </row>
    <row r="45" spans="1:110" x14ac:dyDescent="0.3">
      <c r="A45" s="99" t="s">
        <v>76</v>
      </c>
      <c r="B45" s="90" t="s">
        <v>167</v>
      </c>
      <c r="C45" s="91">
        <f>C48-SUM(C6,C9,C12,C15,C18,C21,C24,C27,C30,C33,C36,C39,C42)</f>
        <v>2049228</v>
      </c>
      <c r="D45" s="91">
        <f>D48-SUM(D6,D9,D12,D15,D18,D21,D24,D27,D30,D33,D36,D39,D42)</f>
        <v>7679059.1700000018</v>
      </c>
      <c r="E45" s="91">
        <f>E48-SUM(E6,E9,E12,E15,E18,E21,E24,E27,E30,E33,E36,E39,E42)</f>
        <v>7862728.3099999987</v>
      </c>
      <c r="F45" s="91">
        <f>F48-SUM(F6,F9,F12,F15,F18,F21,F24,F27,F30,F33,F36,F39,F42)</f>
        <v>8766288.8000000007</v>
      </c>
      <c r="G45" s="73">
        <f t="shared" si="1"/>
        <v>2373581.4820000003</v>
      </c>
      <c r="H45" s="73">
        <f t="shared" si="2"/>
        <v>2735554.0400000024</v>
      </c>
      <c r="I45" s="73">
        <f t="shared" si="3"/>
        <v>997757.99</v>
      </c>
      <c r="J45" s="73">
        <f t="shared" si="0"/>
        <v>4011440.94</v>
      </c>
      <c r="K45" s="73">
        <f t="shared" si="4"/>
        <v>4244004.6099999985</v>
      </c>
      <c r="L45" s="365">
        <f t="shared" si="5"/>
        <v>3313540.1600000011</v>
      </c>
      <c r="M45" s="365">
        <f t="shared" si="6"/>
        <v>2272611.29</v>
      </c>
      <c r="N45" s="365">
        <f t="shared" si="7"/>
        <v>2274835.2499435693</v>
      </c>
      <c r="O45" s="77">
        <v>1218626.0919999997</v>
      </c>
      <c r="P45" s="73">
        <f t="shared" ref="P45:T46" si="34">P48-SUM(P6,P9,P12,P15,P18,P21,P24,P27,P30,P33,P36,P39,P42)</f>
        <v>1813008.5200000014</v>
      </c>
      <c r="Q45" s="73">
        <v>-1924896.8000000007</v>
      </c>
      <c r="R45" s="97">
        <f t="shared" si="34"/>
        <v>89257.020000000484</v>
      </c>
      <c r="S45" s="97">
        <f t="shared" si="34"/>
        <v>48548.099999999627</v>
      </c>
      <c r="T45" s="97">
        <f t="shared" si="34"/>
        <v>536709.99000000022</v>
      </c>
      <c r="U45" s="73">
        <v>7598.24</v>
      </c>
      <c r="V45" s="34">
        <v>85442.07</v>
      </c>
      <c r="W45" s="73">
        <v>212599.15</v>
      </c>
      <c r="X45" s="98">
        <v>79859.11</v>
      </c>
      <c r="Y45" s="98">
        <v>91608.989999999758</v>
      </c>
      <c r="Z45" s="98">
        <v>115221</v>
      </c>
      <c r="AA45" s="98">
        <v>481232.05999999982</v>
      </c>
      <c r="AB45" s="98">
        <v>43965.600000000093</v>
      </c>
      <c r="AC45" s="98">
        <v>836946.21999999974</v>
      </c>
      <c r="AD45" s="98">
        <v>140466.3200000003</v>
      </c>
      <c r="AE45" s="98">
        <v>213121.10000000056</v>
      </c>
      <c r="AF45" s="98">
        <v>474013.38000000035</v>
      </c>
      <c r="AG45" s="131">
        <v>43255.999999999884</v>
      </c>
      <c r="AH45" s="131">
        <v>99694.34000000231</v>
      </c>
      <c r="AI45" s="131">
        <v>6922.36</v>
      </c>
      <c r="AJ45" s="98">
        <v>288203.94</v>
      </c>
      <c r="AK45" s="98">
        <v>36744.9</v>
      </c>
      <c r="AL45" s="98">
        <v>70987.820000000007</v>
      </c>
      <c r="AM45" s="73">
        <v>14948</v>
      </c>
      <c r="AN45" s="73">
        <v>4783</v>
      </c>
      <c r="AO45" s="73">
        <v>136006.59000000032</v>
      </c>
      <c r="AP45" s="73">
        <v>1012.9999999997672</v>
      </c>
      <c r="AQ45" s="73">
        <v>7200.8799999994226</v>
      </c>
      <c r="AR45" s="73">
        <v>66519.990000001155</v>
      </c>
      <c r="AS45" s="73">
        <v>8881.4999999995343</v>
      </c>
      <c r="AT45" s="73">
        <v>390077.38999999966</v>
      </c>
      <c r="AU45" s="73">
        <v>11415.549999999814</v>
      </c>
      <c r="AV45" s="73">
        <v>283942.62999999989</v>
      </c>
      <c r="AW45" s="73">
        <v>11428</v>
      </c>
      <c r="AX45" s="73">
        <v>61541.460000000428</v>
      </c>
      <c r="AY45" s="73">
        <v>111722.60000000009</v>
      </c>
      <c r="AZ45" s="97">
        <v>57371.889999999665</v>
      </c>
      <c r="BA45" s="73">
        <v>219698.84000000171</v>
      </c>
      <c r="BB45" s="73">
        <v>555441.84</v>
      </c>
      <c r="BC45" s="73">
        <v>148630.14000000001</v>
      </c>
      <c r="BD45" s="73">
        <v>238196.78999999998</v>
      </c>
      <c r="BE45" s="73">
        <v>148423.92999999924</v>
      </c>
      <c r="BF45" s="73">
        <v>416743.9299999997</v>
      </c>
      <c r="BG45" s="73">
        <v>531549.43999999948</v>
      </c>
      <c r="BH45" s="73">
        <v>852913.50999999978</v>
      </c>
      <c r="BI45" s="73">
        <v>282939.95000000019</v>
      </c>
      <c r="BJ45" s="73">
        <v>447808.08000000007</v>
      </c>
      <c r="BK45" s="73">
        <v>1800274</v>
      </c>
      <c r="BL45" s="73">
        <v>786790</v>
      </c>
      <c r="BM45" s="73">
        <v>619853</v>
      </c>
      <c r="BN45" s="73">
        <v>0</v>
      </c>
      <c r="BO45" s="73">
        <v>200807.2899999998</v>
      </c>
      <c r="BP45" s="73">
        <v>100541</v>
      </c>
      <c r="BQ45" s="344">
        <v>173415.69999999879</v>
      </c>
      <c r="BR45" s="344">
        <v>163591.53999999911</v>
      </c>
      <c r="BS45" s="344">
        <v>80313.100000000093</v>
      </c>
      <c r="BT45" s="344">
        <v>151569.98000000045</v>
      </c>
      <c r="BU45" s="344">
        <v>97794.000000000931</v>
      </c>
      <c r="BV45" s="344">
        <v>69054.999999999302</v>
      </c>
      <c r="BW45" s="73">
        <v>476535</v>
      </c>
      <c r="BX45" s="73">
        <v>61440</v>
      </c>
      <c r="BY45" s="73">
        <v>312962.68</v>
      </c>
      <c r="BZ45" s="73">
        <v>594752</v>
      </c>
      <c r="CA45" s="73">
        <v>519490.75</v>
      </c>
      <c r="CB45" s="73">
        <v>494864</v>
      </c>
      <c r="CC45" s="368">
        <v>110983.55000000005</v>
      </c>
      <c r="CD45" s="368">
        <v>216137.5</v>
      </c>
      <c r="CE45" s="368">
        <v>42590.879999999888</v>
      </c>
      <c r="CF45" s="365">
        <v>116413.79999999981</v>
      </c>
      <c r="CG45" s="365">
        <v>307935.00000000186</v>
      </c>
      <c r="CH45" s="365">
        <v>59435</v>
      </c>
      <c r="CI45" s="241">
        <v>0</v>
      </c>
      <c r="CJ45" s="241">
        <v>23080</v>
      </c>
      <c r="CK45" s="241">
        <v>46330.299999999814</v>
      </c>
      <c r="CL45" s="365">
        <v>584409.98</v>
      </c>
      <c r="CM45" s="365">
        <v>519490.75</v>
      </c>
      <c r="CN45" s="365">
        <v>30830.030000000261</v>
      </c>
      <c r="CO45" s="365">
        <v>5770</v>
      </c>
      <c r="CP45" s="365">
        <v>56177</v>
      </c>
      <c r="CQ45" s="365">
        <v>89973</v>
      </c>
      <c r="CR45" s="365">
        <v>405553.43</v>
      </c>
      <c r="CS45" s="365">
        <v>261423</v>
      </c>
      <c r="CT45" s="365">
        <v>249573.80000000002</v>
      </c>
      <c r="CU45" s="369">
        <v>331555.77</v>
      </c>
      <c r="CV45" s="369">
        <v>218778.90000000037</v>
      </c>
      <c r="CW45" s="369">
        <v>500</v>
      </c>
      <c r="CX45" s="365">
        <v>582751.99999999977</v>
      </c>
      <c r="CY45" s="365">
        <v>429869.75</v>
      </c>
      <c r="CZ45" s="365">
        <v>18302</v>
      </c>
      <c r="DA45" s="73">
        <v>2750</v>
      </c>
      <c r="DB45" s="73">
        <v>111258.82994356925</v>
      </c>
      <c r="DC45" s="73">
        <v>100</v>
      </c>
      <c r="DD45" s="370">
        <v>214905</v>
      </c>
      <c r="DE45" s="371">
        <v>46596</v>
      </c>
      <c r="DF45" s="371">
        <v>317467</v>
      </c>
    </row>
    <row r="46" spans="1:110" x14ac:dyDescent="0.3">
      <c r="B46" s="90" t="s">
        <v>168</v>
      </c>
      <c r="C46" s="91">
        <f>C49-SUM(C7,C10,C13,C16,C19,C22,C25,C28,C31,C34,C37,C40,C43)</f>
        <v>13094586</v>
      </c>
      <c r="D46" s="91">
        <f>D49-SUM(D7,D10,D13,D16,D19,D22,D25,D28,D31,D34,D37,D40,D43)</f>
        <v>17790501.425499856</v>
      </c>
      <c r="E46" s="91">
        <f>E49-SUM(E7,E10,E13,E16,E19,E22,E25,E28,E31,E34,E37,E40,E43)</f>
        <v>16746813.583999813</v>
      </c>
      <c r="F46" s="73">
        <v>22535583.347000141</v>
      </c>
      <c r="G46" s="73">
        <f t="shared" si="1"/>
        <v>16632480.725400442</v>
      </c>
      <c r="H46" s="73">
        <f t="shared" si="2"/>
        <v>21515172.777299911</v>
      </c>
      <c r="I46" s="73">
        <f t="shared" si="3"/>
        <v>15382334.829698529</v>
      </c>
      <c r="J46" s="73">
        <f t="shared" si="0"/>
        <v>40053433.792000048</v>
      </c>
      <c r="K46" s="73">
        <f t="shared" si="4"/>
        <v>33501793.961597294</v>
      </c>
      <c r="L46" s="365">
        <f t="shared" si="5"/>
        <v>20198920.509999193</v>
      </c>
      <c r="M46" s="365">
        <f t="shared" si="6"/>
        <v>24360552.400000002</v>
      </c>
      <c r="N46" s="365">
        <f t="shared" si="7"/>
        <v>34444539.158239916</v>
      </c>
      <c r="O46" s="102">
        <f>O49-SUM(O7,O10,O13,O16,O19,O22,O25,O28,O31,O34,O37,O40,O43)</f>
        <v>1418954.7800000086</v>
      </c>
      <c r="P46" s="102">
        <f>P49-SUM(P7,P10,P13,P16,P19,P22,P25,P28,P31,P34,P37,P40,P43)</f>
        <v>661598.12999995425</v>
      </c>
      <c r="Q46" s="102">
        <f>Q49-SUM(Q7,Q10,Q13,Q16,Q19,Q22,Q25,Q28,Q31,Q34,Q37,Q40,Q43)</f>
        <v>1636919.9400000051</v>
      </c>
      <c r="R46" s="102">
        <f>R49-SUM(R7,R10,R13,R16,R19,R22,R25,R28,R31,R34,R37,R40,R43)</f>
        <v>795049.3200003393</v>
      </c>
      <c r="S46" s="102">
        <f>S49-SUM(S7,S10,S13,S16,S19,S22,S25,S28,S31,S34,S37,S40,S43)</f>
        <v>1164154.8099999949</v>
      </c>
      <c r="T46" s="102">
        <f t="shared" si="34"/>
        <v>2065895.8300001323</v>
      </c>
      <c r="U46" s="102">
        <v>928863</v>
      </c>
      <c r="V46" s="372">
        <v>1001647</v>
      </c>
      <c r="W46" s="77">
        <v>908315.38319999981</v>
      </c>
      <c r="X46" s="98">
        <v>2588062</v>
      </c>
      <c r="Y46" s="98">
        <v>1594953.5322000086</v>
      </c>
      <c r="Z46" s="98">
        <v>1868067</v>
      </c>
      <c r="AA46" s="98">
        <v>2083972.3257999867</v>
      </c>
      <c r="AB46" s="98">
        <v>1030387.4234000035</v>
      </c>
      <c r="AC46" s="98">
        <v>2078533.9865999222</v>
      </c>
      <c r="AD46" s="98">
        <v>2228728</v>
      </c>
      <c r="AE46" s="98">
        <v>1824643</v>
      </c>
      <c r="AF46" s="98">
        <v>862031</v>
      </c>
      <c r="AG46" s="131">
        <v>474869.24560000002</v>
      </c>
      <c r="AH46" s="131">
        <v>1293233.02</v>
      </c>
      <c r="AI46" s="131">
        <v>1319501.4680000003</v>
      </c>
      <c r="AJ46" s="98">
        <v>1033236.6700000002</v>
      </c>
      <c r="AK46" s="98">
        <v>4895156.6800000006</v>
      </c>
      <c r="AL46" s="98">
        <v>2390879.9578999993</v>
      </c>
      <c r="AM46" s="73">
        <v>1496086.9925999716</v>
      </c>
      <c r="AN46" s="73">
        <v>890943.67000002787</v>
      </c>
      <c r="AO46" s="73">
        <v>1433782.7000000104</v>
      </c>
      <c r="AP46" s="73">
        <v>1128551.2899999991</v>
      </c>
      <c r="AQ46" s="73">
        <v>1671648.0299996436</v>
      </c>
      <c r="AR46" s="73">
        <v>2427891.5499993861</v>
      </c>
      <c r="AS46" s="73">
        <v>789341.37000016123</v>
      </c>
      <c r="AT46" s="73">
        <v>1564016.0099991783</v>
      </c>
      <c r="AU46" s="73">
        <v>887718.72999990359</v>
      </c>
      <c r="AV46" s="73">
        <v>1484616.6500001848</v>
      </c>
      <c r="AW46" s="73">
        <v>297720.08000016585</v>
      </c>
      <c r="AX46" s="73">
        <v>1310017.7570998967</v>
      </c>
      <c r="AY46" s="73">
        <v>13625699.132000208</v>
      </c>
      <c r="AZ46" s="97">
        <v>3610852.8799998909</v>
      </c>
      <c r="BA46" s="73">
        <v>2410509.1899999008</v>
      </c>
      <c r="BB46" s="73">
        <v>953270.84</v>
      </c>
      <c r="BC46" s="73">
        <v>5598886.8300000001</v>
      </c>
      <c r="BD46" s="73">
        <v>2696492.1500000004</v>
      </c>
      <c r="BE46" s="73">
        <v>2956986.5700003579</v>
      </c>
      <c r="BF46" s="73">
        <v>2260469.9399996698</v>
      </c>
      <c r="BG46" s="73">
        <v>1679680.9900000244</v>
      </c>
      <c r="BH46" s="73">
        <v>2022323.9600000083</v>
      </c>
      <c r="BI46" s="73">
        <v>576496.01000000164</v>
      </c>
      <c r="BJ46" s="73">
        <v>1661765.2999999896</v>
      </c>
      <c r="BK46" s="73">
        <v>1775403.9415998161</v>
      </c>
      <c r="BL46" s="73">
        <v>1000360.1799999475</v>
      </c>
      <c r="BM46" s="73">
        <v>2647125.0799999908</v>
      </c>
      <c r="BN46" s="73">
        <v>103988.82999999821</v>
      </c>
      <c r="BO46" s="73">
        <v>1451354.1600000113</v>
      </c>
      <c r="BP46" s="73">
        <v>6114721.75</v>
      </c>
      <c r="BQ46" s="344">
        <v>1022649.7999999523</v>
      </c>
      <c r="BR46" s="344">
        <v>1214046.3000001535</v>
      </c>
      <c r="BS46" s="344">
        <v>2679941.4199998826</v>
      </c>
      <c r="BT46" s="344">
        <v>7485071.0899994075</v>
      </c>
      <c r="BU46" s="344">
        <v>6358836.029999353</v>
      </c>
      <c r="BV46" s="344">
        <v>1648295.3799987808</v>
      </c>
      <c r="BW46" s="73">
        <v>2302859.29</v>
      </c>
      <c r="BX46" s="73">
        <v>1767564.58</v>
      </c>
      <c r="BY46" s="73">
        <v>1244737.48</v>
      </c>
      <c r="BZ46" s="73">
        <v>1464798.8899999931</v>
      </c>
      <c r="CA46" s="73">
        <v>922011.56000000983</v>
      </c>
      <c r="CB46" s="73">
        <v>2912139.049999997</v>
      </c>
      <c r="CC46" s="368">
        <v>968147.34000001848</v>
      </c>
      <c r="CD46" s="368">
        <v>2137832.5100000054</v>
      </c>
      <c r="CE46" s="368">
        <v>883745.31000000983</v>
      </c>
      <c r="CF46" s="365">
        <v>2332888.9899997115</v>
      </c>
      <c r="CG46" s="365">
        <v>1343341.0899998993</v>
      </c>
      <c r="CH46" s="365">
        <v>1918854.4199995473</v>
      </c>
      <c r="CI46" s="241">
        <v>1037520.2599999979</v>
      </c>
      <c r="CJ46" s="241">
        <v>1208251.1100000031</v>
      </c>
      <c r="CK46" s="241">
        <v>1881202.0799999908</v>
      </c>
      <c r="CL46" s="365">
        <v>2553368</v>
      </c>
      <c r="CM46" s="365">
        <v>2085035</v>
      </c>
      <c r="CN46" s="365">
        <v>1543551</v>
      </c>
      <c r="CO46" s="365">
        <v>1676495.4100000188</v>
      </c>
      <c r="CP46" s="365">
        <v>3064242.400000006</v>
      </c>
      <c r="CQ46" s="365">
        <v>2544677.1399999857</v>
      </c>
      <c r="CR46" s="365">
        <v>1818639</v>
      </c>
      <c r="CS46" s="365">
        <v>2763266</v>
      </c>
      <c r="CT46" s="365">
        <v>2184305</v>
      </c>
      <c r="CU46" s="369">
        <v>3477034.8899999931</v>
      </c>
      <c r="CV46" s="369">
        <v>3290339.6100000143</v>
      </c>
      <c r="CW46" s="369">
        <v>1275872.7899999991</v>
      </c>
      <c r="CX46" s="365">
        <v>1589495.9799999967</v>
      </c>
      <c r="CY46" s="365">
        <v>3888153.348134689</v>
      </c>
      <c r="CZ46" s="365">
        <v>2397673.3299999982</v>
      </c>
      <c r="DA46" s="73">
        <v>5128688.659999989</v>
      </c>
      <c r="DB46" s="73">
        <v>4251548.0219306992</v>
      </c>
      <c r="DC46" s="73">
        <v>2977261.9435536191</v>
      </c>
      <c r="DD46" s="73">
        <v>1607227.2846209109</v>
      </c>
      <c r="DE46" s="73">
        <v>1523616.3000000045</v>
      </c>
      <c r="DF46" s="73">
        <v>3037627</v>
      </c>
    </row>
    <row r="47" spans="1:110" x14ac:dyDescent="0.3">
      <c r="B47" s="90" t="s">
        <v>169</v>
      </c>
      <c r="C47" s="91">
        <f>C45-C46</f>
        <v>-11045358</v>
      </c>
      <c r="D47" s="91">
        <f>D45-D46</f>
        <v>-10111442.255499855</v>
      </c>
      <c r="E47" s="91">
        <f>E45-E46</f>
        <v>-8884085.2739998139</v>
      </c>
      <c r="F47" s="73">
        <v>-13033640.233400399</v>
      </c>
      <c r="G47" s="73">
        <f t="shared" si="1"/>
        <v>-14258900.243400443</v>
      </c>
      <c r="H47" s="73">
        <f t="shared" si="2"/>
        <v>-18779618.737299908</v>
      </c>
      <c r="I47" s="73">
        <f t="shared" si="3"/>
        <v>-14384576.839698527</v>
      </c>
      <c r="J47" s="73">
        <f t="shared" si="0"/>
        <v>-36041992.852000058</v>
      </c>
      <c r="K47" s="73">
        <f t="shared" si="4"/>
        <v>-29661039.14999748</v>
      </c>
      <c r="L47" s="365">
        <f t="shared" si="5"/>
        <v>-16885380.349999189</v>
      </c>
      <c r="M47" s="365">
        <f t="shared" si="6"/>
        <v>-22087941.110000003</v>
      </c>
      <c r="N47" s="365">
        <f t="shared" si="7"/>
        <v>-32169703.908296343</v>
      </c>
      <c r="O47" s="102">
        <f t="shared" ref="O47:Z47" si="35">O45-O46</f>
        <v>-200328.68800000893</v>
      </c>
      <c r="P47" s="102">
        <f t="shared" si="35"/>
        <v>1151410.3900000472</v>
      </c>
      <c r="Q47" s="102">
        <v>-3561817.7400000058</v>
      </c>
      <c r="R47" s="103">
        <f t="shared" si="35"/>
        <v>-705792.30000033882</v>
      </c>
      <c r="S47" s="103">
        <f t="shared" si="35"/>
        <v>-1115606.7099999953</v>
      </c>
      <c r="T47" s="103">
        <f t="shared" si="35"/>
        <v>-1529185.8400001321</v>
      </c>
      <c r="U47" s="103">
        <v>-921264.76</v>
      </c>
      <c r="V47" s="103">
        <f t="shared" si="35"/>
        <v>-916204.92999999993</v>
      </c>
      <c r="W47" s="103">
        <f t="shared" si="35"/>
        <v>-695716.23319999978</v>
      </c>
      <c r="X47" s="103">
        <f t="shared" si="35"/>
        <v>-2508202.89</v>
      </c>
      <c r="Y47" s="103">
        <f t="shared" si="35"/>
        <v>-1503344.5422000089</v>
      </c>
      <c r="Z47" s="103">
        <f t="shared" si="35"/>
        <v>-1752846</v>
      </c>
      <c r="AA47" s="103">
        <v>-1602740.2657999869</v>
      </c>
      <c r="AB47" s="103">
        <v>-986421.82340000337</v>
      </c>
      <c r="AC47" s="103">
        <v>-1241587.7665999224</v>
      </c>
      <c r="AD47" s="103">
        <v>-2088261.6799999997</v>
      </c>
      <c r="AE47" s="103">
        <v>-1611521.8999999994</v>
      </c>
      <c r="AF47" s="103">
        <v>-388017.61999999965</v>
      </c>
      <c r="AG47" s="103">
        <v>-431613.24560000014</v>
      </c>
      <c r="AH47" s="103">
        <v>-1193538.6799999976</v>
      </c>
      <c r="AI47" s="103">
        <v>-1312579.1080000002</v>
      </c>
      <c r="AJ47" s="103">
        <v>-745032.73000000021</v>
      </c>
      <c r="AK47" s="103">
        <v>-4858411.78</v>
      </c>
      <c r="AL47" s="103">
        <v>-2319892.1378999995</v>
      </c>
      <c r="AM47" s="103">
        <v>-1481138.9925999716</v>
      </c>
      <c r="AN47" s="103">
        <v>-886160.67000002787</v>
      </c>
      <c r="AO47" s="103">
        <v>-1297776.1100000101</v>
      </c>
      <c r="AP47" s="103">
        <v>-1127538.2899999993</v>
      </c>
      <c r="AQ47" s="103">
        <v>-1664447.1499996441</v>
      </c>
      <c r="AR47" s="103">
        <v>-2361371.5599993849</v>
      </c>
      <c r="AS47" s="103">
        <v>-780459.8700001617</v>
      </c>
      <c r="AT47" s="103">
        <v>-1173938.6199991787</v>
      </c>
      <c r="AU47" s="103">
        <v>-876303.17999990378</v>
      </c>
      <c r="AV47" s="103">
        <v>-1200674.0200001849</v>
      </c>
      <c r="AW47" s="103">
        <v>-286292.08000016585</v>
      </c>
      <c r="AX47" s="103">
        <v>-1248476.2970998962</v>
      </c>
      <c r="AY47" s="103">
        <v>-13513976.532000208</v>
      </c>
      <c r="AZ47" s="103">
        <v>-3553480.9899998913</v>
      </c>
      <c r="BA47" s="103">
        <v>-2190810.349999899</v>
      </c>
      <c r="BB47" s="103">
        <v>-397829</v>
      </c>
      <c r="BC47" s="103">
        <v>-5450256.6900000004</v>
      </c>
      <c r="BD47" s="103">
        <v>-2458295.3600000003</v>
      </c>
      <c r="BE47" s="103">
        <v>-2808562.6400003587</v>
      </c>
      <c r="BF47" s="103">
        <v>-1843726.0099996701</v>
      </c>
      <c r="BG47" s="103">
        <v>-1148131.550000025</v>
      </c>
      <c r="BH47" s="103">
        <v>-1169410.4500000086</v>
      </c>
      <c r="BI47" s="103">
        <v>-293556.06000000145</v>
      </c>
      <c r="BJ47" s="103">
        <v>-1213957.2199999895</v>
      </c>
      <c r="BK47" s="103">
        <v>24870</v>
      </c>
      <c r="BL47" s="103">
        <v>-455468.8099999465</v>
      </c>
      <c r="BM47" s="103">
        <v>-2188623.1899999906</v>
      </c>
      <c r="BN47" s="103">
        <v>-103988.82999999821</v>
      </c>
      <c r="BO47" s="103">
        <v>-1250546.8700000115</v>
      </c>
      <c r="BP47" s="103">
        <v>-6014180.75</v>
      </c>
      <c r="BQ47" s="344">
        <v>-849234.09999995353</v>
      </c>
      <c r="BR47" s="344">
        <v>-1050454.7600001544</v>
      </c>
      <c r="BS47" s="344">
        <v>-2599628.3199998825</v>
      </c>
      <c r="BT47" s="344">
        <v>-7333501.1099994071</v>
      </c>
      <c r="BU47" s="344">
        <v>-6261042.0299993521</v>
      </c>
      <c r="BV47" s="344">
        <v>-1579240.3799987815</v>
      </c>
      <c r="BW47" s="73">
        <f>BW45-BW46</f>
        <v>-1826324.29</v>
      </c>
      <c r="BX47" s="73">
        <f t="shared" ref="BX47:DF47" si="36">BX45-BX46</f>
        <v>-1706124.58</v>
      </c>
      <c r="BY47" s="73">
        <f t="shared" si="36"/>
        <v>-931774.8</v>
      </c>
      <c r="BZ47" s="73">
        <f t="shared" si="36"/>
        <v>-870046.88999999315</v>
      </c>
      <c r="CA47" s="73">
        <f t="shared" si="36"/>
        <v>-402520.81000000983</v>
      </c>
      <c r="CB47" s="73">
        <f t="shared" si="36"/>
        <v>-2417275.049999997</v>
      </c>
      <c r="CC47" s="368">
        <f t="shared" si="36"/>
        <v>-857163.79000001843</v>
      </c>
      <c r="CD47" s="368">
        <f t="shared" si="36"/>
        <v>-1921695.0100000054</v>
      </c>
      <c r="CE47" s="368">
        <f t="shared" si="36"/>
        <v>-841154.43000000995</v>
      </c>
      <c r="CF47" s="365">
        <f t="shared" si="36"/>
        <v>-2216475.1899997117</v>
      </c>
      <c r="CG47" s="365">
        <f t="shared" si="36"/>
        <v>-1035406.0899998974</v>
      </c>
      <c r="CH47" s="365">
        <f t="shared" si="36"/>
        <v>-1859419.4199995473</v>
      </c>
      <c r="CI47" s="365">
        <f t="shared" si="36"/>
        <v>-1037520.2599999979</v>
      </c>
      <c r="CJ47" s="365">
        <f t="shared" si="36"/>
        <v>-1185171.1100000031</v>
      </c>
      <c r="CK47" s="365">
        <f t="shared" si="36"/>
        <v>-1834871.7799999909</v>
      </c>
      <c r="CL47" s="365">
        <f t="shared" si="36"/>
        <v>-1968958.02</v>
      </c>
      <c r="CM47" s="365">
        <f t="shared" si="36"/>
        <v>-1565544.25</v>
      </c>
      <c r="CN47" s="365">
        <f t="shared" si="36"/>
        <v>-1512720.9699999997</v>
      </c>
      <c r="CO47" s="365">
        <f t="shared" si="36"/>
        <v>-1670725.4100000188</v>
      </c>
      <c r="CP47" s="365">
        <f t="shared" si="36"/>
        <v>-3008065.400000006</v>
      </c>
      <c r="CQ47" s="365">
        <f t="shared" si="36"/>
        <v>-2454704.1399999857</v>
      </c>
      <c r="CR47" s="365">
        <f t="shared" si="36"/>
        <v>-1413085.57</v>
      </c>
      <c r="CS47" s="365">
        <f t="shared" si="36"/>
        <v>-2501843</v>
      </c>
      <c r="CT47" s="365">
        <f t="shared" si="36"/>
        <v>-1934731.2</v>
      </c>
      <c r="CU47" s="365">
        <f t="shared" si="36"/>
        <v>-3145479.1199999931</v>
      </c>
      <c r="CV47" s="365">
        <f t="shared" si="36"/>
        <v>-3071560.7100000139</v>
      </c>
      <c r="CW47" s="365">
        <f t="shared" si="36"/>
        <v>-1275372.7899999991</v>
      </c>
      <c r="CX47" s="365">
        <f t="shared" si="36"/>
        <v>-1006743.979999997</v>
      </c>
      <c r="CY47" s="365">
        <f t="shared" si="36"/>
        <v>-3458283.598134689</v>
      </c>
      <c r="CZ47" s="365">
        <f t="shared" si="36"/>
        <v>-2379371.3299999982</v>
      </c>
      <c r="DA47" s="365">
        <f t="shared" si="36"/>
        <v>-5125938.659999989</v>
      </c>
      <c r="DB47" s="365">
        <f t="shared" si="36"/>
        <v>-4140289.1919871299</v>
      </c>
      <c r="DC47" s="365">
        <f t="shared" si="36"/>
        <v>-2977161.9435536191</v>
      </c>
      <c r="DD47" s="365">
        <f t="shared" si="36"/>
        <v>-1392322.2846209109</v>
      </c>
      <c r="DE47" s="365">
        <f t="shared" si="36"/>
        <v>-1477020.3000000045</v>
      </c>
      <c r="DF47" s="365">
        <f t="shared" si="36"/>
        <v>-2720160</v>
      </c>
    </row>
    <row r="48" spans="1:110" s="210" customFormat="1" ht="13.2" x14ac:dyDescent="0.25">
      <c r="A48" s="201" t="s">
        <v>182</v>
      </c>
      <c r="B48" s="202" t="s">
        <v>167</v>
      </c>
      <c r="C48" s="203">
        <v>26757196</v>
      </c>
      <c r="D48" s="204">
        <v>30429410.199999996</v>
      </c>
      <c r="E48" s="204">
        <v>35005767.090000004</v>
      </c>
      <c r="F48" s="204">
        <v>37274276</v>
      </c>
      <c r="G48" s="204">
        <f t="shared" si="1"/>
        <v>47347339.833000004</v>
      </c>
      <c r="H48" s="204">
        <f t="shared" si="2"/>
        <v>41617400.350000009</v>
      </c>
      <c r="I48" s="204">
        <f t="shared" si="3"/>
        <v>29019928.495900001</v>
      </c>
      <c r="J48" s="204">
        <f t="shared" si="0"/>
        <v>46368718.010000005</v>
      </c>
      <c r="K48" s="204">
        <f t="shared" si="4"/>
        <v>35401084.409999996</v>
      </c>
      <c r="L48" s="204">
        <f t="shared" si="5"/>
        <v>35860730.330000006</v>
      </c>
      <c r="M48" s="204">
        <f t="shared" si="6"/>
        <v>31081026.119999997</v>
      </c>
      <c r="N48" s="204">
        <f t="shared" si="7"/>
        <v>24456420.560036562</v>
      </c>
      <c r="O48" s="205">
        <v>2955395.182</v>
      </c>
      <c r="P48" s="204">
        <v>3446535.2600000016</v>
      </c>
      <c r="Q48" s="204">
        <v>3495916</v>
      </c>
      <c r="R48" s="206">
        <v>2234219.75</v>
      </c>
      <c r="S48" s="204">
        <v>9839085</v>
      </c>
      <c r="T48" s="206">
        <v>3055467</v>
      </c>
      <c r="U48" s="204">
        <v>2538415.4400000004</v>
      </c>
      <c r="V48" s="204">
        <f>SUM(V6,V9,V12,V15,V18,V21,V24,V27,V30,V33,V36,V39,V42,V45)</f>
        <v>2735438.9209999992</v>
      </c>
      <c r="W48" s="204">
        <f>SUM(W6,W9,W12,W15,W18,W21,W24,W27,W30,W33,W36,W39,W42,W45)</f>
        <v>5076919.9000000004</v>
      </c>
      <c r="X48" s="204">
        <f>SUM(X6,X9,X12,X15,X18,X21,X24,X27,X30,X33,X36,X39,X42,X45)</f>
        <v>5198121.91</v>
      </c>
      <c r="Y48" s="207">
        <f>SUM(Y6,Y9,Y12,Y15,Y18,Y21,Y24,Y27,Y30,Y33,Y36,Y39,Y42,Y45)</f>
        <v>3879086.1799999992</v>
      </c>
      <c r="Z48" s="207">
        <f>SUM(Z6,Z9,Z12,Z15,Z18,Z21,Z24,Z27,Z30,Z33,Z36,Z39,Z42,Z45)</f>
        <v>2892739.29</v>
      </c>
      <c r="AA48" s="207">
        <v>2050894</v>
      </c>
      <c r="AB48" s="207">
        <v>4107167</v>
      </c>
      <c r="AC48" s="207">
        <v>3634040</v>
      </c>
      <c r="AD48" s="207">
        <v>8055386.8900000006</v>
      </c>
      <c r="AE48" s="207">
        <v>2672515.5200000005</v>
      </c>
      <c r="AF48" s="207">
        <v>2577294.5800000005</v>
      </c>
      <c r="AG48" s="208">
        <v>922055.95999999985</v>
      </c>
      <c r="AH48" s="208">
        <v>3248604.8900000011</v>
      </c>
      <c r="AI48" s="208">
        <v>4930277.41</v>
      </c>
      <c r="AJ48" s="207">
        <v>4488347.4300000006</v>
      </c>
      <c r="AK48" s="207">
        <v>2593962.8500000006</v>
      </c>
      <c r="AL48" s="207">
        <v>2336853.8199999998</v>
      </c>
      <c r="AM48" s="204">
        <v>2425896.7359000002</v>
      </c>
      <c r="AN48" s="204">
        <v>1456329.1</v>
      </c>
      <c r="AO48" s="204">
        <v>2942438.3400000008</v>
      </c>
      <c r="AP48" s="204">
        <v>1350194.5899999999</v>
      </c>
      <c r="AQ48" s="204">
        <v>2545206.23</v>
      </c>
      <c r="AR48" s="204">
        <v>1831376.3100000005</v>
      </c>
      <c r="AS48" s="204">
        <v>1677360.1599999997</v>
      </c>
      <c r="AT48" s="204">
        <v>2725593.87</v>
      </c>
      <c r="AU48" s="204">
        <v>2412524</v>
      </c>
      <c r="AV48" s="204">
        <v>4631033.95</v>
      </c>
      <c r="AW48" s="204">
        <v>1222069.05</v>
      </c>
      <c r="AX48" s="204">
        <v>3799906.16</v>
      </c>
      <c r="AY48" s="204">
        <v>1547778.54</v>
      </c>
      <c r="AZ48" s="204">
        <v>1646572.4499999997</v>
      </c>
      <c r="BA48" s="204">
        <v>3825976.1000000015</v>
      </c>
      <c r="BB48" s="204">
        <v>4180431.63</v>
      </c>
      <c r="BC48" s="204">
        <v>3151344.0000000005</v>
      </c>
      <c r="BD48" s="204">
        <v>4503953.4400000004</v>
      </c>
      <c r="BE48" s="204">
        <v>3404760.8699999992</v>
      </c>
      <c r="BF48" s="204">
        <v>3731654.8399999989</v>
      </c>
      <c r="BG48" s="204">
        <v>5985923.2000000002</v>
      </c>
      <c r="BH48" s="204">
        <v>7021727.3500000006</v>
      </c>
      <c r="BI48" s="204">
        <v>3668687.45</v>
      </c>
      <c r="BJ48" s="204">
        <v>3699908.1400000006</v>
      </c>
      <c r="BK48" s="204">
        <v>4016390</v>
      </c>
      <c r="BL48" s="204">
        <v>2716614</v>
      </c>
      <c r="BM48" s="204">
        <v>2905592</v>
      </c>
      <c r="BN48" s="204">
        <v>474309.18</v>
      </c>
      <c r="BO48" s="204">
        <v>1827420.9</v>
      </c>
      <c r="BP48" s="204">
        <v>1576128.6199999999</v>
      </c>
      <c r="BQ48" s="209">
        <v>3743169.4399999985</v>
      </c>
      <c r="BR48" s="209">
        <v>3068229.9099999992</v>
      </c>
      <c r="BS48" s="209">
        <v>2848826.64</v>
      </c>
      <c r="BT48" s="209">
        <v>4399937.4000000004</v>
      </c>
      <c r="BU48" s="209">
        <v>6000399.5599999996</v>
      </c>
      <c r="BV48" s="209">
        <v>1824066.7599999991</v>
      </c>
      <c r="BW48" s="204">
        <f>SUM(BW6,BW9,BW12,BW15,BW18,BW21,BW24,BW27,BW30,BW33,BW36,BW39,BW42,BW45)</f>
        <v>1478496.44</v>
      </c>
      <c r="BX48" s="204">
        <f t="shared" ref="BX48:DF48" si="37">SUM(BX6,BX9,BX12,BX15,BX18,BX21,BX24,BX27,BX30,BX33,BX36,BX39,BX42,BX45)</f>
        <v>2136839.2800000003</v>
      </c>
      <c r="BY48" s="204">
        <f t="shared" si="37"/>
        <v>3729350.6699999995</v>
      </c>
      <c r="BZ48" s="204">
        <f t="shared" si="37"/>
        <v>3100640.0600000005</v>
      </c>
      <c r="CA48" s="204">
        <f t="shared" si="37"/>
        <v>1734855.7600000002</v>
      </c>
      <c r="CB48" s="204">
        <f t="shared" si="37"/>
        <v>2440267.1799999997</v>
      </c>
      <c r="CC48" s="204">
        <f t="shared" si="37"/>
        <v>1837794.01</v>
      </c>
      <c r="CD48" s="204">
        <f t="shared" si="37"/>
        <v>3818239.4600000004</v>
      </c>
      <c r="CE48" s="204">
        <f t="shared" si="37"/>
        <v>1767006.1800000002</v>
      </c>
      <c r="CF48" s="204">
        <f t="shared" si="37"/>
        <v>5454048.8899999997</v>
      </c>
      <c r="CG48" s="204">
        <f t="shared" si="37"/>
        <v>5962627.8800000008</v>
      </c>
      <c r="CH48" s="204">
        <f t="shared" si="37"/>
        <v>2400564.52</v>
      </c>
      <c r="CI48" s="207">
        <f t="shared" si="37"/>
        <v>699566.23</v>
      </c>
      <c r="CJ48" s="207">
        <f t="shared" si="37"/>
        <v>2924700.02</v>
      </c>
      <c r="CK48" s="207">
        <f t="shared" si="37"/>
        <v>1790842.95</v>
      </c>
      <c r="CL48" s="204">
        <f t="shared" si="37"/>
        <v>2172959.14</v>
      </c>
      <c r="CM48" s="204">
        <f t="shared" si="37"/>
        <v>3031391.5300000003</v>
      </c>
      <c r="CN48" s="204">
        <f t="shared" si="37"/>
        <v>2283290.9500000002</v>
      </c>
      <c r="CO48" s="204">
        <f t="shared" si="37"/>
        <v>1960414.0399999993</v>
      </c>
      <c r="CP48" s="204">
        <f t="shared" si="37"/>
        <v>2684372.4100000011</v>
      </c>
      <c r="CQ48" s="204">
        <f t="shared" si="37"/>
        <v>3657501.8299999996</v>
      </c>
      <c r="CR48" s="204">
        <f t="shared" si="37"/>
        <v>4091678.9800000004</v>
      </c>
      <c r="CS48" s="204">
        <f t="shared" si="37"/>
        <v>2395805.6200000006</v>
      </c>
      <c r="CT48" s="204">
        <f t="shared" si="37"/>
        <v>3388502.4199999995</v>
      </c>
      <c r="CU48" s="204">
        <f t="shared" si="37"/>
        <v>1580845.62</v>
      </c>
      <c r="CV48" s="204">
        <f t="shared" si="37"/>
        <v>2822782.5300000003</v>
      </c>
      <c r="CW48" s="204">
        <f t="shared" si="37"/>
        <v>645625.36999999988</v>
      </c>
      <c r="CX48" s="204">
        <f t="shared" si="37"/>
        <v>2666171.7599999998</v>
      </c>
      <c r="CY48" s="204">
        <f t="shared" si="37"/>
        <v>2104144.83</v>
      </c>
      <c r="CZ48" s="204">
        <f t="shared" si="37"/>
        <v>2339886.0699999998</v>
      </c>
      <c r="DA48" s="204">
        <f t="shared" si="37"/>
        <v>1161347.81</v>
      </c>
      <c r="DB48" s="204">
        <f t="shared" si="37"/>
        <v>1955113.9363676952</v>
      </c>
      <c r="DC48" s="204">
        <f t="shared" si="37"/>
        <v>1410043.6336688637</v>
      </c>
      <c r="DD48" s="204">
        <f t="shared" si="37"/>
        <v>2535097</v>
      </c>
      <c r="DE48" s="204">
        <f t="shared" si="37"/>
        <v>2415441</v>
      </c>
      <c r="DF48" s="204">
        <f t="shared" si="37"/>
        <v>2819921</v>
      </c>
    </row>
    <row r="49" spans="1:110" s="210" customFormat="1" ht="13.2" x14ac:dyDescent="0.25">
      <c r="A49" s="201"/>
      <c r="B49" s="202" t="s">
        <v>168</v>
      </c>
      <c r="C49" s="203">
        <v>342742209</v>
      </c>
      <c r="D49" s="204">
        <v>351627512.51169997</v>
      </c>
      <c r="E49" s="204">
        <v>404122217.09680003</v>
      </c>
      <c r="F49" s="204">
        <v>440350381</v>
      </c>
      <c r="G49" s="204">
        <f t="shared" si="1"/>
        <v>500127903.11880052</v>
      </c>
      <c r="H49" s="204">
        <f t="shared" si="2"/>
        <v>523975971.11849988</v>
      </c>
      <c r="I49" s="204">
        <f t="shared" si="3"/>
        <v>509867430.74626553</v>
      </c>
      <c r="J49" s="204">
        <f t="shared" si="0"/>
        <v>611841790.64160013</v>
      </c>
      <c r="K49" s="204">
        <f t="shared" si="4"/>
        <v>526245756.67399997</v>
      </c>
      <c r="L49" s="204">
        <f t="shared" si="5"/>
        <v>558038620.21399915</v>
      </c>
      <c r="M49" s="204">
        <f>SUM(CI49:CT49)</f>
        <v>626166683.55399966</v>
      </c>
      <c r="N49" s="204">
        <f t="shared" si="7"/>
        <v>643367041.19029963</v>
      </c>
      <c r="O49" s="205">
        <v>34499563.770999983</v>
      </c>
      <c r="P49" s="204">
        <f>[2]M!Y38</f>
        <v>23555853.050000012</v>
      </c>
      <c r="Q49" s="204">
        <v>43250002</v>
      </c>
      <c r="R49" s="206">
        <v>32784417.690000329</v>
      </c>
      <c r="S49" s="204">
        <v>41553660.479999989</v>
      </c>
      <c r="T49" s="204">
        <v>58562278.059000023</v>
      </c>
      <c r="U49" s="204">
        <v>48141031.53360001</v>
      </c>
      <c r="V49" s="204">
        <f>SUM(V7,V10,V13,V16,V19,V22,V25,V28,V31,V34,V37,V40,V43,V46)</f>
        <v>43819008</v>
      </c>
      <c r="W49" s="204">
        <f>SUM(W7,W10,W13,W16,W19,W22,W25,W28,W31,W34,W37,W40,W43,W46 )</f>
        <v>36886590.806300081</v>
      </c>
      <c r="X49" s="204">
        <f>SUM(X7,X10,X13,X16,X19,X22,X25,X28,X31,X34,X37,X40,X43,X46 )</f>
        <v>42439585.697299995</v>
      </c>
      <c r="Y49" s="204">
        <f>SUM(Y7,Y10,Y13,Y16,Y19,Y22,Y25,Y28,Y31,Y34,Y37,Y40,Y43,Y46 )</f>
        <v>45513417.565299965</v>
      </c>
      <c r="Z49" s="204">
        <f>SUM(Z7,Z10,Z13,Z16,Z19,Z22,Z25,Z28,Z31,Z34,Z37,Z40,Z43,Z46 )</f>
        <v>49122494.466300055</v>
      </c>
      <c r="AA49" s="207">
        <v>30021215</v>
      </c>
      <c r="AB49" s="207">
        <v>30416444</v>
      </c>
      <c r="AC49" s="207">
        <v>42832809</v>
      </c>
      <c r="AD49" s="207">
        <v>41490485.900000103</v>
      </c>
      <c r="AE49" s="207">
        <v>44768358.123400047</v>
      </c>
      <c r="AF49" s="207">
        <v>45782870.643499888</v>
      </c>
      <c r="AG49" s="208">
        <v>50807728.566100061</v>
      </c>
      <c r="AH49" s="208">
        <v>49677779.269999973</v>
      </c>
      <c r="AI49" s="208">
        <v>50855469.552599974</v>
      </c>
      <c r="AJ49" s="207">
        <v>38534934.981499955</v>
      </c>
      <c r="AK49" s="207">
        <v>48059584.573999844</v>
      </c>
      <c r="AL49" s="207">
        <v>50728291.50740011</v>
      </c>
      <c r="AM49" s="204">
        <v>48421317.971509941</v>
      </c>
      <c r="AN49" s="204">
        <v>27211404.440200027</v>
      </c>
      <c r="AO49" s="204">
        <v>41722729.248999923</v>
      </c>
      <c r="AP49" s="204">
        <v>22322394.55109999</v>
      </c>
      <c r="AQ49" s="204">
        <v>45771383.418899715</v>
      </c>
      <c r="AR49" s="204">
        <v>59755130.995299444</v>
      </c>
      <c r="AS49" s="204">
        <v>44237117.464990169</v>
      </c>
      <c r="AT49" s="204">
        <v>57530601.914165929</v>
      </c>
      <c r="AU49" s="204">
        <v>33064488.047099933</v>
      </c>
      <c r="AV49" s="204">
        <v>56861939.874000236</v>
      </c>
      <c r="AW49" s="204">
        <v>25275035.820000164</v>
      </c>
      <c r="AX49" s="204">
        <v>47693887</v>
      </c>
      <c r="AY49" s="204">
        <v>66294940.595300198</v>
      </c>
      <c r="AZ49" s="204">
        <v>36738916.529999927</v>
      </c>
      <c r="BA49" s="204">
        <v>37160322.233999893</v>
      </c>
      <c r="BB49" s="204">
        <v>52458849.354000017</v>
      </c>
      <c r="BC49" s="204">
        <v>56959327.94799985</v>
      </c>
      <c r="BD49" s="204">
        <v>49501784.707300074</v>
      </c>
      <c r="BE49" s="204">
        <v>43457608.73900035</v>
      </c>
      <c r="BF49" s="204">
        <v>48952366.667999707</v>
      </c>
      <c r="BG49" s="204">
        <v>47047235.210000053</v>
      </c>
      <c r="BH49" s="204">
        <v>95629510.697000101</v>
      </c>
      <c r="BI49" s="204">
        <v>32985521.890000053</v>
      </c>
      <c r="BJ49" s="204">
        <v>44655406.068999931</v>
      </c>
      <c r="BK49" s="204">
        <v>55598315.432000011</v>
      </c>
      <c r="BL49" s="204">
        <v>39087952.040000007</v>
      </c>
      <c r="BM49" s="204">
        <v>32404418.239999998</v>
      </c>
      <c r="BN49" s="204">
        <v>16449781.359999999</v>
      </c>
      <c r="BO49" s="204">
        <v>41528449.543000005</v>
      </c>
      <c r="BP49" s="204">
        <v>44829769.169999987</v>
      </c>
      <c r="BQ49" s="204">
        <v>39380294.563000008</v>
      </c>
      <c r="BR49" s="204">
        <v>43247275.658</v>
      </c>
      <c r="BS49" s="204">
        <v>50994777.948000006</v>
      </c>
      <c r="BT49" s="204">
        <v>67237679.925999969</v>
      </c>
      <c r="BU49" s="204">
        <v>44934094.283000007</v>
      </c>
      <c r="BV49" s="204">
        <v>50552948.510999985</v>
      </c>
      <c r="BW49" s="204">
        <f>SUM(BW7,BW10,BW13,BW16,BW19,BW22,BW25,BW28,BW31,BW34,BW37,BW40,BW43,BW46)</f>
        <v>44197122.969000228</v>
      </c>
      <c r="BX49" s="204">
        <f t="shared" ref="BX49:DF49" si="38">SUM(BX7,BX10,BX13,BX16,BX19,BX22,BX25,BX28,BX31,BX34,BX37,BX40,BX43,BX46)</f>
        <v>36395610.075999983</v>
      </c>
      <c r="BY49" s="204">
        <f t="shared" si="38"/>
        <v>46834503.021000035</v>
      </c>
      <c r="BZ49" s="204">
        <f t="shared" si="38"/>
        <v>43103229.427999973</v>
      </c>
      <c r="CA49" s="204">
        <f t="shared" si="38"/>
        <v>54301574.592999935</v>
      </c>
      <c r="CB49" s="204">
        <f t="shared" si="38"/>
        <v>59685717.429999709</v>
      </c>
      <c r="CC49" s="204">
        <f t="shared" si="38"/>
        <v>49261964.525999993</v>
      </c>
      <c r="CD49" s="204">
        <f t="shared" si="38"/>
        <v>46531388.12500003</v>
      </c>
      <c r="CE49" s="204">
        <f t="shared" si="38"/>
        <v>37919505.333999999</v>
      </c>
      <c r="CF49" s="204">
        <f t="shared" si="38"/>
        <v>42048242.288999841</v>
      </c>
      <c r="CG49" s="204">
        <f t="shared" si="38"/>
        <v>45324759.889999844</v>
      </c>
      <c r="CH49" s="204">
        <f t="shared" si="38"/>
        <v>52435002.532999583</v>
      </c>
      <c r="CI49" s="207">
        <f t="shared" si="38"/>
        <v>38491411.05400002</v>
      </c>
      <c r="CJ49" s="207">
        <f t="shared" si="38"/>
        <v>27133440.409999993</v>
      </c>
      <c r="CK49" s="207">
        <f t="shared" si="38"/>
        <v>50287789.892000034</v>
      </c>
      <c r="CL49" s="204">
        <f t="shared" si="38"/>
        <v>48945586.888999954</v>
      </c>
      <c r="CM49" s="204">
        <f t="shared" si="38"/>
        <v>48761012.319999911</v>
      </c>
      <c r="CN49" s="204">
        <f t="shared" si="38"/>
        <v>61511588.052000016</v>
      </c>
      <c r="CO49" s="204">
        <f t="shared" si="38"/>
        <v>57496122.696999758</v>
      </c>
      <c r="CP49" s="204">
        <f t="shared" si="38"/>
        <v>52974768.749999955</v>
      </c>
      <c r="CQ49" s="204">
        <f t="shared" si="38"/>
        <v>53043410.49000001</v>
      </c>
      <c r="CR49" s="204">
        <f t="shared" si="38"/>
        <v>59535646</v>
      </c>
      <c r="CS49" s="204">
        <f t="shared" si="38"/>
        <v>61435998</v>
      </c>
      <c r="CT49" s="204">
        <f t="shared" si="38"/>
        <v>66549909</v>
      </c>
      <c r="CU49" s="204">
        <f t="shared" si="38"/>
        <v>49945442.459999949</v>
      </c>
      <c r="CV49" s="204">
        <f t="shared" si="38"/>
        <v>50753426.450000122</v>
      </c>
      <c r="CW49" s="204">
        <f t="shared" si="38"/>
        <v>60348686.58899986</v>
      </c>
      <c r="CX49" s="204">
        <f t="shared" si="38"/>
        <v>49710790.279999964</v>
      </c>
      <c r="CY49" s="204">
        <f>SUM(CY7,CY10,CY13,CY16,CY19,CY22,CY25,CY28,CY31,CY34,CY37,CY40,CY43,CY46)</f>
        <v>52118721.789604872</v>
      </c>
      <c r="CZ49" s="204">
        <f>SUM(CZ7,CZ10,CZ13,CZ16,CZ19,CZ22,CZ25,CZ28,CZ31,CZ34,CZ37,CZ40,CZ43,CZ46)</f>
        <v>44779566.745999984</v>
      </c>
      <c r="DA49" s="204">
        <f t="shared" si="38"/>
        <v>55035895.509999946</v>
      </c>
      <c r="DB49" s="204">
        <f t="shared" si="38"/>
        <v>53255076.809490457</v>
      </c>
      <c r="DC49" s="204">
        <f t="shared" si="38"/>
        <v>57345611.356217839</v>
      </c>
      <c r="DD49" s="204">
        <f t="shared" si="38"/>
        <v>60026383.869871683</v>
      </c>
      <c r="DE49" s="204">
        <f t="shared" si="38"/>
        <v>51032982.150000021</v>
      </c>
      <c r="DF49" s="204">
        <f t="shared" si="38"/>
        <v>59014457.180114999</v>
      </c>
    </row>
    <row r="50" spans="1:110" s="210" customFormat="1" ht="13.2" x14ac:dyDescent="0.25">
      <c r="A50" s="211"/>
      <c r="B50" s="202" t="s">
        <v>169</v>
      </c>
      <c r="C50" s="203">
        <f>C48-C49</f>
        <v>-315985013</v>
      </c>
      <c r="D50" s="203">
        <f>D48-D49</f>
        <v>-321198102.31169999</v>
      </c>
      <c r="E50" s="203">
        <f>E48-E49</f>
        <v>-369116450.00680006</v>
      </c>
      <c r="F50" s="204">
        <v>-403076105</v>
      </c>
      <c r="G50" s="204">
        <f>SUM(O50:Z50)</f>
        <v>-452780563.28580046</v>
      </c>
      <c r="H50" s="204">
        <f t="shared" si="2"/>
        <v>-482358570.76849997</v>
      </c>
      <c r="I50" s="204">
        <f t="shared" si="3"/>
        <v>-480847502.2503655</v>
      </c>
      <c r="J50" s="204">
        <f t="shared" si="0"/>
        <v>-565473072.63160014</v>
      </c>
      <c r="K50" s="204">
        <f t="shared" si="4"/>
        <v>-490844672.26399755</v>
      </c>
      <c r="L50" s="204">
        <f t="shared" si="5"/>
        <v>-522177889.88399917</v>
      </c>
      <c r="M50" s="204">
        <f t="shared" si="6"/>
        <v>-595085657.43399966</v>
      </c>
      <c r="N50" s="204">
        <f t="shared" si="7"/>
        <v>-618910620.63026309</v>
      </c>
      <c r="O50" s="212">
        <f t="shared" ref="O50:Z50" si="39">O48-O49</f>
        <v>-31544168.588999983</v>
      </c>
      <c r="P50" s="212">
        <f t="shared" si="39"/>
        <v>-20109317.79000001</v>
      </c>
      <c r="Q50" s="212">
        <f t="shared" si="39"/>
        <v>-39754086</v>
      </c>
      <c r="R50" s="212">
        <f t="shared" si="39"/>
        <v>-30550197.940000329</v>
      </c>
      <c r="S50" s="212">
        <f t="shared" si="39"/>
        <v>-31714575.479999989</v>
      </c>
      <c r="T50" s="212">
        <f t="shared" si="39"/>
        <v>-55506811.059000023</v>
      </c>
      <c r="U50" s="212">
        <v>-45602616.093600012</v>
      </c>
      <c r="V50" s="212">
        <f t="shared" si="39"/>
        <v>-41083569.079000004</v>
      </c>
      <c r="W50" s="212">
        <f t="shared" si="39"/>
        <v>-31809670.906300083</v>
      </c>
      <c r="X50" s="212">
        <f t="shared" si="39"/>
        <v>-37241463.787299991</v>
      </c>
      <c r="Y50" s="212">
        <f t="shared" si="39"/>
        <v>-41634331.385299966</v>
      </c>
      <c r="Z50" s="212">
        <f t="shared" si="39"/>
        <v>-46229755.176300056</v>
      </c>
      <c r="AA50" s="212">
        <v>-27970321</v>
      </c>
      <c r="AB50" s="212">
        <v>-26309277</v>
      </c>
      <c r="AC50" s="212">
        <v>-39198769</v>
      </c>
      <c r="AD50" s="212">
        <v>-33435099.010000102</v>
      </c>
      <c r="AE50" s="212">
        <v>-42095842.603400044</v>
      </c>
      <c r="AF50" s="212">
        <v>-43205576.06349989</v>
      </c>
      <c r="AG50" s="213">
        <v>-49885672.60610006</v>
      </c>
      <c r="AH50" s="213">
        <v>-46429174.379999973</v>
      </c>
      <c r="AI50" s="213">
        <v>-45925192.14259997</v>
      </c>
      <c r="AJ50" s="212">
        <v>-34046587.551499955</v>
      </c>
      <c r="AK50" s="212">
        <v>-45465621.723999843</v>
      </c>
      <c r="AL50" s="212">
        <v>-48391437.68740011</v>
      </c>
      <c r="AM50" s="212">
        <v>-45995421.235609941</v>
      </c>
      <c r="AN50" s="212">
        <v>-25755075.340200026</v>
      </c>
      <c r="AO50" s="212">
        <v>-38780290.90899992</v>
      </c>
      <c r="AP50" s="212">
        <v>-20972199.96109999</v>
      </c>
      <c r="AQ50" s="212">
        <v>-43226177.188899718</v>
      </c>
      <c r="AR50" s="212">
        <v>-57923754.685299441</v>
      </c>
      <c r="AS50" s="212">
        <v>-42559757.304990172</v>
      </c>
      <c r="AT50" s="212">
        <v>-54805008.044165932</v>
      </c>
      <c r="AU50" s="212">
        <v>-30651964.047099933</v>
      </c>
      <c r="AV50" s="212">
        <v>-52230905.924000233</v>
      </c>
      <c r="AW50" s="212">
        <v>-24052966.770000163</v>
      </c>
      <c r="AX50" s="212">
        <v>-43893980.840000004</v>
      </c>
      <c r="AY50" s="212">
        <v>-64747162.055300198</v>
      </c>
      <c r="AZ50" s="212">
        <v>-35092344.079999924</v>
      </c>
      <c r="BA50" s="212">
        <v>-33334346.133999892</v>
      </c>
      <c r="BB50" s="212">
        <v>-48278417.724000014</v>
      </c>
      <c r="BC50" s="212">
        <v>-53807983.94799985</v>
      </c>
      <c r="BD50" s="212">
        <v>-44997831.267300077</v>
      </c>
      <c r="BE50" s="212">
        <v>-40052847.869000353</v>
      </c>
      <c r="BF50" s="212">
        <v>-45220711.827999711</v>
      </c>
      <c r="BG50" s="212">
        <v>-41061312.01000005</v>
      </c>
      <c r="BH50" s="212">
        <v>-88607783.347000107</v>
      </c>
      <c r="BI50" s="212">
        <v>-29316834.440000053</v>
      </c>
      <c r="BJ50" s="212">
        <v>-40955497.928999931</v>
      </c>
      <c r="BK50" s="212">
        <f>BK48-BK49</f>
        <v>-51581925.432000011</v>
      </c>
      <c r="BL50" s="212">
        <f>BL48-BL49</f>
        <v>-36371338.040000007</v>
      </c>
      <c r="BM50" s="212">
        <f>BM48-BM49</f>
        <v>-29498826.239999998</v>
      </c>
      <c r="BN50" s="212">
        <v>-15975472.180000016</v>
      </c>
      <c r="BO50" s="212">
        <v>-39701028.642999895</v>
      </c>
      <c r="BP50" s="212">
        <v>-43253640.550000034</v>
      </c>
      <c r="BQ50" s="209">
        <v>-35637125.12300007</v>
      </c>
      <c r="BR50" s="209">
        <v>-40179045.748000056</v>
      </c>
      <c r="BS50" s="209">
        <v>-48145951.307999797</v>
      </c>
      <c r="BT50" s="209">
        <v>-62837742.525999628</v>
      </c>
      <c r="BU50" s="209">
        <v>-38933694.722999401</v>
      </c>
      <c r="BV50" s="209">
        <v>-48728881.750998668</v>
      </c>
      <c r="BW50" s="204">
        <f>BW48-BW49</f>
        <v>-42718626.52900023</v>
      </c>
      <c r="BX50" s="204">
        <f t="shared" ref="BX50:DF50" si="40">BX48-BX49</f>
        <v>-34258770.795999981</v>
      </c>
      <c r="BY50" s="204">
        <f t="shared" si="40"/>
        <v>-43105152.351000033</v>
      </c>
      <c r="BZ50" s="204">
        <f t="shared" si="40"/>
        <v>-40002589.367999971</v>
      </c>
      <c r="CA50" s="204">
        <f t="shared" si="40"/>
        <v>-52566718.832999937</v>
      </c>
      <c r="CB50" s="204">
        <f t="shared" si="40"/>
        <v>-57245450.249999709</v>
      </c>
      <c r="CC50" s="204">
        <f t="shared" si="40"/>
        <v>-47424170.515999995</v>
      </c>
      <c r="CD50" s="204">
        <f t="shared" si="40"/>
        <v>-42713148.665000029</v>
      </c>
      <c r="CE50" s="204">
        <f t="shared" si="40"/>
        <v>-36152499.153999999</v>
      </c>
      <c r="CF50" s="204">
        <f t="shared" si="40"/>
        <v>-36594193.39899984</v>
      </c>
      <c r="CG50" s="204">
        <f t="shared" si="40"/>
        <v>-39362132.009999841</v>
      </c>
      <c r="CH50" s="204">
        <f t="shared" si="40"/>
        <v>-50034438.012999579</v>
      </c>
      <c r="CI50" s="204">
        <f t="shared" si="40"/>
        <v>-37791844.824000023</v>
      </c>
      <c r="CJ50" s="204">
        <f t="shared" si="40"/>
        <v>-24208740.389999993</v>
      </c>
      <c r="CK50" s="204">
        <f t="shared" si="40"/>
        <v>-48496946.942000031</v>
      </c>
      <c r="CL50" s="204">
        <f t="shared" si="40"/>
        <v>-46772627.748999953</v>
      </c>
      <c r="CM50" s="204">
        <f t="shared" si="40"/>
        <v>-45729620.78999991</v>
      </c>
      <c r="CN50" s="204">
        <f t="shared" si="40"/>
        <v>-59228297.102000013</v>
      </c>
      <c r="CO50" s="204">
        <f t="shared" si="40"/>
        <v>-55535708.656999759</v>
      </c>
      <c r="CP50" s="204">
        <f t="shared" si="40"/>
        <v>-50290396.339999951</v>
      </c>
      <c r="CQ50" s="204">
        <f t="shared" si="40"/>
        <v>-49385908.660000011</v>
      </c>
      <c r="CR50" s="204">
        <f t="shared" si="40"/>
        <v>-55443967.019999996</v>
      </c>
      <c r="CS50" s="204">
        <f t="shared" si="40"/>
        <v>-59040192.380000003</v>
      </c>
      <c r="CT50" s="204">
        <f t="shared" si="40"/>
        <v>-63161406.579999998</v>
      </c>
      <c r="CU50" s="204">
        <f t="shared" si="40"/>
        <v>-48364596.839999951</v>
      </c>
      <c r="CV50" s="204">
        <f t="shared" si="40"/>
        <v>-47930643.920000121</v>
      </c>
      <c r="CW50" s="204">
        <f t="shared" si="40"/>
        <v>-59703061.218999863</v>
      </c>
      <c r="CX50" s="204">
        <f t="shared" si="40"/>
        <v>-47044618.519999966</v>
      </c>
      <c r="CY50" s="204">
        <f t="shared" si="40"/>
        <v>-50014576.959604874</v>
      </c>
      <c r="CZ50" s="204">
        <f t="shared" si="40"/>
        <v>-42439680.675999984</v>
      </c>
      <c r="DA50" s="204">
        <f t="shared" si="40"/>
        <v>-53874547.699999943</v>
      </c>
      <c r="DB50" s="204">
        <f t="shared" si="40"/>
        <v>-51299962.873122759</v>
      </c>
      <c r="DC50" s="204">
        <f t="shared" si="40"/>
        <v>-55935567.722548977</v>
      </c>
      <c r="DD50" s="204">
        <f t="shared" si="40"/>
        <v>-57491286.869871683</v>
      </c>
      <c r="DE50" s="204">
        <f t="shared" si="40"/>
        <v>-48617541.150000021</v>
      </c>
      <c r="DF50" s="204">
        <f t="shared" si="40"/>
        <v>-56194536.180114999</v>
      </c>
    </row>
    <row r="51" spans="1:110" ht="14.4" x14ac:dyDescent="0.3">
      <c r="A51" s="136"/>
      <c r="B51" s="137"/>
      <c r="C51" s="137"/>
      <c r="D51" s="102"/>
      <c r="BJ51" s="73" t="s">
        <v>100</v>
      </c>
    </row>
    <row r="52" spans="1:110" ht="14.4" x14ac:dyDescent="0.3">
      <c r="A52" s="109" t="s">
        <v>25</v>
      </c>
      <c r="B52" s="74" t="s">
        <v>26</v>
      </c>
      <c r="C52" s="74"/>
      <c r="D52" s="74"/>
      <c r="E52" s="73"/>
      <c r="F52" s="73"/>
      <c r="G52" s="73"/>
      <c r="H52" s="73"/>
      <c r="I52" s="73"/>
      <c r="J52" s="73"/>
      <c r="K52" s="117"/>
      <c r="L52" s="231"/>
      <c r="M52" s="231"/>
      <c r="N52" s="231"/>
      <c r="O52" s="73"/>
      <c r="R52" s="73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</row>
    <row r="53" spans="1:110" ht="14.4" x14ac:dyDescent="0.3">
      <c r="A53" s="191" t="s">
        <v>27</v>
      </c>
      <c r="B53" s="177" t="s">
        <v>29</v>
      </c>
      <c r="F53" s="45"/>
      <c r="R53" s="73"/>
    </row>
    <row r="54" spans="1:110" ht="14.4" x14ac:dyDescent="0.3">
      <c r="F54" s="45"/>
      <c r="R54" s="73"/>
      <c r="BK54" s="73"/>
    </row>
    <row r="55" spans="1:110" ht="14.4" x14ac:dyDescent="0.3">
      <c r="C55" s="91"/>
      <c r="D55" s="44"/>
      <c r="E55" s="91"/>
      <c r="F55" s="44"/>
      <c r="G55" s="91"/>
      <c r="R55" s="73"/>
    </row>
    <row r="56" spans="1:110" ht="14.4" x14ac:dyDescent="0.3">
      <c r="C56" s="91"/>
      <c r="D56" s="44"/>
      <c r="E56" s="91"/>
      <c r="F56" s="91"/>
      <c r="G56" s="91"/>
      <c r="R56" s="73"/>
      <c r="CL56" s="229"/>
      <c r="CM56" s="229"/>
      <c r="CN56" s="229"/>
      <c r="CO56" s="229"/>
      <c r="CP56" s="229"/>
      <c r="CQ56" s="229"/>
      <c r="CR56" s="229"/>
      <c r="CS56" s="229"/>
      <c r="CT56" s="229"/>
      <c r="CU56" s="98"/>
    </row>
    <row r="57" spans="1:110" ht="14.4" x14ac:dyDescent="0.3">
      <c r="C57" s="91"/>
      <c r="D57" s="44"/>
      <c r="E57" s="91"/>
      <c r="F57" s="91"/>
      <c r="G57" s="91"/>
      <c r="R57" s="73"/>
      <c r="BZ57" s="73">
        <v>43103229.427999213</v>
      </c>
      <c r="CA57" s="73">
        <v>54301574.593000032</v>
      </c>
      <c r="CB57" s="73">
        <v>59685717.430000596</v>
      </c>
    </row>
    <row r="58" spans="1:110" ht="14.4" x14ac:dyDescent="0.3">
      <c r="C58" s="91"/>
      <c r="D58" s="44"/>
      <c r="E58" s="91"/>
      <c r="F58" s="91"/>
      <c r="G58" s="91"/>
      <c r="M58" s="24"/>
      <c r="N58" s="24"/>
      <c r="O58" s="25"/>
      <c r="P58" s="22"/>
      <c r="Q58" s="22"/>
      <c r="R58" s="22"/>
      <c r="S58" s="22"/>
      <c r="T58" s="22"/>
      <c r="CO58" s="237"/>
      <c r="CP58" s="238"/>
      <c r="CQ58" s="239"/>
      <c r="CR58" s="239"/>
      <c r="CS58" s="239"/>
      <c r="CT58" s="239"/>
      <c r="CU58" s="239"/>
    </row>
    <row r="59" spans="1:110" ht="14.4" x14ac:dyDescent="0.3">
      <c r="C59" s="91"/>
      <c r="D59" s="44"/>
      <c r="E59" s="91"/>
      <c r="F59" s="91"/>
      <c r="G59" s="91"/>
      <c r="R59" s="73"/>
      <c r="BZ59" s="73">
        <v>3073366.6999999979</v>
      </c>
      <c r="CA59" s="73">
        <v>27273.360000000011</v>
      </c>
      <c r="CB59" s="73">
        <v>3100640.0599999977</v>
      </c>
    </row>
    <row r="60" spans="1:110" ht="14.4" x14ac:dyDescent="0.3">
      <c r="C60" s="91"/>
      <c r="D60" s="44"/>
      <c r="E60" s="91"/>
      <c r="F60" s="91"/>
      <c r="G60" s="91"/>
      <c r="BZ60" s="73">
        <v>1375698.18</v>
      </c>
      <c r="CA60" s="73">
        <v>359157.58</v>
      </c>
      <c r="CB60" s="73">
        <v>1734855.76</v>
      </c>
    </row>
    <row r="61" spans="1:110" ht="14.4" x14ac:dyDescent="0.3">
      <c r="C61" s="91"/>
      <c r="D61" s="44"/>
      <c r="E61" s="91"/>
      <c r="F61" s="91"/>
      <c r="G61" s="91"/>
      <c r="BZ61" s="73">
        <v>2390987.1700000009</v>
      </c>
      <c r="CA61" s="73">
        <v>49280.009999999995</v>
      </c>
      <c r="CB61" s="73">
        <v>2440267.1800000006</v>
      </c>
    </row>
    <row r="62" spans="1:110" ht="14.4" x14ac:dyDescent="0.3">
      <c r="C62" s="91"/>
      <c r="D62" s="44"/>
      <c r="E62" s="91"/>
      <c r="F62" s="91"/>
      <c r="G62" s="91"/>
    </row>
  </sheetData>
  <mergeCells count="14">
    <mergeCell ref="CU4:DF4"/>
    <mergeCell ref="O3:DF3"/>
    <mergeCell ref="C2:DF2"/>
    <mergeCell ref="C1:DF1"/>
    <mergeCell ref="C3:N4"/>
    <mergeCell ref="CI4:CT4"/>
    <mergeCell ref="BW4:CH4"/>
    <mergeCell ref="BK4:BV4"/>
    <mergeCell ref="AY4:BJ4"/>
    <mergeCell ref="A3:A5"/>
    <mergeCell ref="B3:B5"/>
    <mergeCell ref="O4:Z4"/>
    <mergeCell ref="AM4:AX4"/>
    <mergeCell ref="AA4:AL4"/>
  </mergeCells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F45"/>
  <sheetViews>
    <sheetView zoomScale="91" zoomScaleNormal="91" workbookViewId="0">
      <pane xSplit="2" ySplit="5" topLeftCell="D20" activePane="bottomRight" state="frozen"/>
      <selection pane="topRight" activeCell="I60" sqref="I60"/>
      <selection pane="bottomLeft" activeCell="I60" sqref="I60"/>
      <selection pane="bottomRight" activeCell="M38" sqref="M38"/>
    </sheetView>
  </sheetViews>
  <sheetFormatPr defaultRowHeight="13.8" x14ac:dyDescent="0.3"/>
  <cols>
    <col min="1" max="1" width="18.5546875" style="99" customWidth="1"/>
    <col min="2" max="2" width="13.88671875" style="99" customWidth="1"/>
    <col min="3" max="3" width="17.5546875" style="102" customWidth="1"/>
    <col min="4" max="4" width="12.5546875" style="99" bestFit="1" customWidth="1"/>
    <col min="5" max="10" width="12.5546875" style="34" bestFit="1" customWidth="1"/>
    <col min="11" max="14" width="12.5546875" style="37" bestFit="1" customWidth="1"/>
    <col min="15" max="15" width="11.5546875" style="34" bestFit="1" customWidth="1"/>
    <col min="16" max="16" width="12" style="34" customWidth="1"/>
    <col min="17" max="17" width="12.5546875" style="34" bestFit="1" customWidth="1"/>
    <col min="18" max="18" width="11.44140625" style="34" bestFit="1" customWidth="1"/>
    <col min="19" max="19" width="11.44140625" style="146" bestFit="1" customWidth="1"/>
    <col min="20" max="20" width="11.44140625" style="34" bestFit="1" customWidth="1"/>
    <col min="21" max="21" width="11.44140625" style="154" bestFit="1" customWidth="1"/>
    <col min="22" max="22" width="11.44140625" style="34" bestFit="1" customWidth="1"/>
    <col min="23" max="23" width="11.44140625" style="148" bestFit="1" customWidth="1"/>
    <col min="24" max="26" width="11.44140625" style="98" bestFit="1" customWidth="1"/>
    <col min="27" max="29" width="11.44140625" style="34" bestFit="1" customWidth="1"/>
    <col min="30" max="30" width="11.44140625" style="98" bestFit="1" customWidth="1"/>
    <col min="31" max="74" width="11.44140625" style="34" bestFit="1" customWidth="1"/>
    <col min="75" max="77" width="11.109375" style="183" bestFit="1" customWidth="1"/>
    <col min="78" max="78" width="13.77734375" style="34" bestFit="1" customWidth="1"/>
    <col min="79" max="79" width="13.21875" style="34" bestFit="1" customWidth="1"/>
    <col min="80" max="80" width="13.77734375" style="34" bestFit="1" customWidth="1"/>
    <col min="81" max="81" width="12.109375" style="73" bestFit="1" customWidth="1"/>
    <col min="82" max="97" width="11.44140625" style="73" bestFit="1" customWidth="1"/>
    <col min="98" max="98" width="11.44140625" style="73" customWidth="1"/>
    <col min="99" max="100" width="11.44140625" style="73" bestFit="1" customWidth="1"/>
    <col min="101" max="101" width="12.21875" style="73" bestFit="1" customWidth="1"/>
    <col min="102" max="102" width="11.44140625" style="148" customWidth="1"/>
    <col min="103" max="110" width="11.44140625" style="73" customWidth="1"/>
    <col min="111" max="166" width="9.33203125" style="34"/>
    <col min="167" max="167" width="16.6640625" style="34" customWidth="1"/>
    <col min="168" max="191" width="9.33203125" style="34" customWidth="1"/>
    <col min="192" max="192" width="9.6640625" style="34" customWidth="1"/>
    <col min="193" max="193" width="10.33203125" style="34" customWidth="1"/>
    <col min="194" max="194" width="10.6640625" style="34" customWidth="1"/>
    <col min="195" max="195" width="10" style="34" customWidth="1"/>
    <col min="196" max="196" width="10.33203125" style="34" customWidth="1"/>
    <col min="197" max="197" width="12" style="34" customWidth="1"/>
    <col min="198" max="199" width="9.33203125" style="34" customWidth="1"/>
    <col min="200" max="201" width="9.33203125" style="34"/>
    <col min="202" max="202" width="10.44140625" style="34" customWidth="1"/>
    <col min="203" max="422" width="9.33203125" style="34"/>
    <col min="423" max="423" width="16.6640625" style="34" customWidth="1"/>
    <col min="424" max="447" width="9.33203125" style="34" customWidth="1"/>
    <col min="448" max="448" width="9.6640625" style="34" customWidth="1"/>
    <col min="449" max="449" width="10.33203125" style="34" customWidth="1"/>
    <col min="450" max="450" width="10.6640625" style="34" customWidth="1"/>
    <col min="451" max="451" width="10" style="34" customWidth="1"/>
    <col min="452" max="452" width="10.33203125" style="34" customWidth="1"/>
    <col min="453" max="453" width="12" style="34" customWidth="1"/>
    <col min="454" max="455" width="9.33203125" style="34" customWidth="1"/>
    <col min="456" max="457" width="9.33203125" style="34"/>
    <col min="458" max="458" width="10.44140625" style="34" customWidth="1"/>
    <col min="459" max="678" width="9.33203125" style="34"/>
    <col min="679" max="679" width="16.6640625" style="34" customWidth="1"/>
    <col min="680" max="703" width="9.33203125" style="34" customWidth="1"/>
    <col min="704" max="704" width="9.6640625" style="34" customWidth="1"/>
    <col min="705" max="705" width="10.33203125" style="34" customWidth="1"/>
    <col min="706" max="706" width="10.6640625" style="34" customWidth="1"/>
    <col min="707" max="707" width="10" style="34" customWidth="1"/>
    <col min="708" max="708" width="10.33203125" style="34" customWidth="1"/>
    <col min="709" max="709" width="12" style="34" customWidth="1"/>
    <col min="710" max="711" width="9.33203125" style="34" customWidth="1"/>
    <col min="712" max="713" width="9.33203125" style="34"/>
    <col min="714" max="714" width="10.44140625" style="34" customWidth="1"/>
    <col min="715" max="934" width="9.33203125" style="34"/>
    <col min="935" max="935" width="16.6640625" style="34" customWidth="1"/>
    <col min="936" max="959" width="9.33203125" style="34" customWidth="1"/>
    <col min="960" max="960" width="9.6640625" style="34" customWidth="1"/>
    <col min="961" max="961" width="10.33203125" style="34" customWidth="1"/>
    <col min="962" max="962" width="10.6640625" style="34" customWidth="1"/>
    <col min="963" max="963" width="10" style="34" customWidth="1"/>
    <col min="964" max="964" width="10.33203125" style="34" customWidth="1"/>
    <col min="965" max="965" width="12" style="34" customWidth="1"/>
    <col min="966" max="967" width="9.33203125" style="34" customWidth="1"/>
    <col min="968" max="969" width="9.33203125" style="34"/>
    <col min="970" max="970" width="10.44140625" style="34" customWidth="1"/>
    <col min="971" max="1190" width="9.33203125" style="34"/>
    <col min="1191" max="1191" width="16.6640625" style="34" customWidth="1"/>
    <col min="1192" max="1215" width="9.33203125" style="34" customWidth="1"/>
    <col min="1216" max="1216" width="9.6640625" style="34" customWidth="1"/>
    <col min="1217" max="1217" width="10.33203125" style="34" customWidth="1"/>
    <col min="1218" max="1218" width="10.6640625" style="34" customWidth="1"/>
    <col min="1219" max="1219" width="10" style="34" customWidth="1"/>
    <col min="1220" max="1220" width="10.33203125" style="34" customWidth="1"/>
    <col min="1221" max="1221" width="12" style="34" customWidth="1"/>
    <col min="1222" max="1223" width="9.33203125" style="34" customWidth="1"/>
    <col min="1224" max="1225" width="9.33203125" style="34"/>
    <col min="1226" max="1226" width="10.44140625" style="34" customWidth="1"/>
    <col min="1227" max="1446" width="9.33203125" style="34"/>
    <col min="1447" max="1447" width="16.6640625" style="34" customWidth="1"/>
    <col min="1448" max="1471" width="9.33203125" style="34" customWidth="1"/>
    <col min="1472" max="1472" width="9.6640625" style="34" customWidth="1"/>
    <col min="1473" max="1473" width="10.33203125" style="34" customWidth="1"/>
    <col min="1474" max="1474" width="10.6640625" style="34" customWidth="1"/>
    <col min="1475" max="1475" width="10" style="34" customWidth="1"/>
    <col min="1476" max="1476" width="10.33203125" style="34" customWidth="1"/>
    <col min="1477" max="1477" width="12" style="34" customWidth="1"/>
    <col min="1478" max="1479" width="9.33203125" style="34" customWidth="1"/>
    <col min="1480" max="1481" width="9.33203125" style="34"/>
    <col min="1482" max="1482" width="10.44140625" style="34" customWidth="1"/>
    <col min="1483" max="1702" width="9.33203125" style="34"/>
    <col min="1703" max="1703" width="16.6640625" style="34" customWidth="1"/>
    <col min="1704" max="1727" width="9.33203125" style="34" customWidth="1"/>
    <col min="1728" max="1728" width="9.6640625" style="34" customWidth="1"/>
    <col min="1729" max="1729" width="10.33203125" style="34" customWidth="1"/>
    <col min="1730" max="1730" width="10.6640625" style="34" customWidth="1"/>
    <col min="1731" max="1731" width="10" style="34" customWidth="1"/>
    <col min="1732" max="1732" width="10.33203125" style="34" customWidth="1"/>
    <col min="1733" max="1733" width="12" style="34" customWidth="1"/>
    <col min="1734" max="1735" width="9.33203125" style="34" customWidth="1"/>
    <col min="1736" max="1737" width="9.33203125" style="34"/>
    <col min="1738" max="1738" width="10.44140625" style="34" customWidth="1"/>
    <col min="1739" max="1958" width="9.33203125" style="34"/>
    <col min="1959" max="1959" width="16.6640625" style="34" customWidth="1"/>
    <col min="1960" max="1983" width="9.33203125" style="34" customWidth="1"/>
    <col min="1984" max="1984" width="9.6640625" style="34" customWidth="1"/>
    <col min="1985" max="1985" width="10.33203125" style="34" customWidth="1"/>
    <col min="1986" max="1986" width="10.6640625" style="34" customWidth="1"/>
    <col min="1987" max="1987" width="10" style="34" customWidth="1"/>
    <col min="1988" max="1988" width="10.33203125" style="34" customWidth="1"/>
    <col min="1989" max="1989" width="12" style="34" customWidth="1"/>
    <col min="1990" max="1991" width="9.33203125" style="34" customWidth="1"/>
    <col min="1992" max="1993" width="9.33203125" style="34"/>
    <col min="1994" max="1994" width="10.44140625" style="34" customWidth="1"/>
    <col min="1995" max="2214" width="9.33203125" style="34"/>
    <col min="2215" max="2215" width="16.6640625" style="34" customWidth="1"/>
    <col min="2216" max="2239" width="9.33203125" style="34" customWidth="1"/>
    <col min="2240" max="2240" width="9.6640625" style="34" customWidth="1"/>
    <col min="2241" max="2241" width="10.33203125" style="34" customWidth="1"/>
    <col min="2242" max="2242" width="10.6640625" style="34" customWidth="1"/>
    <col min="2243" max="2243" width="10" style="34" customWidth="1"/>
    <col min="2244" max="2244" width="10.33203125" style="34" customWidth="1"/>
    <col min="2245" max="2245" width="12" style="34" customWidth="1"/>
    <col min="2246" max="2247" width="9.33203125" style="34" customWidth="1"/>
    <col min="2248" max="2249" width="9.33203125" style="34"/>
    <col min="2250" max="2250" width="10.44140625" style="34" customWidth="1"/>
    <col min="2251" max="2470" width="9.33203125" style="34"/>
    <col min="2471" max="2471" width="16.6640625" style="34" customWidth="1"/>
    <col min="2472" max="2495" width="9.33203125" style="34" customWidth="1"/>
    <col min="2496" max="2496" width="9.6640625" style="34" customWidth="1"/>
    <col min="2497" max="2497" width="10.33203125" style="34" customWidth="1"/>
    <col min="2498" max="2498" width="10.6640625" style="34" customWidth="1"/>
    <col min="2499" max="2499" width="10" style="34" customWidth="1"/>
    <col min="2500" max="2500" width="10.33203125" style="34" customWidth="1"/>
    <col min="2501" max="2501" width="12" style="34" customWidth="1"/>
    <col min="2502" max="2503" width="9.33203125" style="34" customWidth="1"/>
    <col min="2504" max="2505" width="9.33203125" style="34"/>
    <col min="2506" max="2506" width="10.44140625" style="34" customWidth="1"/>
    <col min="2507" max="2726" width="9.33203125" style="34"/>
    <col min="2727" max="2727" width="16.6640625" style="34" customWidth="1"/>
    <col min="2728" max="2751" width="9.33203125" style="34" customWidth="1"/>
    <col min="2752" max="2752" width="9.6640625" style="34" customWidth="1"/>
    <col min="2753" max="2753" width="10.33203125" style="34" customWidth="1"/>
    <col min="2754" max="2754" width="10.6640625" style="34" customWidth="1"/>
    <col min="2755" max="2755" width="10" style="34" customWidth="1"/>
    <col min="2756" max="2756" width="10.33203125" style="34" customWidth="1"/>
    <col min="2757" max="2757" width="12" style="34" customWidth="1"/>
    <col min="2758" max="2759" width="9.33203125" style="34" customWidth="1"/>
    <col min="2760" max="2761" width="9.33203125" style="34"/>
    <col min="2762" max="2762" width="10.44140625" style="34" customWidth="1"/>
    <col min="2763" max="2982" width="9.33203125" style="34"/>
    <col min="2983" max="2983" width="16.6640625" style="34" customWidth="1"/>
    <col min="2984" max="3007" width="9.33203125" style="34" customWidth="1"/>
    <col min="3008" max="3008" width="9.6640625" style="34" customWidth="1"/>
    <col min="3009" max="3009" width="10.33203125" style="34" customWidth="1"/>
    <col min="3010" max="3010" width="10.6640625" style="34" customWidth="1"/>
    <col min="3011" max="3011" width="10" style="34" customWidth="1"/>
    <col min="3012" max="3012" width="10.33203125" style="34" customWidth="1"/>
    <col min="3013" max="3013" width="12" style="34" customWidth="1"/>
    <col min="3014" max="3015" width="9.33203125" style="34" customWidth="1"/>
    <col min="3016" max="3017" width="9.33203125" style="34"/>
    <col min="3018" max="3018" width="10.44140625" style="34" customWidth="1"/>
    <col min="3019" max="3238" width="9.33203125" style="34"/>
    <col min="3239" max="3239" width="16.6640625" style="34" customWidth="1"/>
    <col min="3240" max="3263" width="9.33203125" style="34" customWidth="1"/>
    <col min="3264" max="3264" width="9.6640625" style="34" customWidth="1"/>
    <col min="3265" max="3265" width="10.33203125" style="34" customWidth="1"/>
    <col min="3266" max="3266" width="10.6640625" style="34" customWidth="1"/>
    <col min="3267" max="3267" width="10" style="34" customWidth="1"/>
    <col min="3268" max="3268" width="10.33203125" style="34" customWidth="1"/>
    <col min="3269" max="3269" width="12" style="34" customWidth="1"/>
    <col min="3270" max="3271" width="9.33203125" style="34" customWidth="1"/>
    <col min="3272" max="3273" width="9.33203125" style="34"/>
    <col min="3274" max="3274" width="10.44140625" style="34" customWidth="1"/>
    <col min="3275" max="3494" width="9.33203125" style="34"/>
    <col min="3495" max="3495" width="16.6640625" style="34" customWidth="1"/>
    <col min="3496" max="3519" width="9.33203125" style="34" customWidth="1"/>
    <col min="3520" max="3520" width="9.6640625" style="34" customWidth="1"/>
    <col min="3521" max="3521" width="10.33203125" style="34" customWidth="1"/>
    <col min="3522" max="3522" width="10.6640625" style="34" customWidth="1"/>
    <col min="3523" max="3523" width="10" style="34" customWidth="1"/>
    <col min="3524" max="3524" width="10.33203125" style="34" customWidth="1"/>
    <col min="3525" max="3525" width="12" style="34" customWidth="1"/>
    <col min="3526" max="3527" width="9.33203125" style="34" customWidth="1"/>
    <col min="3528" max="3529" width="9.33203125" style="34"/>
    <col min="3530" max="3530" width="10.44140625" style="34" customWidth="1"/>
    <col min="3531" max="3750" width="9.33203125" style="34"/>
    <col min="3751" max="3751" width="16.6640625" style="34" customWidth="1"/>
    <col min="3752" max="3775" width="9.33203125" style="34" customWidth="1"/>
    <col min="3776" max="3776" width="9.6640625" style="34" customWidth="1"/>
    <col min="3777" max="3777" width="10.33203125" style="34" customWidth="1"/>
    <col min="3778" max="3778" width="10.6640625" style="34" customWidth="1"/>
    <col min="3779" max="3779" width="10" style="34" customWidth="1"/>
    <col min="3780" max="3780" width="10.33203125" style="34" customWidth="1"/>
    <col min="3781" max="3781" width="12" style="34" customWidth="1"/>
    <col min="3782" max="3783" width="9.33203125" style="34" customWidth="1"/>
    <col min="3784" max="3785" width="9.33203125" style="34"/>
    <col min="3786" max="3786" width="10.44140625" style="34" customWidth="1"/>
    <col min="3787" max="4006" width="9.33203125" style="34"/>
    <col min="4007" max="4007" width="16.6640625" style="34" customWidth="1"/>
    <col min="4008" max="4031" width="9.33203125" style="34" customWidth="1"/>
    <col min="4032" max="4032" width="9.6640625" style="34" customWidth="1"/>
    <col min="4033" max="4033" width="10.33203125" style="34" customWidth="1"/>
    <col min="4034" max="4034" width="10.6640625" style="34" customWidth="1"/>
    <col min="4035" max="4035" width="10" style="34" customWidth="1"/>
    <col min="4036" max="4036" width="10.33203125" style="34" customWidth="1"/>
    <col min="4037" max="4037" width="12" style="34" customWidth="1"/>
    <col min="4038" max="4039" width="9.33203125" style="34" customWidth="1"/>
    <col min="4040" max="4041" width="9.33203125" style="34"/>
    <col min="4042" max="4042" width="10.44140625" style="34" customWidth="1"/>
    <col min="4043" max="4262" width="9.33203125" style="34"/>
    <col min="4263" max="4263" width="16.6640625" style="34" customWidth="1"/>
    <col min="4264" max="4287" width="9.33203125" style="34" customWidth="1"/>
    <col min="4288" max="4288" width="9.6640625" style="34" customWidth="1"/>
    <col min="4289" max="4289" width="10.33203125" style="34" customWidth="1"/>
    <col min="4290" max="4290" width="10.6640625" style="34" customWidth="1"/>
    <col min="4291" max="4291" width="10" style="34" customWidth="1"/>
    <col min="4292" max="4292" width="10.33203125" style="34" customWidth="1"/>
    <col min="4293" max="4293" width="12" style="34" customWidth="1"/>
    <col min="4294" max="4295" width="9.33203125" style="34" customWidth="1"/>
    <col min="4296" max="4297" width="9.33203125" style="34"/>
    <col min="4298" max="4298" width="10.44140625" style="34" customWidth="1"/>
    <col min="4299" max="4518" width="9.33203125" style="34"/>
    <col min="4519" max="4519" width="16.6640625" style="34" customWidth="1"/>
    <col min="4520" max="4543" width="9.33203125" style="34" customWidth="1"/>
    <col min="4544" max="4544" width="9.6640625" style="34" customWidth="1"/>
    <col min="4545" max="4545" width="10.33203125" style="34" customWidth="1"/>
    <col min="4546" max="4546" width="10.6640625" style="34" customWidth="1"/>
    <col min="4547" max="4547" width="10" style="34" customWidth="1"/>
    <col min="4548" max="4548" width="10.33203125" style="34" customWidth="1"/>
    <col min="4549" max="4549" width="12" style="34" customWidth="1"/>
    <col min="4550" max="4551" width="9.33203125" style="34" customWidth="1"/>
    <col min="4552" max="4553" width="9.33203125" style="34"/>
    <col min="4554" max="4554" width="10.44140625" style="34" customWidth="1"/>
    <col min="4555" max="4774" width="9.33203125" style="34"/>
    <col min="4775" max="4775" width="16.6640625" style="34" customWidth="1"/>
    <col min="4776" max="4799" width="9.33203125" style="34" customWidth="1"/>
    <col min="4800" max="4800" width="9.6640625" style="34" customWidth="1"/>
    <col min="4801" max="4801" width="10.33203125" style="34" customWidth="1"/>
    <col min="4802" max="4802" width="10.6640625" style="34" customWidth="1"/>
    <col min="4803" max="4803" width="10" style="34" customWidth="1"/>
    <col min="4804" max="4804" width="10.33203125" style="34" customWidth="1"/>
    <col min="4805" max="4805" width="12" style="34" customWidth="1"/>
    <col min="4806" max="4807" width="9.33203125" style="34" customWidth="1"/>
    <col min="4808" max="4809" width="9.33203125" style="34"/>
    <col min="4810" max="4810" width="10.44140625" style="34" customWidth="1"/>
    <col min="4811" max="5030" width="9.33203125" style="34"/>
    <col min="5031" max="5031" width="16.6640625" style="34" customWidth="1"/>
    <col min="5032" max="5055" width="9.33203125" style="34" customWidth="1"/>
    <col min="5056" max="5056" width="9.6640625" style="34" customWidth="1"/>
    <col min="5057" max="5057" width="10.33203125" style="34" customWidth="1"/>
    <col min="5058" max="5058" width="10.6640625" style="34" customWidth="1"/>
    <col min="5059" max="5059" width="10" style="34" customWidth="1"/>
    <col min="5060" max="5060" width="10.33203125" style="34" customWidth="1"/>
    <col min="5061" max="5061" width="12" style="34" customWidth="1"/>
    <col min="5062" max="5063" width="9.33203125" style="34" customWidth="1"/>
    <col min="5064" max="5065" width="9.33203125" style="34"/>
    <col min="5066" max="5066" width="10.44140625" style="34" customWidth="1"/>
    <col min="5067" max="5286" width="9.33203125" style="34"/>
    <col min="5287" max="5287" width="16.6640625" style="34" customWidth="1"/>
    <col min="5288" max="5311" width="9.33203125" style="34" customWidth="1"/>
    <col min="5312" max="5312" width="9.6640625" style="34" customWidth="1"/>
    <col min="5313" max="5313" width="10.33203125" style="34" customWidth="1"/>
    <col min="5314" max="5314" width="10.6640625" style="34" customWidth="1"/>
    <col min="5315" max="5315" width="10" style="34" customWidth="1"/>
    <col min="5316" max="5316" width="10.33203125" style="34" customWidth="1"/>
    <col min="5317" max="5317" width="12" style="34" customWidth="1"/>
    <col min="5318" max="5319" width="9.33203125" style="34" customWidth="1"/>
    <col min="5320" max="5321" width="9.33203125" style="34"/>
    <col min="5322" max="5322" width="10.44140625" style="34" customWidth="1"/>
    <col min="5323" max="5542" width="9.33203125" style="34"/>
    <col min="5543" max="5543" width="16.6640625" style="34" customWidth="1"/>
    <col min="5544" max="5567" width="9.33203125" style="34" customWidth="1"/>
    <col min="5568" max="5568" width="9.6640625" style="34" customWidth="1"/>
    <col min="5569" max="5569" width="10.33203125" style="34" customWidth="1"/>
    <col min="5570" max="5570" width="10.6640625" style="34" customWidth="1"/>
    <col min="5571" max="5571" width="10" style="34" customWidth="1"/>
    <col min="5572" max="5572" width="10.33203125" style="34" customWidth="1"/>
    <col min="5573" max="5573" width="12" style="34" customWidth="1"/>
    <col min="5574" max="5575" width="9.33203125" style="34" customWidth="1"/>
    <col min="5576" max="5577" width="9.33203125" style="34"/>
    <col min="5578" max="5578" width="10.44140625" style="34" customWidth="1"/>
    <col min="5579" max="5798" width="9.33203125" style="34"/>
    <col min="5799" max="5799" width="16.6640625" style="34" customWidth="1"/>
    <col min="5800" max="5823" width="9.33203125" style="34" customWidth="1"/>
    <col min="5824" max="5824" width="9.6640625" style="34" customWidth="1"/>
    <col min="5825" max="5825" width="10.33203125" style="34" customWidth="1"/>
    <col min="5826" max="5826" width="10.6640625" style="34" customWidth="1"/>
    <col min="5827" max="5827" width="10" style="34" customWidth="1"/>
    <col min="5828" max="5828" width="10.33203125" style="34" customWidth="1"/>
    <col min="5829" max="5829" width="12" style="34" customWidth="1"/>
    <col min="5830" max="5831" width="9.33203125" style="34" customWidth="1"/>
    <col min="5832" max="5833" width="9.33203125" style="34"/>
    <col min="5834" max="5834" width="10.44140625" style="34" customWidth="1"/>
    <col min="5835" max="6054" width="9.33203125" style="34"/>
    <col min="6055" max="6055" width="16.6640625" style="34" customWidth="1"/>
    <col min="6056" max="6079" width="9.33203125" style="34" customWidth="1"/>
    <col min="6080" max="6080" width="9.6640625" style="34" customWidth="1"/>
    <col min="6081" max="6081" width="10.33203125" style="34" customWidth="1"/>
    <col min="6082" max="6082" width="10.6640625" style="34" customWidth="1"/>
    <col min="6083" max="6083" width="10" style="34" customWidth="1"/>
    <col min="6084" max="6084" width="10.33203125" style="34" customWidth="1"/>
    <col min="6085" max="6085" width="12" style="34" customWidth="1"/>
    <col min="6086" max="6087" width="9.33203125" style="34" customWidth="1"/>
    <col min="6088" max="6089" width="9.33203125" style="34"/>
    <col min="6090" max="6090" width="10.44140625" style="34" customWidth="1"/>
    <col min="6091" max="6310" width="9.33203125" style="34"/>
    <col min="6311" max="6311" width="16.6640625" style="34" customWidth="1"/>
    <col min="6312" max="6335" width="9.33203125" style="34" customWidth="1"/>
    <col min="6336" max="6336" width="9.6640625" style="34" customWidth="1"/>
    <col min="6337" max="6337" width="10.33203125" style="34" customWidth="1"/>
    <col min="6338" max="6338" width="10.6640625" style="34" customWidth="1"/>
    <col min="6339" max="6339" width="10" style="34" customWidth="1"/>
    <col min="6340" max="6340" width="10.33203125" style="34" customWidth="1"/>
    <col min="6341" max="6341" width="12" style="34" customWidth="1"/>
    <col min="6342" max="6343" width="9.33203125" style="34" customWidth="1"/>
    <col min="6344" max="6345" width="9.33203125" style="34"/>
    <col min="6346" max="6346" width="10.44140625" style="34" customWidth="1"/>
    <col min="6347" max="6566" width="9.33203125" style="34"/>
    <col min="6567" max="6567" width="16.6640625" style="34" customWidth="1"/>
    <col min="6568" max="6591" width="9.33203125" style="34" customWidth="1"/>
    <col min="6592" max="6592" width="9.6640625" style="34" customWidth="1"/>
    <col min="6593" max="6593" width="10.33203125" style="34" customWidth="1"/>
    <col min="6594" max="6594" width="10.6640625" style="34" customWidth="1"/>
    <col min="6595" max="6595" width="10" style="34" customWidth="1"/>
    <col min="6596" max="6596" width="10.33203125" style="34" customWidth="1"/>
    <col min="6597" max="6597" width="12" style="34" customWidth="1"/>
    <col min="6598" max="6599" width="9.33203125" style="34" customWidth="1"/>
    <col min="6600" max="6601" width="9.33203125" style="34"/>
    <col min="6602" max="6602" width="10.44140625" style="34" customWidth="1"/>
    <col min="6603" max="6822" width="9.33203125" style="34"/>
    <col min="6823" max="6823" width="16.6640625" style="34" customWidth="1"/>
    <col min="6824" max="6847" width="9.33203125" style="34" customWidth="1"/>
    <col min="6848" max="6848" width="9.6640625" style="34" customWidth="1"/>
    <col min="6849" max="6849" width="10.33203125" style="34" customWidth="1"/>
    <col min="6850" max="6850" width="10.6640625" style="34" customWidth="1"/>
    <col min="6851" max="6851" width="10" style="34" customWidth="1"/>
    <col min="6852" max="6852" width="10.33203125" style="34" customWidth="1"/>
    <col min="6853" max="6853" width="12" style="34" customWidth="1"/>
    <col min="6854" max="6855" width="9.33203125" style="34" customWidth="1"/>
    <col min="6856" max="6857" width="9.33203125" style="34"/>
    <col min="6858" max="6858" width="10.44140625" style="34" customWidth="1"/>
    <col min="6859" max="7078" width="9.33203125" style="34"/>
    <col min="7079" max="7079" width="16.6640625" style="34" customWidth="1"/>
    <col min="7080" max="7103" width="9.33203125" style="34" customWidth="1"/>
    <col min="7104" max="7104" width="9.6640625" style="34" customWidth="1"/>
    <col min="7105" max="7105" width="10.33203125" style="34" customWidth="1"/>
    <col min="7106" max="7106" width="10.6640625" style="34" customWidth="1"/>
    <col min="7107" max="7107" width="10" style="34" customWidth="1"/>
    <col min="7108" max="7108" width="10.33203125" style="34" customWidth="1"/>
    <col min="7109" max="7109" width="12" style="34" customWidth="1"/>
    <col min="7110" max="7111" width="9.33203125" style="34" customWidth="1"/>
    <col min="7112" max="7113" width="9.33203125" style="34"/>
    <col min="7114" max="7114" width="10.44140625" style="34" customWidth="1"/>
    <col min="7115" max="7334" width="9.33203125" style="34"/>
    <col min="7335" max="7335" width="16.6640625" style="34" customWidth="1"/>
    <col min="7336" max="7359" width="9.33203125" style="34" customWidth="1"/>
    <col min="7360" max="7360" width="9.6640625" style="34" customWidth="1"/>
    <col min="7361" max="7361" width="10.33203125" style="34" customWidth="1"/>
    <col min="7362" max="7362" width="10.6640625" style="34" customWidth="1"/>
    <col min="7363" max="7363" width="10" style="34" customWidth="1"/>
    <col min="7364" max="7364" width="10.33203125" style="34" customWidth="1"/>
    <col min="7365" max="7365" width="12" style="34" customWidth="1"/>
    <col min="7366" max="7367" width="9.33203125" style="34" customWidth="1"/>
    <col min="7368" max="7369" width="9.33203125" style="34"/>
    <col min="7370" max="7370" width="10.44140625" style="34" customWidth="1"/>
    <col min="7371" max="7590" width="9.33203125" style="34"/>
    <col min="7591" max="7591" width="16.6640625" style="34" customWidth="1"/>
    <col min="7592" max="7615" width="9.33203125" style="34" customWidth="1"/>
    <col min="7616" max="7616" width="9.6640625" style="34" customWidth="1"/>
    <col min="7617" max="7617" width="10.33203125" style="34" customWidth="1"/>
    <col min="7618" max="7618" width="10.6640625" style="34" customWidth="1"/>
    <col min="7619" max="7619" width="10" style="34" customWidth="1"/>
    <col min="7620" max="7620" width="10.33203125" style="34" customWidth="1"/>
    <col min="7621" max="7621" width="12" style="34" customWidth="1"/>
    <col min="7622" max="7623" width="9.33203125" style="34" customWidth="1"/>
    <col min="7624" max="7625" width="9.33203125" style="34"/>
    <col min="7626" max="7626" width="10.44140625" style="34" customWidth="1"/>
    <col min="7627" max="7846" width="9.33203125" style="34"/>
    <col min="7847" max="7847" width="16.6640625" style="34" customWidth="1"/>
    <col min="7848" max="7871" width="9.33203125" style="34" customWidth="1"/>
    <col min="7872" max="7872" width="9.6640625" style="34" customWidth="1"/>
    <col min="7873" max="7873" width="10.33203125" style="34" customWidth="1"/>
    <col min="7874" max="7874" width="10.6640625" style="34" customWidth="1"/>
    <col min="7875" max="7875" width="10" style="34" customWidth="1"/>
    <col min="7876" max="7876" width="10.33203125" style="34" customWidth="1"/>
    <col min="7877" max="7877" width="12" style="34" customWidth="1"/>
    <col min="7878" max="7879" width="9.33203125" style="34" customWidth="1"/>
    <col min="7880" max="7881" width="9.33203125" style="34"/>
    <col min="7882" max="7882" width="10.44140625" style="34" customWidth="1"/>
    <col min="7883" max="8102" width="9.33203125" style="34"/>
    <col min="8103" max="8103" width="16.6640625" style="34" customWidth="1"/>
    <col min="8104" max="8127" width="9.33203125" style="34" customWidth="1"/>
    <col min="8128" max="8128" width="9.6640625" style="34" customWidth="1"/>
    <col min="8129" max="8129" width="10.33203125" style="34" customWidth="1"/>
    <col min="8130" max="8130" width="10.6640625" style="34" customWidth="1"/>
    <col min="8131" max="8131" width="10" style="34" customWidth="1"/>
    <col min="8132" max="8132" width="10.33203125" style="34" customWidth="1"/>
    <col min="8133" max="8133" width="12" style="34" customWidth="1"/>
    <col min="8134" max="8135" width="9.33203125" style="34" customWidth="1"/>
    <col min="8136" max="8137" width="9.33203125" style="34"/>
    <col min="8138" max="8138" width="10.44140625" style="34" customWidth="1"/>
    <col min="8139" max="8358" width="9.33203125" style="34"/>
    <col min="8359" max="8359" width="16.6640625" style="34" customWidth="1"/>
    <col min="8360" max="8383" width="9.33203125" style="34" customWidth="1"/>
    <col min="8384" max="8384" width="9.6640625" style="34" customWidth="1"/>
    <col min="8385" max="8385" width="10.33203125" style="34" customWidth="1"/>
    <col min="8386" max="8386" width="10.6640625" style="34" customWidth="1"/>
    <col min="8387" max="8387" width="10" style="34" customWidth="1"/>
    <col min="8388" max="8388" width="10.33203125" style="34" customWidth="1"/>
    <col min="8389" max="8389" width="12" style="34" customWidth="1"/>
    <col min="8390" max="8391" width="9.33203125" style="34" customWidth="1"/>
    <col min="8392" max="8393" width="9.33203125" style="34"/>
    <col min="8394" max="8394" width="10.44140625" style="34" customWidth="1"/>
    <col min="8395" max="8614" width="9.33203125" style="34"/>
    <col min="8615" max="8615" width="16.6640625" style="34" customWidth="1"/>
    <col min="8616" max="8639" width="9.33203125" style="34" customWidth="1"/>
    <col min="8640" max="8640" width="9.6640625" style="34" customWidth="1"/>
    <col min="8641" max="8641" width="10.33203125" style="34" customWidth="1"/>
    <col min="8642" max="8642" width="10.6640625" style="34" customWidth="1"/>
    <col min="8643" max="8643" width="10" style="34" customWidth="1"/>
    <col min="8644" max="8644" width="10.33203125" style="34" customWidth="1"/>
    <col min="8645" max="8645" width="12" style="34" customWidth="1"/>
    <col min="8646" max="8647" width="9.33203125" style="34" customWidth="1"/>
    <col min="8648" max="8649" width="9.33203125" style="34"/>
    <col min="8650" max="8650" width="10.44140625" style="34" customWidth="1"/>
    <col min="8651" max="8870" width="9.33203125" style="34"/>
    <col min="8871" max="8871" width="16.6640625" style="34" customWidth="1"/>
    <col min="8872" max="8895" width="9.33203125" style="34" customWidth="1"/>
    <col min="8896" max="8896" width="9.6640625" style="34" customWidth="1"/>
    <col min="8897" max="8897" width="10.33203125" style="34" customWidth="1"/>
    <col min="8898" max="8898" width="10.6640625" style="34" customWidth="1"/>
    <col min="8899" max="8899" width="10" style="34" customWidth="1"/>
    <col min="8900" max="8900" width="10.33203125" style="34" customWidth="1"/>
    <col min="8901" max="8901" width="12" style="34" customWidth="1"/>
    <col min="8902" max="8903" width="9.33203125" style="34" customWidth="1"/>
    <col min="8904" max="8905" width="9.33203125" style="34"/>
    <col min="8906" max="8906" width="10.44140625" style="34" customWidth="1"/>
    <col min="8907" max="9126" width="9.33203125" style="34"/>
    <col min="9127" max="9127" width="16.6640625" style="34" customWidth="1"/>
    <col min="9128" max="9151" width="9.33203125" style="34" customWidth="1"/>
    <col min="9152" max="9152" width="9.6640625" style="34" customWidth="1"/>
    <col min="9153" max="9153" width="10.33203125" style="34" customWidth="1"/>
    <col min="9154" max="9154" width="10.6640625" style="34" customWidth="1"/>
    <col min="9155" max="9155" width="10" style="34" customWidth="1"/>
    <col min="9156" max="9156" width="10.33203125" style="34" customWidth="1"/>
    <col min="9157" max="9157" width="12" style="34" customWidth="1"/>
    <col min="9158" max="9159" width="9.33203125" style="34" customWidth="1"/>
    <col min="9160" max="9161" width="9.33203125" style="34"/>
    <col min="9162" max="9162" width="10.44140625" style="34" customWidth="1"/>
    <col min="9163" max="9382" width="9.33203125" style="34"/>
    <col min="9383" max="9383" width="16.6640625" style="34" customWidth="1"/>
    <col min="9384" max="9407" width="9.33203125" style="34" customWidth="1"/>
    <col min="9408" max="9408" width="9.6640625" style="34" customWidth="1"/>
    <col min="9409" max="9409" width="10.33203125" style="34" customWidth="1"/>
    <col min="9410" max="9410" width="10.6640625" style="34" customWidth="1"/>
    <col min="9411" max="9411" width="10" style="34" customWidth="1"/>
    <col min="9412" max="9412" width="10.33203125" style="34" customWidth="1"/>
    <col min="9413" max="9413" width="12" style="34" customWidth="1"/>
    <col min="9414" max="9415" width="9.33203125" style="34" customWidth="1"/>
    <col min="9416" max="9417" width="9.33203125" style="34"/>
    <col min="9418" max="9418" width="10.44140625" style="34" customWidth="1"/>
    <col min="9419" max="9638" width="9.33203125" style="34"/>
    <col min="9639" max="9639" width="16.6640625" style="34" customWidth="1"/>
    <col min="9640" max="9663" width="9.33203125" style="34" customWidth="1"/>
    <col min="9664" max="9664" width="9.6640625" style="34" customWidth="1"/>
    <col min="9665" max="9665" width="10.33203125" style="34" customWidth="1"/>
    <col min="9666" max="9666" width="10.6640625" style="34" customWidth="1"/>
    <col min="9667" max="9667" width="10" style="34" customWidth="1"/>
    <col min="9668" max="9668" width="10.33203125" style="34" customWidth="1"/>
    <col min="9669" max="9669" width="12" style="34" customWidth="1"/>
    <col min="9670" max="9671" width="9.33203125" style="34" customWidth="1"/>
    <col min="9672" max="9673" width="9.33203125" style="34"/>
    <col min="9674" max="9674" width="10.44140625" style="34" customWidth="1"/>
    <col min="9675" max="9894" width="9.33203125" style="34"/>
    <col min="9895" max="9895" width="16.6640625" style="34" customWidth="1"/>
    <col min="9896" max="9919" width="9.33203125" style="34" customWidth="1"/>
    <col min="9920" max="9920" width="9.6640625" style="34" customWidth="1"/>
    <col min="9921" max="9921" width="10.33203125" style="34" customWidth="1"/>
    <col min="9922" max="9922" width="10.6640625" style="34" customWidth="1"/>
    <col min="9923" max="9923" width="10" style="34" customWidth="1"/>
    <col min="9924" max="9924" width="10.33203125" style="34" customWidth="1"/>
    <col min="9925" max="9925" width="12" style="34" customWidth="1"/>
    <col min="9926" max="9927" width="9.33203125" style="34" customWidth="1"/>
    <col min="9928" max="9929" width="9.33203125" style="34"/>
    <col min="9930" max="9930" width="10.44140625" style="34" customWidth="1"/>
    <col min="9931" max="10150" width="9.33203125" style="34"/>
    <col min="10151" max="10151" width="16.6640625" style="34" customWidth="1"/>
    <col min="10152" max="10175" width="9.33203125" style="34" customWidth="1"/>
    <col min="10176" max="10176" width="9.6640625" style="34" customWidth="1"/>
    <col min="10177" max="10177" width="10.33203125" style="34" customWidth="1"/>
    <col min="10178" max="10178" width="10.6640625" style="34" customWidth="1"/>
    <col min="10179" max="10179" width="10" style="34" customWidth="1"/>
    <col min="10180" max="10180" width="10.33203125" style="34" customWidth="1"/>
    <col min="10181" max="10181" width="12" style="34" customWidth="1"/>
    <col min="10182" max="10183" width="9.33203125" style="34" customWidth="1"/>
    <col min="10184" max="10185" width="9.33203125" style="34"/>
    <col min="10186" max="10186" width="10.44140625" style="34" customWidth="1"/>
    <col min="10187" max="10406" width="9.33203125" style="34"/>
    <col min="10407" max="10407" width="16.6640625" style="34" customWidth="1"/>
    <col min="10408" max="10431" width="9.33203125" style="34" customWidth="1"/>
    <col min="10432" max="10432" width="9.6640625" style="34" customWidth="1"/>
    <col min="10433" max="10433" width="10.33203125" style="34" customWidth="1"/>
    <col min="10434" max="10434" width="10.6640625" style="34" customWidth="1"/>
    <col min="10435" max="10435" width="10" style="34" customWidth="1"/>
    <col min="10436" max="10436" width="10.33203125" style="34" customWidth="1"/>
    <col min="10437" max="10437" width="12" style="34" customWidth="1"/>
    <col min="10438" max="10439" width="9.33203125" style="34" customWidth="1"/>
    <col min="10440" max="10441" width="9.33203125" style="34"/>
    <col min="10442" max="10442" width="10.44140625" style="34" customWidth="1"/>
    <col min="10443" max="10662" width="9.33203125" style="34"/>
    <col min="10663" max="10663" width="16.6640625" style="34" customWidth="1"/>
    <col min="10664" max="10687" width="9.33203125" style="34" customWidth="1"/>
    <col min="10688" max="10688" width="9.6640625" style="34" customWidth="1"/>
    <col min="10689" max="10689" width="10.33203125" style="34" customWidth="1"/>
    <col min="10690" max="10690" width="10.6640625" style="34" customWidth="1"/>
    <col min="10691" max="10691" width="10" style="34" customWidth="1"/>
    <col min="10692" max="10692" width="10.33203125" style="34" customWidth="1"/>
    <col min="10693" max="10693" width="12" style="34" customWidth="1"/>
    <col min="10694" max="10695" width="9.33203125" style="34" customWidth="1"/>
    <col min="10696" max="10697" width="9.33203125" style="34"/>
    <col min="10698" max="10698" width="10.44140625" style="34" customWidth="1"/>
    <col min="10699" max="10918" width="9.33203125" style="34"/>
    <col min="10919" max="10919" width="16.6640625" style="34" customWidth="1"/>
    <col min="10920" max="10943" width="9.33203125" style="34" customWidth="1"/>
    <col min="10944" max="10944" width="9.6640625" style="34" customWidth="1"/>
    <col min="10945" max="10945" width="10.33203125" style="34" customWidth="1"/>
    <col min="10946" max="10946" width="10.6640625" style="34" customWidth="1"/>
    <col min="10947" max="10947" width="10" style="34" customWidth="1"/>
    <col min="10948" max="10948" width="10.33203125" style="34" customWidth="1"/>
    <col min="10949" max="10949" width="12" style="34" customWidth="1"/>
    <col min="10950" max="10951" width="9.33203125" style="34" customWidth="1"/>
    <col min="10952" max="10953" width="9.33203125" style="34"/>
    <col min="10954" max="10954" width="10.44140625" style="34" customWidth="1"/>
    <col min="10955" max="11174" width="9.33203125" style="34"/>
    <col min="11175" max="11175" width="16.6640625" style="34" customWidth="1"/>
    <col min="11176" max="11199" width="9.33203125" style="34" customWidth="1"/>
    <col min="11200" max="11200" width="9.6640625" style="34" customWidth="1"/>
    <col min="11201" max="11201" width="10.33203125" style="34" customWidth="1"/>
    <col min="11202" max="11202" width="10.6640625" style="34" customWidth="1"/>
    <col min="11203" max="11203" width="10" style="34" customWidth="1"/>
    <col min="11204" max="11204" width="10.33203125" style="34" customWidth="1"/>
    <col min="11205" max="11205" width="12" style="34" customWidth="1"/>
    <col min="11206" max="11207" width="9.33203125" style="34" customWidth="1"/>
    <col min="11208" max="11209" width="9.33203125" style="34"/>
    <col min="11210" max="11210" width="10.44140625" style="34" customWidth="1"/>
    <col min="11211" max="11430" width="9.33203125" style="34"/>
    <col min="11431" max="11431" width="16.6640625" style="34" customWidth="1"/>
    <col min="11432" max="11455" width="9.33203125" style="34" customWidth="1"/>
    <col min="11456" max="11456" width="9.6640625" style="34" customWidth="1"/>
    <col min="11457" max="11457" width="10.33203125" style="34" customWidth="1"/>
    <col min="11458" max="11458" width="10.6640625" style="34" customWidth="1"/>
    <col min="11459" max="11459" width="10" style="34" customWidth="1"/>
    <col min="11460" max="11460" width="10.33203125" style="34" customWidth="1"/>
    <col min="11461" max="11461" width="12" style="34" customWidth="1"/>
    <col min="11462" max="11463" width="9.33203125" style="34" customWidth="1"/>
    <col min="11464" max="11465" width="9.33203125" style="34"/>
    <col min="11466" max="11466" width="10.44140625" style="34" customWidth="1"/>
    <col min="11467" max="11686" width="9.33203125" style="34"/>
    <col min="11687" max="11687" width="16.6640625" style="34" customWidth="1"/>
    <col min="11688" max="11711" width="9.33203125" style="34" customWidth="1"/>
    <col min="11712" max="11712" width="9.6640625" style="34" customWidth="1"/>
    <col min="11713" max="11713" width="10.33203125" style="34" customWidth="1"/>
    <col min="11714" max="11714" width="10.6640625" style="34" customWidth="1"/>
    <col min="11715" max="11715" width="10" style="34" customWidth="1"/>
    <col min="11716" max="11716" width="10.33203125" style="34" customWidth="1"/>
    <col min="11717" max="11717" width="12" style="34" customWidth="1"/>
    <col min="11718" max="11719" width="9.33203125" style="34" customWidth="1"/>
    <col min="11720" max="11721" width="9.33203125" style="34"/>
    <col min="11722" max="11722" width="10.44140625" style="34" customWidth="1"/>
    <col min="11723" max="11942" width="9.33203125" style="34"/>
    <col min="11943" max="11943" width="16.6640625" style="34" customWidth="1"/>
    <col min="11944" max="11967" width="9.33203125" style="34" customWidth="1"/>
    <col min="11968" max="11968" width="9.6640625" style="34" customWidth="1"/>
    <col min="11969" max="11969" width="10.33203125" style="34" customWidth="1"/>
    <col min="11970" max="11970" width="10.6640625" style="34" customWidth="1"/>
    <col min="11971" max="11971" width="10" style="34" customWidth="1"/>
    <col min="11972" max="11972" width="10.33203125" style="34" customWidth="1"/>
    <col min="11973" max="11973" width="12" style="34" customWidth="1"/>
    <col min="11974" max="11975" width="9.33203125" style="34" customWidth="1"/>
    <col min="11976" max="11977" width="9.33203125" style="34"/>
    <col min="11978" max="11978" width="10.44140625" style="34" customWidth="1"/>
    <col min="11979" max="12198" width="9.33203125" style="34"/>
    <col min="12199" max="12199" width="16.6640625" style="34" customWidth="1"/>
    <col min="12200" max="12223" width="9.33203125" style="34" customWidth="1"/>
    <col min="12224" max="12224" width="9.6640625" style="34" customWidth="1"/>
    <col min="12225" max="12225" width="10.33203125" style="34" customWidth="1"/>
    <col min="12226" max="12226" width="10.6640625" style="34" customWidth="1"/>
    <col min="12227" max="12227" width="10" style="34" customWidth="1"/>
    <col min="12228" max="12228" width="10.33203125" style="34" customWidth="1"/>
    <col min="12229" max="12229" width="12" style="34" customWidth="1"/>
    <col min="12230" max="12231" width="9.33203125" style="34" customWidth="1"/>
    <col min="12232" max="12233" width="9.33203125" style="34"/>
    <col min="12234" max="12234" width="10.44140625" style="34" customWidth="1"/>
    <col min="12235" max="12454" width="9.33203125" style="34"/>
    <col min="12455" max="12455" width="16.6640625" style="34" customWidth="1"/>
    <col min="12456" max="12479" width="9.33203125" style="34" customWidth="1"/>
    <col min="12480" max="12480" width="9.6640625" style="34" customWidth="1"/>
    <col min="12481" max="12481" width="10.33203125" style="34" customWidth="1"/>
    <col min="12482" max="12482" width="10.6640625" style="34" customWidth="1"/>
    <col min="12483" max="12483" width="10" style="34" customWidth="1"/>
    <col min="12484" max="12484" width="10.33203125" style="34" customWidth="1"/>
    <col min="12485" max="12485" width="12" style="34" customWidth="1"/>
    <col min="12486" max="12487" width="9.33203125" style="34" customWidth="1"/>
    <col min="12488" max="12489" width="9.33203125" style="34"/>
    <col min="12490" max="12490" width="10.44140625" style="34" customWidth="1"/>
    <col min="12491" max="12710" width="9.33203125" style="34"/>
    <col min="12711" max="12711" width="16.6640625" style="34" customWidth="1"/>
    <col min="12712" max="12735" width="9.33203125" style="34" customWidth="1"/>
    <col min="12736" max="12736" width="9.6640625" style="34" customWidth="1"/>
    <col min="12737" max="12737" width="10.33203125" style="34" customWidth="1"/>
    <col min="12738" max="12738" width="10.6640625" style="34" customWidth="1"/>
    <col min="12739" max="12739" width="10" style="34" customWidth="1"/>
    <col min="12740" max="12740" width="10.33203125" style="34" customWidth="1"/>
    <col min="12741" max="12741" width="12" style="34" customWidth="1"/>
    <col min="12742" max="12743" width="9.33203125" style="34" customWidth="1"/>
    <col min="12744" max="12745" width="9.33203125" style="34"/>
    <col min="12746" max="12746" width="10.44140625" style="34" customWidth="1"/>
    <col min="12747" max="12966" width="9.33203125" style="34"/>
    <col min="12967" max="12967" width="16.6640625" style="34" customWidth="1"/>
    <col min="12968" max="12991" width="9.33203125" style="34" customWidth="1"/>
    <col min="12992" max="12992" width="9.6640625" style="34" customWidth="1"/>
    <col min="12993" max="12993" width="10.33203125" style="34" customWidth="1"/>
    <col min="12994" max="12994" width="10.6640625" style="34" customWidth="1"/>
    <col min="12995" max="12995" width="10" style="34" customWidth="1"/>
    <col min="12996" max="12996" width="10.33203125" style="34" customWidth="1"/>
    <col min="12997" max="12997" width="12" style="34" customWidth="1"/>
    <col min="12998" max="12999" width="9.33203125" style="34" customWidth="1"/>
    <col min="13000" max="13001" width="9.33203125" style="34"/>
    <col min="13002" max="13002" width="10.44140625" style="34" customWidth="1"/>
    <col min="13003" max="13222" width="9.33203125" style="34"/>
    <col min="13223" max="13223" width="16.6640625" style="34" customWidth="1"/>
    <col min="13224" max="13247" width="9.33203125" style="34" customWidth="1"/>
    <col min="13248" max="13248" width="9.6640625" style="34" customWidth="1"/>
    <col min="13249" max="13249" width="10.33203125" style="34" customWidth="1"/>
    <col min="13250" max="13250" width="10.6640625" style="34" customWidth="1"/>
    <col min="13251" max="13251" width="10" style="34" customWidth="1"/>
    <col min="13252" max="13252" width="10.33203125" style="34" customWidth="1"/>
    <col min="13253" max="13253" width="12" style="34" customWidth="1"/>
    <col min="13254" max="13255" width="9.33203125" style="34" customWidth="1"/>
    <col min="13256" max="13257" width="9.33203125" style="34"/>
    <col min="13258" max="13258" width="10.44140625" style="34" customWidth="1"/>
    <col min="13259" max="13478" width="9.33203125" style="34"/>
    <col min="13479" max="13479" width="16.6640625" style="34" customWidth="1"/>
    <col min="13480" max="13503" width="9.33203125" style="34" customWidth="1"/>
    <col min="13504" max="13504" width="9.6640625" style="34" customWidth="1"/>
    <col min="13505" max="13505" width="10.33203125" style="34" customWidth="1"/>
    <col min="13506" max="13506" width="10.6640625" style="34" customWidth="1"/>
    <col min="13507" max="13507" width="10" style="34" customWidth="1"/>
    <col min="13508" max="13508" width="10.33203125" style="34" customWidth="1"/>
    <col min="13509" max="13509" width="12" style="34" customWidth="1"/>
    <col min="13510" max="13511" width="9.33203125" style="34" customWidth="1"/>
    <col min="13512" max="13513" width="9.33203125" style="34"/>
    <col min="13514" max="13514" width="10.44140625" style="34" customWidth="1"/>
    <col min="13515" max="13734" width="9.33203125" style="34"/>
    <col min="13735" max="13735" width="16.6640625" style="34" customWidth="1"/>
    <col min="13736" max="13759" width="9.33203125" style="34" customWidth="1"/>
    <col min="13760" max="13760" width="9.6640625" style="34" customWidth="1"/>
    <col min="13761" max="13761" width="10.33203125" style="34" customWidth="1"/>
    <col min="13762" max="13762" width="10.6640625" style="34" customWidth="1"/>
    <col min="13763" max="13763" width="10" style="34" customWidth="1"/>
    <col min="13764" max="13764" width="10.33203125" style="34" customWidth="1"/>
    <col min="13765" max="13765" width="12" style="34" customWidth="1"/>
    <col min="13766" max="13767" width="9.33203125" style="34" customWidth="1"/>
    <col min="13768" max="13769" width="9.33203125" style="34"/>
    <col min="13770" max="13770" width="10.44140625" style="34" customWidth="1"/>
    <col min="13771" max="13990" width="9.33203125" style="34"/>
    <col min="13991" max="13991" width="16.6640625" style="34" customWidth="1"/>
    <col min="13992" max="14015" width="9.33203125" style="34" customWidth="1"/>
    <col min="14016" max="14016" width="9.6640625" style="34" customWidth="1"/>
    <col min="14017" max="14017" width="10.33203125" style="34" customWidth="1"/>
    <col min="14018" max="14018" width="10.6640625" style="34" customWidth="1"/>
    <col min="14019" max="14019" width="10" style="34" customWidth="1"/>
    <col min="14020" max="14020" width="10.33203125" style="34" customWidth="1"/>
    <col min="14021" max="14021" width="12" style="34" customWidth="1"/>
    <col min="14022" max="14023" width="9.33203125" style="34" customWidth="1"/>
    <col min="14024" max="14025" width="9.33203125" style="34"/>
    <col min="14026" max="14026" width="10.44140625" style="34" customWidth="1"/>
    <col min="14027" max="14246" width="9.33203125" style="34"/>
    <col min="14247" max="14247" width="16.6640625" style="34" customWidth="1"/>
    <col min="14248" max="14271" width="9.33203125" style="34" customWidth="1"/>
    <col min="14272" max="14272" width="9.6640625" style="34" customWidth="1"/>
    <col min="14273" max="14273" width="10.33203125" style="34" customWidth="1"/>
    <col min="14274" max="14274" width="10.6640625" style="34" customWidth="1"/>
    <col min="14275" max="14275" width="10" style="34" customWidth="1"/>
    <col min="14276" max="14276" width="10.33203125" style="34" customWidth="1"/>
    <col min="14277" max="14277" width="12" style="34" customWidth="1"/>
    <col min="14278" max="14279" width="9.33203125" style="34" customWidth="1"/>
    <col min="14280" max="14281" width="9.33203125" style="34"/>
    <col min="14282" max="14282" width="10.44140625" style="34" customWidth="1"/>
    <col min="14283" max="14502" width="9.33203125" style="34"/>
    <col min="14503" max="14503" width="16.6640625" style="34" customWidth="1"/>
    <col min="14504" max="14527" width="9.33203125" style="34" customWidth="1"/>
    <col min="14528" max="14528" width="9.6640625" style="34" customWidth="1"/>
    <col min="14529" max="14529" width="10.33203125" style="34" customWidth="1"/>
    <col min="14530" max="14530" width="10.6640625" style="34" customWidth="1"/>
    <col min="14531" max="14531" width="10" style="34" customWidth="1"/>
    <col min="14532" max="14532" width="10.33203125" style="34" customWidth="1"/>
    <col min="14533" max="14533" width="12" style="34" customWidth="1"/>
    <col min="14534" max="14535" width="9.33203125" style="34" customWidth="1"/>
    <col min="14536" max="14537" width="9.33203125" style="34"/>
    <col min="14538" max="14538" width="10.44140625" style="34" customWidth="1"/>
    <col min="14539" max="14758" width="9.33203125" style="34"/>
    <col min="14759" max="14759" width="16.6640625" style="34" customWidth="1"/>
    <col min="14760" max="14783" width="9.33203125" style="34" customWidth="1"/>
    <col min="14784" max="14784" width="9.6640625" style="34" customWidth="1"/>
    <col min="14785" max="14785" width="10.33203125" style="34" customWidth="1"/>
    <col min="14786" max="14786" width="10.6640625" style="34" customWidth="1"/>
    <col min="14787" max="14787" width="10" style="34" customWidth="1"/>
    <col min="14788" max="14788" width="10.33203125" style="34" customWidth="1"/>
    <col min="14789" max="14789" width="12" style="34" customWidth="1"/>
    <col min="14790" max="14791" width="9.33203125" style="34" customWidth="1"/>
    <col min="14792" max="14793" width="9.33203125" style="34"/>
    <col min="14794" max="14794" width="10.44140625" style="34" customWidth="1"/>
    <col min="14795" max="15014" width="9.33203125" style="34"/>
    <col min="15015" max="15015" width="16.6640625" style="34" customWidth="1"/>
    <col min="15016" max="15039" width="9.33203125" style="34" customWidth="1"/>
    <col min="15040" max="15040" width="9.6640625" style="34" customWidth="1"/>
    <col min="15041" max="15041" width="10.33203125" style="34" customWidth="1"/>
    <col min="15042" max="15042" width="10.6640625" style="34" customWidth="1"/>
    <col min="15043" max="15043" width="10" style="34" customWidth="1"/>
    <col min="15044" max="15044" width="10.33203125" style="34" customWidth="1"/>
    <col min="15045" max="15045" width="12" style="34" customWidth="1"/>
    <col min="15046" max="15047" width="9.33203125" style="34" customWidth="1"/>
    <col min="15048" max="15049" width="9.33203125" style="34"/>
    <col min="15050" max="15050" width="10.44140625" style="34" customWidth="1"/>
    <col min="15051" max="15270" width="9.33203125" style="34"/>
    <col min="15271" max="15271" width="16.6640625" style="34" customWidth="1"/>
    <col min="15272" max="15295" width="9.33203125" style="34" customWidth="1"/>
    <col min="15296" max="15296" width="9.6640625" style="34" customWidth="1"/>
    <col min="15297" max="15297" width="10.33203125" style="34" customWidth="1"/>
    <col min="15298" max="15298" width="10.6640625" style="34" customWidth="1"/>
    <col min="15299" max="15299" width="10" style="34" customWidth="1"/>
    <col min="15300" max="15300" width="10.33203125" style="34" customWidth="1"/>
    <col min="15301" max="15301" width="12" style="34" customWidth="1"/>
    <col min="15302" max="15303" width="9.33203125" style="34" customWidth="1"/>
    <col min="15304" max="15305" width="9.33203125" style="34"/>
    <col min="15306" max="15306" width="10.44140625" style="34" customWidth="1"/>
    <col min="15307" max="15526" width="9.33203125" style="34"/>
    <col min="15527" max="15527" width="16.6640625" style="34" customWidth="1"/>
    <col min="15528" max="15551" width="9.33203125" style="34" customWidth="1"/>
    <col min="15552" max="15552" width="9.6640625" style="34" customWidth="1"/>
    <col min="15553" max="15553" width="10.33203125" style="34" customWidth="1"/>
    <col min="15554" max="15554" width="10.6640625" style="34" customWidth="1"/>
    <col min="15555" max="15555" width="10" style="34" customWidth="1"/>
    <col min="15556" max="15556" width="10.33203125" style="34" customWidth="1"/>
    <col min="15557" max="15557" width="12" style="34" customWidth="1"/>
    <col min="15558" max="15559" width="9.33203125" style="34" customWidth="1"/>
    <col min="15560" max="15561" width="9.33203125" style="34"/>
    <col min="15562" max="15562" width="10.44140625" style="34" customWidth="1"/>
    <col min="15563" max="15782" width="9.33203125" style="34"/>
    <col min="15783" max="15783" width="16.6640625" style="34" customWidth="1"/>
    <col min="15784" max="15807" width="9.33203125" style="34" customWidth="1"/>
    <col min="15808" max="15808" width="9.6640625" style="34" customWidth="1"/>
    <col min="15809" max="15809" width="10.33203125" style="34" customWidth="1"/>
    <col min="15810" max="15810" width="10.6640625" style="34" customWidth="1"/>
    <col min="15811" max="15811" width="10" style="34" customWidth="1"/>
    <col min="15812" max="15812" width="10.33203125" style="34" customWidth="1"/>
    <col min="15813" max="15813" width="12" style="34" customWidth="1"/>
    <col min="15814" max="15815" width="9.33203125" style="34" customWidth="1"/>
    <col min="15816" max="15817" width="9.33203125" style="34"/>
    <col min="15818" max="15818" width="10.44140625" style="34" customWidth="1"/>
    <col min="15819" max="16038" width="9.33203125" style="34"/>
    <col min="16039" max="16039" width="16.6640625" style="34" customWidth="1"/>
    <col min="16040" max="16063" width="9.33203125" style="34" customWidth="1"/>
    <col min="16064" max="16064" width="9.6640625" style="34" customWidth="1"/>
    <col min="16065" max="16065" width="10.33203125" style="34" customWidth="1"/>
    <col min="16066" max="16066" width="10.6640625" style="34" customWidth="1"/>
    <col min="16067" max="16067" width="10" style="34" customWidth="1"/>
    <col min="16068" max="16068" width="10.33203125" style="34" customWidth="1"/>
    <col min="16069" max="16069" width="12" style="34" customWidth="1"/>
    <col min="16070" max="16071" width="9.33203125" style="34" customWidth="1"/>
    <col min="16072" max="16073" width="9.33203125" style="34"/>
    <col min="16074" max="16074" width="10.44140625" style="34" customWidth="1"/>
    <col min="16075" max="16367" width="9.33203125" style="34"/>
    <col min="16368" max="16384" width="9.33203125" style="34" customWidth="1"/>
  </cols>
  <sheetData>
    <row r="1" spans="1:110" s="133" customFormat="1" ht="18" x14ac:dyDescent="0.35">
      <c r="A1" s="561" t="s">
        <v>183</v>
      </c>
      <c r="B1" s="562"/>
      <c r="C1" s="553" t="s">
        <v>184</v>
      </c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R1" s="553"/>
      <c r="BS1" s="553"/>
      <c r="BT1" s="553"/>
      <c r="BU1" s="553"/>
      <c r="BV1" s="553"/>
      <c r="BW1" s="553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3"/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3"/>
      <c r="DD1" s="553"/>
      <c r="DE1" s="553"/>
      <c r="DF1" s="554"/>
    </row>
    <row r="2" spans="1:110" s="133" customFormat="1" ht="18" x14ac:dyDescent="0.35">
      <c r="A2" s="563"/>
      <c r="B2" s="564"/>
      <c r="C2" s="551" t="s">
        <v>2</v>
      </c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1"/>
      <c r="CN2" s="551"/>
      <c r="CO2" s="551"/>
      <c r="CP2" s="551"/>
      <c r="CQ2" s="551"/>
      <c r="CR2" s="551"/>
      <c r="CS2" s="551"/>
      <c r="CT2" s="551"/>
      <c r="CU2" s="551"/>
      <c r="CV2" s="551"/>
      <c r="CW2" s="551"/>
      <c r="CX2" s="551"/>
      <c r="CY2" s="551"/>
      <c r="CZ2" s="551"/>
      <c r="DA2" s="551"/>
      <c r="DB2" s="551"/>
      <c r="DC2" s="551"/>
      <c r="DD2" s="551"/>
      <c r="DE2" s="551"/>
      <c r="DF2" s="552"/>
    </row>
    <row r="3" spans="1:110" s="37" customFormat="1" ht="15.75" customHeight="1" x14ac:dyDescent="0.3">
      <c r="A3" s="555" t="s">
        <v>185</v>
      </c>
      <c r="B3" s="556"/>
      <c r="C3" s="539" t="s">
        <v>119</v>
      </c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1"/>
      <c r="O3" s="533" t="s">
        <v>120</v>
      </c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5"/>
    </row>
    <row r="4" spans="1:110" s="399" customFormat="1" ht="15" customHeight="1" x14ac:dyDescent="0.3">
      <c r="A4" s="557"/>
      <c r="B4" s="558"/>
      <c r="C4" s="542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4"/>
      <c r="O4" s="549">
        <v>2016</v>
      </c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50"/>
      <c r="AA4" s="548">
        <v>2017</v>
      </c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50"/>
      <c r="AM4" s="548">
        <v>2018</v>
      </c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50"/>
      <c r="AY4" s="548">
        <v>2019</v>
      </c>
      <c r="AZ4" s="549"/>
      <c r="BA4" s="549"/>
      <c r="BB4" s="549"/>
      <c r="BC4" s="549"/>
      <c r="BD4" s="549"/>
      <c r="BE4" s="549"/>
      <c r="BF4" s="549"/>
      <c r="BG4" s="549"/>
      <c r="BH4" s="549"/>
      <c r="BI4" s="549"/>
      <c r="BJ4" s="550"/>
      <c r="BK4" s="548">
        <v>2020</v>
      </c>
      <c r="BL4" s="549"/>
      <c r="BM4" s="549"/>
      <c r="BN4" s="549"/>
      <c r="BO4" s="549"/>
      <c r="BP4" s="549"/>
      <c r="BQ4" s="549"/>
      <c r="BR4" s="549"/>
      <c r="BS4" s="549"/>
      <c r="BT4" s="549"/>
      <c r="BU4" s="549"/>
      <c r="BV4" s="550"/>
      <c r="BW4" s="548">
        <v>2021</v>
      </c>
      <c r="BX4" s="549"/>
      <c r="BY4" s="549"/>
      <c r="BZ4" s="549"/>
      <c r="CA4" s="549"/>
      <c r="CB4" s="549"/>
      <c r="CC4" s="549"/>
      <c r="CD4" s="549"/>
      <c r="CE4" s="549"/>
      <c r="CF4" s="549"/>
      <c r="CG4" s="549"/>
      <c r="CH4" s="550"/>
      <c r="CI4" s="548" t="s">
        <v>109</v>
      </c>
      <c r="CJ4" s="549"/>
      <c r="CK4" s="549"/>
      <c r="CL4" s="549"/>
      <c r="CM4" s="549"/>
      <c r="CN4" s="549"/>
      <c r="CO4" s="549"/>
      <c r="CP4" s="549"/>
      <c r="CQ4" s="549"/>
      <c r="CR4" s="549"/>
      <c r="CS4" s="549"/>
      <c r="CT4" s="550"/>
      <c r="CU4" s="548" t="s">
        <v>110</v>
      </c>
      <c r="CV4" s="549"/>
      <c r="CW4" s="549"/>
      <c r="CX4" s="549"/>
      <c r="CY4" s="549"/>
      <c r="CZ4" s="549"/>
      <c r="DA4" s="549"/>
      <c r="DB4" s="549"/>
      <c r="DC4" s="549"/>
      <c r="DD4" s="549"/>
      <c r="DE4" s="549"/>
      <c r="DF4" s="550"/>
    </row>
    <row r="5" spans="1:110" s="47" customFormat="1" ht="14.4" x14ac:dyDescent="0.3">
      <c r="A5" s="559"/>
      <c r="B5" s="560"/>
      <c r="C5" s="11">
        <v>2012</v>
      </c>
      <c r="D5" s="11">
        <v>2013</v>
      </c>
      <c r="E5" s="11">
        <v>2014</v>
      </c>
      <c r="F5" s="11">
        <v>2015</v>
      </c>
      <c r="G5" s="11">
        <v>2016</v>
      </c>
      <c r="H5" s="11">
        <v>2017</v>
      </c>
      <c r="I5" s="11">
        <v>2018</v>
      </c>
      <c r="J5" s="11">
        <v>2019</v>
      </c>
      <c r="K5" s="180">
        <v>2020</v>
      </c>
      <c r="L5" s="180">
        <v>2021</v>
      </c>
      <c r="M5" s="180" t="s">
        <v>109</v>
      </c>
      <c r="N5" s="180" t="s">
        <v>110</v>
      </c>
      <c r="O5" s="80" t="s">
        <v>121</v>
      </c>
      <c r="P5" s="80" t="s">
        <v>122</v>
      </c>
      <c r="Q5" s="80" t="s">
        <v>123</v>
      </c>
      <c r="R5" s="80" t="s">
        <v>124</v>
      </c>
      <c r="S5" s="141" t="s">
        <v>17</v>
      </c>
      <c r="T5" s="80" t="s">
        <v>125</v>
      </c>
      <c r="U5" s="142" t="s">
        <v>126</v>
      </c>
      <c r="V5" s="80" t="s">
        <v>127</v>
      </c>
      <c r="W5" s="143" t="s">
        <v>128</v>
      </c>
      <c r="X5" s="93" t="s">
        <v>129</v>
      </c>
      <c r="Y5" s="93" t="s">
        <v>130</v>
      </c>
      <c r="Z5" s="93" t="s">
        <v>131</v>
      </c>
      <c r="AA5" s="80" t="s">
        <v>121</v>
      </c>
      <c r="AB5" s="80" t="s">
        <v>122</v>
      </c>
      <c r="AC5" s="80" t="s">
        <v>123</v>
      </c>
      <c r="AD5" s="80" t="s">
        <v>124</v>
      </c>
      <c r="AE5" s="141" t="s">
        <v>17</v>
      </c>
      <c r="AF5" s="80" t="s">
        <v>125</v>
      </c>
      <c r="AG5" s="142" t="s">
        <v>126</v>
      </c>
      <c r="AH5" s="80" t="s">
        <v>127</v>
      </c>
      <c r="AI5" s="143" t="s">
        <v>128</v>
      </c>
      <c r="AJ5" s="93" t="s">
        <v>129</v>
      </c>
      <c r="AK5" s="93" t="s">
        <v>130</v>
      </c>
      <c r="AL5" s="93" t="s">
        <v>131</v>
      </c>
      <c r="AM5" s="80" t="s">
        <v>121</v>
      </c>
      <c r="AN5" s="80" t="s">
        <v>122</v>
      </c>
      <c r="AO5" s="80" t="s">
        <v>123</v>
      </c>
      <c r="AP5" s="80" t="s">
        <v>124</v>
      </c>
      <c r="AQ5" s="141" t="s">
        <v>17</v>
      </c>
      <c r="AR5" s="80" t="s">
        <v>125</v>
      </c>
      <c r="AS5" s="142" t="s">
        <v>126</v>
      </c>
      <c r="AT5" s="80" t="s">
        <v>127</v>
      </c>
      <c r="AU5" s="143" t="s">
        <v>128</v>
      </c>
      <c r="AV5" s="93" t="s">
        <v>129</v>
      </c>
      <c r="AW5" s="93" t="s">
        <v>130</v>
      </c>
      <c r="AX5" s="93" t="s">
        <v>131</v>
      </c>
      <c r="AY5" s="80" t="s">
        <v>121</v>
      </c>
      <c r="AZ5" s="80" t="s">
        <v>122</v>
      </c>
      <c r="BA5" s="80" t="s">
        <v>123</v>
      </c>
      <c r="BB5" s="80" t="s">
        <v>124</v>
      </c>
      <c r="BC5" s="141" t="s">
        <v>17</v>
      </c>
      <c r="BD5" s="80" t="s">
        <v>125</v>
      </c>
      <c r="BE5" s="142" t="s">
        <v>126</v>
      </c>
      <c r="BF5" s="80" t="s">
        <v>127</v>
      </c>
      <c r="BG5" s="143" t="s">
        <v>128</v>
      </c>
      <c r="BH5" s="93" t="s">
        <v>129</v>
      </c>
      <c r="BI5" s="93" t="s">
        <v>130</v>
      </c>
      <c r="BJ5" s="93" t="s">
        <v>131</v>
      </c>
      <c r="BK5" s="80" t="s">
        <v>121</v>
      </c>
      <c r="BL5" s="80" t="s">
        <v>122</v>
      </c>
      <c r="BM5" s="80" t="s">
        <v>123</v>
      </c>
      <c r="BN5" s="80" t="s">
        <v>124</v>
      </c>
      <c r="BO5" s="141" t="s">
        <v>17</v>
      </c>
      <c r="BP5" s="80" t="s">
        <v>125</v>
      </c>
      <c r="BQ5" s="142" t="s">
        <v>126</v>
      </c>
      <c r="BR5" s="80" t="s">
        <v>127</v>
      </c>
      <c r="BS5" s="143" t="s">
        <v>128</v>
      </c>
      <c r="BT5" s="93" t="s">
        <v>129</v>
      </c>
      <c r="BU5" s="93" t="s">
        <v>130</v>
      </c>
      <c r="BV5" s="93" t="s">
        <v>131</v>
      </c>
      <c r="BW5" s="340" t="s">
        <v>121</v>
      </c>
      <c r="BX5" s="340" t="s">
        <v>122</v>
      </c>
      <c r="BY5" s="340" t="s">
        <v>123</v>
      </c>
      <c r="BZ5" s="80" t="s">
        <v>124</v>
      </c>
      <c r="CA5" s="141" t="s">
        <v>17</v>
      </c>
      <c r="CB5" s="80" t="s">
        <v>125</v>
      </c>
      <c r="CC5" s="142" t="s">
        <v>126</v>
      </c>
      <c r="CD5" s="80" t="s">
        <v>127</v>
      </c>
      <c r="CE5" s="143" t="s">
        <v>128</v>
      </c>
      <c r="CF5" s="80" t="s">
        <v>129</v>
      </c>
      <c r="CG5" s="80" t="s">
        <v>130</v>
      </c>
      <c r="CH5" s="80" t="s">
        <v>131</v>
      </c>
      <c r="CI5" s="80" t="s">
        <v>121</v>
      </c>
      <c r="CJ5" s="80" t="s">
        <v>122</v>
      </c>
      <c r="CK5" s="80" t="s">
        <v>123</v>
      </c>
      <c r="CL5" s="80" t="s">
        <v>124</v>
      </c>
      <c r="CM5" s="141" t="s">
        <v>17</v>
      </c>
      <c r="CN5" s="80" t="s">
        <v>125</v>
      </c>
      <c r="CO5" s="142" t="s">
        <v>126</v>
      </c>
      <c r="CP5" s="80" t="s">
        <v>127</v>
      </c>
      <c r="CQ5" s="143" t="s">
        <v>128</v>
      </c>
      <c r="CR5" s="80" t="s">
        <v>129</v>
      </c>
      <c r="CS5" s="80" t="s">
        <v>130</v>
      </c>
      <c r="CT5" s="80" t="s">
        <v>131</v>
      </c>
      <c r="CU5" s="80" t="s">
        <v>121</v>
      </c>
      <c r="CV5" s="80" t="s">
        <v>122</v>
      </c>
      <c r="CW5" s="80" t="s">
        <v>123</v>
      </c>
      <c r="CX5" s="80" t="s">
        <v>124</v>
      </c>
      <c r="CY5" s="141" t="s">
        <v>17</v>
      </c>
      <c r="CZ5" s="80" t="s">
        <v>125</v>
      </c>
      <c r="DA5" s="142" t="s">
        <v>126</v>
      </c>
      <c r="DB5" s="80" t="s">
        <v>127</v>
      </c>
      <c r="DC5" s="143" t="s">
        <v>128</v>
      </c>
      <c r="DD5" s="80" t="s">
        <v>129</v>
      </c>
      <c r="DE5" s="80" t="s">
        <v>130</v>
      </c>
      <c r="DF5" s="80" t="s">
        <v>131</v>
      </c>
    </row>
    <row r="6" spans="1:110" s="8" customFormat="1" ht="14.4" x14ac:dyDescent="0.3">
      <c r="A6" s="135" t="s">
        <v>186</v>
      </c>
      <c r="B6" s="9" t="s">
        <v>167</v>
      </c>
      <c r="C6" s="45">
        <v>45</v>
      </c>
      <c r="D6" s="45">
        <v>3476.5</v>
      </c>
      <c r="E6" s="45">
        <v>520</v>
      </c>
      <c r="F6" s="45">
        <v>0</v>
      </c>
      <c r="G6" s="45">
        <f>SUM(O6:Z6)</f>
        <v>111846.07</v>
      </c>
      <c r="H6" s="45">
        <f>SUM(AA6:AL6)</f>
        <v>3139729.66</v>
      </c>
      <c r="I6" s="45">
        <f>SUM(AM6:AX6)</f>
        <v>36950</v>
      </c>
      <c r="J6" s="45">
        <f t="shared" ref="J6:J29" si="0">SUM(AY6:BJ6)</f>
        <v>1105.76</v>
      </c>
      <c r="K6" s="45">
        <f>SUM(BK6:BV6)</f>
        <v>1063</v>
      </c>
      <c r="L6" s="45">
        <f>SUM(BW6:CH6)</f>
        <v>0</v>
      </c>
      <c r="M6" s="45">
        <f>SUM(CI6:CT6)</f>
        <v>0</v>
      </c>
      <c r="N6" s="45">
        <f>SUM(CU6:DF6)</f>
        <v>0</v>
      </c>
      <c r="O6" s="139">
        <v>0</v>
      </c>
      <c r="P6" s="45">
        <v>0</v>
      </c>
      <c r="Q6" s="45">
        <v>0</v>
      </c>
      <c r="R6" s="45">
        <v>0</v>
      </c>
      <c r="S6" s="81">
        <v>0</v>
      </c>
      <c r="T6" s="45">
        <v>91872.07</v>
      </c>
      <c r="U6" s="382">
        <v>0</v>
      </c>
      <c r="V6" s="45">
        <v>19974</v>
      </c>
      <c r="W6" s="23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20</v>
      </c>
      <c r="AE6" s="45">
        <v>0</v>
      </c>
      <c r="AF6" s="45">
        <v>0</v>
      </c>
      <c r="AG6" s="45">
        <v>200</v>
      </c>
      <c r="AH6" s="45">
        <v>481228.71</v>
      </c>
      <c r="AI6" s="45">
        <v>2654360.27</v>
      </c>
      <c r="AJ6" s="45">
        <v>0</v>
      </c>
      <c r="AK6" s="45">
        <v>0</v>
      </c>
      <c r="AL6" s="45">
        <v>3920.68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36900</v>
      </c>
      <c r="AS6" s="45">
        <v>0</v>
      </c>
      <c r="AT6" s="45">
        <v>0</v>
      </c>
      <c r="AU6" s="45">
        <v>0</v>
      </c>
      <c r="AV6" s="45">
        <v>0</v>
      </c>
      <c r="AW6" s="45"/>
      <c r="AX6" s="45">
        <v>50</v>
      </c>
      <c r="AY6" s="45">
        <v>540.12</v>
      </c>
      <c r="AZ6" s="45">
        <v>0</v>
      </c>
      <c r="BA6" s="45">
        <v>0</v>
      </c>
      <c r="BB6" s="45">
        <v>0</v>
      </c>
      <c r="BC6" s="45">
        <v>90.66</v>
      </c>
      <c r="BD6" s="45">
        <v>0</v>
      </c>
      <c r="BE6" s="45">
        <v>0</v>
      </c>
      <c r="BF6" s="45">
        <v>0</v>
      </c>
      <c r="BG6" s="45">
        <v>0</v>
      </c>
      <c r="BH6" s="45">
        <v>0</v>
      </c>
      <c r="BI6" s="45">
        <v>0</v>
      </c>
      <c r="BJ6" s="45">
        <v>474.98</v>
      </c>
      <c r="BK6" s="45">
        <v>0</v>
      </c>
      <c r="BL6" s="45">
        <v>616</v>
      </c>
      <c r="BM6" s="45">
        <v>0</v>
      </c>
      <c r="BN6" s="45">
        <v>0</v>
      </c>
      <c r="BO6" s="45">
        <v>0</v>
      </c>
      <c r="BP6" s="45">
        <v>0</v>
      </c>
      <c r="BQ6" s="12">
        <v>447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45">
        <v>0</v>
      </c>
      <c r="BX6" s="45">
        <v>0</v>
      </c>
      <c r="BY6" s="45">
        <v>0</v>
      </c>
      <c r="BZ6" s="45">
        <v>0</v>
      </c>
      <c r="CA6" s="45">
        <v>0</v>
      </c>
      <c r="CB6" s="45">
        <v>0</v>
      </c>
      <c r="CC6" s="392">
        <v>0</v>
      </c>
      <c r="CD6" s="392">
        <v>0</v>
      </c>
      <c r="CE6" s="392">
        <v>0</v>
      </c>
      <c r="CF6" s="45">
        <v>0</v>
      </c>
      <c r="CG6" s="45">
        <v>0</v>
      </c>
      <c r="CH6" s="45">
        <v>0</v>
      </c>
      <c r="CI6" s="45">
        <v>0</v>
      </c>
      <c r="CJ6" s="45">
        <v>0</v>
      </c>
      <c r="CK6" s="45">
        <v>0</v>
      </c>
      <c r="CL6" s="45">
        <v>0</v>
      </c>
      <c r="CM6" s="45">
        <v>0</v>
      </c>
      <c r="CN6" s="45">
        <v>0</v>
      </c>
      <c r="CO6" s="13">
        <v>0</v>
      </c>
      <c r="CP6" s="13">
        <v>0</v>
      </c>
      <c r="CQ6" s="13">
        <v>0</v>
      </c>
      <c r="CR6" s="45">
        <v>0</v>
      </c>
      <c r="CS6" s="45">
        <v>0</v>
      </c>
      <c r="CT6" s="45">
        <v>0</v>
      </c>
      <c r="CU6" s="45">
        <v>0</v>
      </c>
      <c r="CV6" s="45">
        <v>0</v>
      </c>
      <c r="CW6" s="394">
        <v>0</v>
      </c>
      <c r="CX6" s="395">
        <v>0</v>
      </c>
      <c r="CY6" s="45">
        <v>0</v>
      </c>
      <c r="CZ6" s="45">
        <v>0</v>
      </c>
      <c r="DA6" s="45">
        <v>0</v>
      </c>
      <c r="DB6" s="45">
        <v>0</v>
      </c>
      <c r="DC6" s="45">
        <v>0</v>
      </c>
      <c r="DD6" s="45">
        <v>0</v>
      </c>
      <c r="DE6" s="45">
        <v>0</v>
      </c>
      <c r="DF6" s="45">
        <v>0</v>
      </c>
    </row>
    <row r="7" spans="1:110" s="8" customFormat="1" ht="14.4" x14ac:dyDescent="0.3">
      <c r="A7" s="135"/>
      <c r="B7" s="9" t="s">
        <v>168</v>
      </c>
      <c r="C7" s="45">
        <v>449365</v>
      </c>
      <c r="D7" s="45">
        <v>357299.18000000005</v>
      </c>
      <c r="E7" s="45">
        <v>547809.35000000009</v>
      </c>
      <c r="F7" s="45">
        <v>308269.70499999996</v>
      </c>
      <c r="G7" s="45">
        <f t="shared" ref="G7:G28" si="1">SUM(O7:Z7)</f>
        <v>373783.56</v>
      </c>
      <c r="H7" s="45">
        <f t="shared" ref="H7:H29" si="2">SUM(AA7:AL7)</f>
        <v>264519.538</v>
      </c>
      <c r="I7" s="45">
        <f t="shared" ref="I7:I29" si="3">SUM(AM7:AX7)</f>
        <v>747728.82000000007</v>
      </c>
      <c r="J7" s="45">
        <f t="shared" si="0"/>
        <v>295261.71999999997</v>
      </c>
      <c r="K7" s="45">
        <f t="shared" ref="K7:L29" si="4">SUM(BK7:BV7)</f>
        <v>1104798.8699999999</v>
      </c>
      <c r="L7" s="45">
        <f t="shared" ref="L7:L26" si="5">SUM(BW7:CH7)</f>
        <v>729761.92999999993</v>
      </c>
      <c r="M7" s="45">
        <f t="shared" ref="M7:M29" si="6">SUM(CI7:CT7)</f>
        <v>189586.87000000002</v>
      </c>
      <c r="N7" s="45">
        <f t="shared" ref="N7:N29" si="7">SUM(CU7:DF7)</f>
        <v>816415.36444792897</v>
      </c>
      <c r="O7" s="139">
        <v>0</v>
      </c>
      <c r="P7" s="45">
        <v>7459.7599999999993</v>
      </c>
      <c r="Q7" s="45">
        <v>0</v>
      </c>
      <c r="R7" s="45">
        <v>17770.509999999998</v>
      </c>
      <c r="S7" s="81">
        <v>43477.75</v>
      </c>
      <c r="T7" s="45">
        <v>83248.59</v>
      </c>
      <c r="U7" s="382">
        <v>59357.5</v>
      </c>
      <c r="V7" s="81">
        <v>83910</v>
      </c>
      <c r="W7" s="383">
        <v>2822.15</v>
      </c>
      <c r="X7" s="45">
        <v>51508.119999999995</v>
      </c>
      <c r="Y7" s="45">
        <v>14926.98</v>
      </c>
      <c r="Z7" s="45">
        <v>9302.1999999999989</v>
      </c>
      <c r="AA7" s="45">
        <v>118.66</v>
      </c>
      <c r="AB7" s="45">
        <v>68619.53</v>
      </c>
      <c r="AC7" s="45">
        <v>0</v>
      </c>
      <c r="AD7" s="45">
        <v>4809</v>
      </c>
      <c r="AE7" s="45">
        <v>50510.42</v>
      </c>
      <c r="AF7" s="45">
        <v>291.88</v>
      </c>
      <c r="AG7" s="45">
        <v>1347.16</v>
      </c>
      <c r="AH7" s="45">
        <v>814.91</v>
      </c>
      <c r="AI7" s="45">
        <v>69076.888000000021</v>
      </c>
      <c r="AJ7" s="45">
        <v>0</v>
      </c>
      <c r="AK7" s="45">
        <v>67583.11</v>
      </c>
      <c r="AL7" s="45">
        <v>1347.9800000000002</v>
      </c>
      <c r="AM7" s="45">
        <v>0</v>
      </c>
      <c r="AN7" s="45">
        <v>0</v>
      </c>
      <c r="AO7" s="45">
        <v>46724.81</v>
      </c>
      <c r="AP7" s="45">
        <v>52684.909999999996</v>
      </c>
      <c r="AQ7" s="45">
        <v>313268.30000000005</v>
      </c>
      <c r="AR7" s="45">
        <v>140.56</v>
      </c>
      <c r="AS7" s="45">
        <v>0</v>
      </c>
      <c r="AT7" s="45">
        <v>203313.14</v>
      </c>
      <c r="AU7" s="45">
        <v>64998.299999999996</v>
      </c>
      <c r="AV7" s="45">
        <v>14617.25</v>
      </c>
      <c r="AW7" s="45">
        <v>0</v>
      </c>
      <c r="AX7" s="45">
        <v>51981.55</v>
      </c>
      <c r="AY7" s="45">
        <v>80965.26999999999</v>
      </c>
      <c r="AZ7" s="45">
        <v>37969.24</v>
      </c>
      <c r="BA7" s="45">
        <v>0</v>
      </c>
      <c r="BB7" s="45">
        <v>90604.11</v>
      </c>
      <c r="BC7" s="45">
        <v>13813.050000000001</v>
      </c>
      <c r="BD7" s="45">
        <v>48964.79</v>
      </c>
      <c r="BE7" s="45">
        <v>377.71</v>
      </c>
      <c r="BF7" s="45">
        <v>0</v>
      </c>
      <c r="BG7" s="45">
        <v>2642.8</v>
      </c>
      <c r="BH7" s="45">
        <v>19924.75</v>
      </c>
      <c r="BI7" s="45">
        <v>0</v>
      </c>
      <c r="BJ7" s="45">
        <v>0</v>
      </c>
      <c r="BK7" s="45">
        <v>216.8</v>
      </c>
      <c r="BL7" s="45">
        <v>0</v>
      </c>
      <c r="BM7" s="45">
        <v>91212.82</v>
      </c>
      <c r="BN7" s="45">
        <v>0</v>
      </c>
      <c r="BO7" s="45">
        <v>430239.70999999996</v>
      </c>
      <c r="BP7" s="45">
        <v>103307.65</v>
      </c>
      <c r="BQ7" s="12">
        <v>70047.94</v>
      </c>
      <c r="BR7" s="12">
        <v>4340.869999999999</v>
      </c>
      <c r="BS7" s="12">
        <v>13607.250000000002</v>
      </c>
      <c r="BT7" s="12">
        <v>179583.56</v>
      </c>
      <c r="BU7" s="12">
        <v>33507.14</v>
      </c>
      <c r="BV7" s="12">
        <v>178735.13</v>
      </c>
      <c r="BW7" s="45">
        <v>11266.75</v>
      </c>
      <c r="BX7" s="45">
        <v>79719.77</v>
      </c>
      <c r="BY7" s="45">
        <v>54370.13999999997</v>
      </c>
      <c r="BZ7" s="45">
        <v>644.5</v>
      </c>
      <c r="CA7" s="45">
        <v>51963.91</v>
      </c>
      <c r="CB7" s="45">
        <v>374950.85000000009</v>
      </c>
      <c r="CC7" s="45">
        <v>222.02</v>
      </c>
      <c r="CD7" s="45">
        <v>230.70000000000002</v>
      </c>
      <c r="CE7" s="45">
        <v>0</v>
      </c>
      <c r="CF7" s="45">
        <v>107750.36999999998</v>
      </c>
      <c r="CG7" s="45">
        <v>390.73</v>
      </c>
      <c r="CH7" s="45">
        <v>48252.19</v>
      </c>
      <c r="CI7" s="45">
        <v>74636.47</v>
      </c>
      <c r="CJ7" s="45">
        <v>45507.440000000017</v>
      </c>
      <c r="CK7" s="45">
        <v>22753.760000000002</v>
      </c>
      <c r="CL7" s="45">
        <v>1302.74</v>
      </c>
      <c r="CM7" s="45">
        <v>148.54</v>
      </c>
      <c r="CN7" s="45">
        <v>12675.279999999999</v>
      </c>
      <c r="CO7" s="45">
        <v>226.95000000000002</v>
      </c>
      <c r="CP7" s="45">
        <v>0</v>
      </c>
      <c r="CQ7" s="45">
        <v>23044.69</v>
      </c>
      <c r="CR7" s="45">
        <v>4763</v>
      </c>
      <c r="CS7" s="45">
        <v>3378</v>
      </c>
      <c r="CT7" s="45">
        <v>1150</v>
      </c>
      <c r="CU7" s="45">
        <v>0</v>
      </c>
      <c r="CV7" s="45">
        <v>275.68</v>
      </c>
      <c r="CW7" s="384">
        <v>17195.439999999999</v>
      </c>
      <c r="CX7" s="235">
        <v>5629.64</v>
      </c>
      <c r="CY7" s="45">
        <v>15499.816223368804</v>
      </c>
      <c r="CZ7" s="45">
        <v>52694.87000000001</v>
      </c>
      <c r="DA7" s="45">
        <v>114689.57</v>
      </c>
      <c r="DB7" s="45">
        <v>419393.44503820658</v>
      </c>
      <c r="DC7" s="45">
        <v>143903.23142457657</v>
      </c>
      <c r="DD7" s="45">
        <v>1126.5073947667802</v>
      </c>
      <c r="DE7" s="45">
        <v>16610.53</v>
      </c>
      <c r="DF7" s="45">
        <v>29396.634367010236</v>
      </c>
    </row>
    <row r="8" spans="1:110" s="8" customFormat="1" ht="14.4" x14ac:dyDescent="0.3">
      <c r="A8" s="135"/>
      <c r="B8" s="9" t="s">
        <v>169</v>
      </c>
      <c r="C8" s="45">
        <f>C6-C7</f>
        <v>-449320</v>
      </c>
      <c r="D8" s="45">
        <v>-353822.68000000005</v>
      </c>
      <c r="E8" s="45">
        <v>-547289.35000000009</v>
      </c>
      <c r="F8" s="45">
        <v>-308269.70499999996</v>
      </c>
      <c r="G8" s="45">
        <f t="shared" si="1"/>
        <v>-218459.74</v>
      </c>
      <c r="H8" s="45">
        <f t="shared" si="2"/>
        <v>2875210.1220000004</v>
      </c>
      <c r="I8" s="45">
        <f t="shared" si="3"/>
        <v>-710778.82000000007</v>
      </c>
      <c r="J8" s="45">
        <f t="shared" si="0"/>
        <v>-294155.96000000002</v>
      </c>
      <c r="K8" s="45">
        <f t="shared" si="4"/>
        <v>-1103735.8699999999</v>
      </c>
      <c r="L8" s="45">
        <f t="shared" si="5"/>
        <v>-729761.92999999993</v>
      </c>
      <c r="M8" s="45">
        <f t="shared" si="6"/>
        <v>-189586.87000000002</v>
      </c>
      <c r="N8" s="45">
        <f t="shared" si="7"/>
        <v>-816415.36444792897</v>
      </c>
      <c r="O8" s="139">
        <v>0</v>
      </c>
      <c r="P8" s="45">
        <f>P6-P7</f>
        <v>-7459.7599999999993</v>
      </c>
      <c r="Q8" s="45">
        <v>0</v>
      </c>
      <c r="R8" s="45">
        <f t="shared" ref="R8:Z8" si="8">R6-R7</f>
        <v>-17770.509999999998</v>
      </c>
      <c r="S8" s="81">
        <v>0</v>
      </c>
      <c r="T8" s="45">
        <f t="shared" si="8"/>
        <v>8623.4800000000105</v>
      </c>
      <c r="U8" s="385">
        <v>-59357.5</v>
      </c>
      <c r="V8" s="45">
        <f t="shared" si="8"/>
        <v>-63936</v>
      </c>
      <c r="W8" s="235">
        <f t="shared" si="8"/>
        <v>-2822.15</v>
      </c>
      <c r="X8" s="235">
        <f t="shared" si="8"/>
        <v>-51508.119999999995</v>
      </c>
      <c r="Y8" s="235">
        <f t="shared" si="8"/>
        <v>-14926.98</v>
      </c>
      <c r="Z8" s="235">
        <f t="shared" si="8"/>
        <v>-9302.1999999999989</v>
      </c>
      <c r="AA8" s="45">
        <v>-118.66</v>
      </c>
      <c r="AB8" s="45">
        <v>-68619.53</v>
      </c>
      <c r="AC8" s="45">
        <v>0</v>
      </c>
      <c r="AD8" s="45">
        <v>-4789</v>
      </c>
      <c r="AE8" s="45">
        <v>-50510.42</v>
      </c>
      <c r="AF8" s="45">
        <v>-291.88</v>
      </c>
      <c r="AG8" s="45">
        <v>-1147.1600000000001</v>
      </c>
      <c r="AH8" s="45">
        <v>480413.80000000005</v>
      </c>
      <c r="AI8" s="45">
        <v>2585283.3820000002</v>
      </c>
      <c r="AJ8" s="45">
        <v>0</v>
      </c>
      <c r="AK8" s="45">
        <v>-67583.11</v>
      </c>
      <c r="AL8" s="45">
        <v>2572.6999999999998</v>
      </c>
      <c r="AM8" s="45">
        <v>0</v>
      </c>
      <c r="AN8" s="45">
        <v>0</v>
      </c>
      <c r="AO8" s="45">
        <v>-46724.81</v>
      </c>
      <c r="AP8" s="45">
        <v>-52684.909999999996</v>
      </c>
      <c r="AQ8" s="45">
        <v>-313268.30000000005</v>
      </c>
      <c r="AR8" s="45">
        <v>36759.440000000002</v>
      </c>
      <c r="AS8" s="45">
        <v>0</v>
      </c>
      <c r="AT8" s="45">
        <v>-203313.14</v>
      </c>
      <c r="AU8" s="45">
        <v>-64998.299999999996</v>
      </c>
      <c r="AV8" s="45">
        <v>-14617.25</v>
      </c>
      <c r="AW8" s="45">
        <v>0</v>
      </c>
      <c r="AX8" s="45">
        <v>-51931.55</v>
      </c>
      <c r="AY8" s="45">
        <v>-80425.149999999994</v>
      </c>
      <c r="AZ8" s="45">
        <v>-37969.24</v>
      </c>
      <c r="BA8" s="45">
        <v>0</v>
      </c>
      <c r="BB8" s="45">
        <v>-90604.11</v>
      </c>
      <c r="BC8" s="45">
        <v>-13722.390000000001</v>
      </c>
      <c r="BD8" s="45">
        <v>-48964.79</v>
      </c>
      <c r="BE8" s="45">
        <v>-377.71</v>
      </c>
      <c r="BF8" s="45">
        <v>0</v>
      </c>
      <c r="BG8" s="45">
        <v>-2642.8</v>
      </c>
      <c r="BH8" s="45">
        <v>-19924.75</v>
      </c>
      <c r="BI8" s="45">
        <v>0</v>
      </c>
      <c r="BJ8" s="45">
        <v>474.98</v>
      </c>
      <c r="BK8" s="235">
        <v>-216.8</v>
      </c>
      <c r="BL8" s="235">
        <v>616</v>
      </c>
      <c r="BM8" s="235">
        <v>-91212.82</v>
      </c>
      <c r="BN8" s="235">
        <v>0</v>
      </c>
      <c r="BO8" s="235">
        <v>-430239.70999999996</v>
      </c>
      <c r="BP8" s="235">
        <v>-103307.65</v>
      </c>
      <c r="BQ8" s="12">
        <v>-69600.94</v>
      </c>
      <c r="BR8" s="12">
        <v>-4340.869999999999</v>
      </c>
      <c r="BS8" s="12">
        <v>-13607.250000000002</v>
      </c>
      <c r="BT8" s="12">
        <v>-179583.56</v>
      </c>
      <c r="BU8" s="12">
        <v>-33507.14</v>
      </c>
      <c r="BV8" s="12">
        <v>-178735.13</v>
      </c>
      <c r="BW8" s="45">
        <f>BW6-BW7</f>
        <v>-11266.75</v>
      </c>
      <c r="BX8" s="45">
        <f t="shared" ref="BX8:DF8" si="9">BX6-BX7</f>
        <v>-79719.77</v>
      </c>
      <c r="BY8" s="45">
        <f t="shared" si="9"/>
        <v>-54370.13999999997</v>
      </c>
      <c r="BZ8" s="45">
        <f t="shared" si="9"/>
        <v>-644.5</v>
      </c>
      <c r="CA8" s="45">
        <f t="shared" si="9"/>
        <v>-51963.91</v>
      </c>
      <c r="CB8" s="45">
        <f t="shared" si="9"/>
        <v>-374950.85000000009</v>
      </c>
      <c r="CC8" s="45">
        <f t="shared" si="9"/>
        <v>-222.02</v>
      </c>
      <c r="CD8" s="45">
        <f t="shared" si="9"/>
        <v>-230.70000000000002</v>
      </c>
      <c r="CE8" s="45">
        <f t="shared" si="9"/>
        <v>0</v>
      </c>
      <c r="CF8" s="45">
        <f t="shared" si="9"/>
        <v>-107750.36999999998</v>
      </c>
      <c r="CG8" s="45">
        <f t="shared" si="9"/>
        <v>-390.73</v>
      </c>
      <c r="CH8" s="45">
        <f t="shared" si="9"/>
        <v>-48252.19</v>
      </c>
      <c r="CI8" s="45">
        <f t="shared" si="9"/>
        <v>-74636.47</v>
      </c>
      <c r="CJ8" s="45">
        <f t="shared" si="9"/>
        <v>-45507.440000000017</v>
      </c>
      <c r="CK8" s="45">
        <f t="shared" si="9"/>
        <v>-22753.760000000002</v>
      </c>
      <c r="CL8" s="45">
        <f t="shared" si="9"/>
        <v>-1302.74</v>
      </c>
      <c r="CM8" s="45">
        <f t="shared" si="9"/>
        <v>-148.54</v>
      </c>
      <c r="CN8" s="45">
        <f t="shared" si="9"/>
        <v>-12675.279999999999</v>
      </c>
      <c r="CO8" s="45">
        <f t="shared" si="9"/>
        <v>-226.95000000000002</v>
      </c>
      <c r="CP8" s="45">
        <f t="shared" si="9"/>
        <v>0</v>
      </c>
      <c r="CQ8" s="45">
        <f t="shared" si="9"/>
        <v>-23044.69</v>
      </c>
      <c r="CR8" s="45">
        <f t="shared" si="9"/>
        <v>-4763</v>
      </c>
      <c r="CS8" s="45">
        <f t="shared" si="9"/>
        <v>-3378</v>
      </c>
      <c r="CT8" s="45">
        <f t="shared" si="9"/>
        <v>-1150</v>
      </c>
      <c r="CU8" s="45">
        <f t="shared" si="9"/>
        <v>0</v>
      </c>
      <c r="CV8" s="45">
        <f t="shared" si="9"/>
        <v>-275.68</v>
      </c>
      <c r="CW8" s="45">
        <f t="shared" si="9"/>
        <v>-17195.439999999999</v>
      </c>
      <c r="CX8" s="45">
        <f t="shared" si="9"/>
        <v>-5629.64</v>
      </c>
      <c r="CY8" s="45">
        <f t="shared" si="9"/>
        <v>-15499.816223368804</v>
      </c>
      <c r="CZ8" s="45">
        <f t="shared" si="9"/>
        <v>-52694.87000000001</v>
      </c>
      <c r="DA8" s="45">
        <f t="shared" si="9"/>
        <v>-114689.57</v>
      </c>
      <c r="DB8" s="45">
        <f t="shared" si="9"/>
        <v>-419393.44503820658</v>
      </c>
      <c r="DC8" s="45">
        <f t="shared" si="9"/>
        <v>-143903.23142457657</v>
      </c>
      <c r="DD8" s="45">
        <f t="shared" si="9"/>
        <v>-1126.5073947667802</v>
      </c>
      <c r="DE8" s="45">
        <f t="shared" si="9"/>
        <v>-16610.53</v>
      </c>
      <c r="DF8" s="45">
        <f t="shared" si="9"/>
        <v>-29396.634367010236</v>
      </c>
    </row>
    <row r="9" spans="1:110" s="45" customFormat="1" ht="14.4" x14ac:dyDescent="0.3">
      <c r="A9" s="155" t="s">
        <v>187</v>
      </c>
      <c r="B9" s="53" t="s">
        <v>167</v>
      </c>
      <c r="C9" s="45">
        <v>3602051</v>
      </c>
      <c r="D9" s="45">
        <v>3204311.5699999994</v>
      </c>
      <c r="E9" s="45">
        <v>4607660.0000000009</v>
      </c>
      <c r="F9" s="45">
        <v>11180038.669999998</v>
      </c>
      <c r="G9" s="45">
        <f t="shared" si="1"/>
        <v>9366227.2000000011</v>
      </c>
      <c r="H9" s="45">
        <f t="shared" si="2"/>
        <v>7456910.0499999998</v>
      </c>
      <c r="I9" s="45">
        <f t="shared" si="3"/>
        <v>6912018.2010000013</v>
      </c>
      <c r="J9" s="45">
        <f t="shared" si="0"/>
        <v>8940941.9000000004</v>
      </c>
      <c r="K9" s="45">
        <f t="shared" si="4"/>
        <v>6656063.2699999986</v>
      </c>
      <c r="L9" s="45">
        <f t="shared" si="5"/>
        <v>5263722.33</v>
      </c>
      <c r="M9" s="45">
        <f t="shared" si="6"/>
        <v>6540497.4799999986</v>
      </c>
      <c r="N9" s="45">
        <f t="shared" si="7"/>
        <v>3576615.3914368711</v>
      </c>
      <c r="O9" s="139">
        <v>506967.56</v>
      </c>
      <c r="P9" s="45">
        <v>636500.23000000033</v>
      </c>
      <c r="Q9" s="45">
        <v>305787.4099999998</v>
      </c>
      <c r="R9" s="45">
        <v>434131.93999999971</v>
      </c>
      <c r="S9" s="81">
        <v>305787.41000000061</v>
      </c>
      <c r="T9" s="45">
        <v>812752.42999999993</v>
      </c>
      <c r="U9" s="382">
        <v>605979.45000000007</v>
      </c>
      <c r="V9" s="45">
        <v>601782.15000000037</v>
      </c>
      <c r="W9" s="235">
        <v>2892077.93</v>
      </c>
      <c r="X9" s="45">
        <v>680007.51000000013</v>
      </c>
      <c r="Y9" s="383">
        <v>1007659.5099999999</v>
      </c>
      <c r="Z9" s="45">
        <v>576793.67000000027</v>
      </c>
      <c r="AA9" s="45">
        <v>486926.34999999986</v>
      </c>
      <c r="AB9" s="45">
        <v>705588.23000000033</v>
      </c>
      <c r="AC9" s="45">
        <v>719150.08000000019</v>
      </c>
      <c r="AD9" s="386">
        <v>544192.1100000001</v>
      </c>
      <c r="AE9" s="386">
        <v>670462.28000000014</v>
      </c>
      <c r="AF9" s="45">
        <v>583209.49000000011</v>
      </c>
      <c r="AG9" s="45">
        <v>284571.96999999997</v>
      </c>
      <c r="AH9" s="45">
        <v>926425.6099999994</v>
      </c>
      <c r="AI9" s="45">
        <v>683169.75</v>
      </c>
      <c r="AJ9" s="45">
        <v>538723.12999999989</v>
      </c>
      <c r="AK9" s="45">
        <v>571267.66000000038</v>
      </c>
      <c r="AL9" s="45">
        <v>743223.3899999999</v>
      </c>
      <c r="AM9" s="45">
        <v>544080.31100000022</v>
      </c>
      <c r="AN9" s="45">
        <v>344768.58</v>
      </c>
      <c r="AO9" s="45">
        <v>1138177.0700000003</v>
      </c>
      <c r="AP9" s="45">
        <v>230892.75999999998</v>
      </c>
      <c r="AQ9" s="45">
        <v>394474.63999999996</v>
      </c>
      <c r="AR9" s="45">
        <v>592694.61999999965</v>
      </c>
      <c r="AS9" s="45">
        <v>402182.7099999999</v>
      </c>
      <c r="AT9" s="45">
        <v>566588.12000000011</v>
      </c>
      <c r="AU9" s="45">
        <v>498917.16</v>
      </c>
      <c r="AV9" s="45">
        <v>612272.39999999991</v>
      </c>
      <c r="AW9" s="45">
        <v>499556.23</v>
      </c>
      <c r="AX9" s="45">
        <v>1087413.6000000001</v>
      </c>
      <c r="AY9" s="45">
        <v>611012.1100000001</v>
      </c>
      <c r="AZ9" s="45">
        <v>586803.51000000013</v>
      </c>
      <c r="BA9" s="45">
        <v>512077.92</v>
      </c>
      <c r="BB9" s="45">
        <v>778568.04999999993</v>
      </c>
      <c r="BC9" s="45">
        <v>684123.16999999993</v>
      </c>
      <c r="BD9" s="45">
        <v>617831.25</v>
      </c>
      <c r="BE9" s="45">
        <v>712445.93</v>
      </c>
      <c r="BF9" s="45">
        <v>1077765.9999999998</v>
      </c>
      <c r="BG9" s="45">
        <v>964216.98000000068</v>
      </c>
      <c r="BH9" s="45">
        <v>901330.94000000006</v>
      </c>
      <c r="BI9" s="45">
        <v>570775.43000000005</v>
      </c>
      <c r="BJ9" s="45">
        <v>923990.61000000022</v>
      </c>
      <c r="BK9" s="45">
        <v>818819.79999999993</v>
      </c>
      <c r="BL9" s="45">
        <v>609223.20999999985</v>
      </c>
      <c r="BM9" s="45">
        <v>902955.6399999999</v>
      </c>
      <c r="BN9" s="45">
        <v>38811.300000000003</v>
      </c>
      <c r="BO9" s="45">
        <v>675733.16</v>
      </c>
      <c r="BP9" s="45">
        <v>324576.45</v>
      </c>
      <c r="BQ9" s="12">
        <v>668008.14</v>
      </c>
      <c r="BR9" s="12">
        <v>498196.02</v>
      </c>
      <c r="BS9" s="12">
        <v>472724.35</v>
      </c>
      <c r="BT9" s="12">
        <v>642062.64999999979</v>
      </c>
      <c r="BU9" s="12">
        <v>592380.79999999993</v>
      </c>
      <c r="BV9" s="12">
        <v>412571.75</v>
      </c>
      <c r="BW9" s="45">
        <v>305298.24</v>
      </c>
      <c r="BX9" s="45">
        <v>462244.56000000006</v>
      </c>
      <c r="BY9" s="45">
        <v>0</v>
      </c>
      <c r="BZ9" s="45">
        <v>563882.9800000001</v>
      </c>
      <c r="CA9" s="45">
        <v>293721.52</v>
      </c>
      <c r="CB9" s="45">
        <v>365400.07999999996</v>
      </c>
      <c r="CC9" s="392">
        <v>608101.52</v>
      </c>
      <c r="CD9" s="392">
        <v>450063.47999999992</v>
      </c>
      <c r="CE9" s="392">
        <v>338696.79000000015</v>
      </c>
      <c r="CF9" s="45">
        <v>779630.50999999989</v>
      </c>
      <c r="CG9" s="45">
        <v>758592.51</v>
      </c>
      <c r="CH9" s="45">
        <v>338090.14</v>
      </c>
      <c r="CI9" s="45">
        <v>242831.44999999998</v>
      </c>
      <c r="CJ9" s="45">
        <v>1029778.1000000002</v>
      </c>
      <c r="CK9" s="45">
        <v>618210.1100000001</v>
      </c>
      <c r="CL9" s="45">
        <v>401633.60000000003</v>
      </c>
      <c r="CM9" s="45">
        <v>543396.52</v>
      </c>
      <c r="CN9" s="45">
        <v>581804.56999999995</v>
      </c>
      <c r="CO9" s="396">
        <v>384545.03</v>
      </c>
      <c r="CP9" s="396">
        <v>529911.17999999993</v>
      </c>
      <c r="CQ9" s="396">
        <v>506169.74999999994</v>
      </c>
      <c r="CR9" s="45">
        <v>681601.89</v>
      </c>
      <c r="CS9" s="45">
        <v>396702.92</v>
      </c>
      <c r="CT9" s="45">
        <v>623912.35999999987</v>
      </c>
      <c r="CU9" s="45">
        <v>245020.26999999996</v>
      </c>
      <c r="CV9" s="45">
        <v>577945.89</v>
      </c>
      <c r="CW9" s="384">
        <v>21600</v>
      </c>
      <c r="CX9" s="235">
        <v>397533.60000000003</v>
      </c>
      <c r="CY9" s="45">
        <v>293686.52</v>
      </c>
      <c r="CZ9" s="45">
        <v>575804.56999999995</v>
      </c>
      <c r="DA9" s="45">
        <v>232677.42999999996</v>
      </c>
      <c r="DB9" s="45">
        <v>206275.54236512171</v>
      </c>
      <c r="DC9" s="45">
        <v>147908.32907174955</v>
      </c>
      <c r="DD9" s="393">
        <v>56957.07</v>
      </c>
      <c r="DE9" s="393">
        <v>276048.32</v>
      </c>
      <c r="DF9" s="393">
        <v>545157.85</v>
      </c>
    </row>
    <row r="10" spans="1:110" s="45" customFormat="1" ht="14.4" x14ac:dyDescent="0.3">
      <c r="A10" s="155"/>
      <c r="B10" s="53" t="s">
        <v>168</v>
      </c>
      <c r="C10" s="45">
        <v>45961457</v>
      </c>
      <c r="D10" s="45">
        <v>41287769.370199993</v>
      </c>
      <c r="E10" s="45">
        <v>48664615.283999965</v>
      </c>
      <c r="F10" s="45">
        <v>47219438.102199994</v>
      </c>
      <c r="G10" s="45">
        <f t="shared" si="1"/>
        <v>54260921.135000095</v>
      </c>
      <c r="H10" s="45">
        <f t="shared" si="2"/>
        <v>55420322.250800028</v>
      </c>
      <c r="I10" s="45">
        <f t="shared" si="3"/>
        <v>54577825.018650077</v>
      </c>
      <c r="J10" s="45">
        <f t="shared" si="0"/>
        <v>93205287.01199989</v>
      </c>
      <c r="K10" s="45">
        <f t="shared" si="4"/>
        <v>45607362.766000018</v>
      </c>
      <c r="L10" s="45">
        <f t="shared" si="5"/>
        <v>65145208.359000161</v>
      </c>
      <c r="M10" s="45">
        <f t="shared" si="6"/>
        <v>75648168.126000017</v>
      </c>
      <c r="N10" s="45">
        <f t="shared" si="7"/>
        <v>63844149.299830385</v>
      </c>
      <c r="O10" s="139">
        <v>4165010.9370000046</v>
      </c>
      <c r="P10" s="45">
        <v>1872959.0699999998</v>
      </c>
      <c r="Q10" s="45">
        <v>4104461.43</v>
      </c>
      <c r="R10" s="45">
        <v>2723904.6200000038</v>
      </c>
      <c r="S10" s="81">
        <v>3771990.219999982</v>
      </c>
      <c r="T10" s="45">
        <v>6212534.1899999715</v>
      </c>
      <c r="U10" s="382">
        <v>6122956.6670000004</v>
      </c>
      <c r="V10" s="81">
        <v>5136208</v>
      </c>
      <c r="W10" s="383">
        <v>5554341.1642000303</v>
      </c>
      <c r="X10" s="45">
        <v>3153953.5361000113</v>
      </c>
      <c r="Y10" s="45">
        <v>4107796.9722000007</v>
      </c>
      <c r="Z10" s="45">
        <v>7334804.3285001013</v>
      </c>
      <c r="AA10" s="45">
        <v>2988412.3759000045</v>
      </c>
      <c r="AB10" s="45">
        <v>3051728.5699999793</v>
      </c>
      <c r="AC10" s="45">
        <v>3754128.9150000103</v>
      </c>
      <c r="AD10" s="45">
        <v>4506080.1600000076</v>
      </c>
      <c r="AE10" s="45">
        <v>5705498.5700000059</v>
      </c>
      <c r="AF10" s="45">
        <v>4355655.6098999893</v>
      </c>
      <c r="AG10" s="45">
        <v>4623033.7456000131</v>
      </c>
      <c r="AH10" s="45">
        <v>3869388.9900000035</v>
      </c>
      <c r="AI10" s="45">
        <v>5035021.5899999905</v>
      </c>
      <c r="AJ10" s="45">
        <v>5282657.7360000219</v>
      </c>
      <c r="AK10" s="45">
        <v>5852007.3583999509</v>
      </c>
      <c r="AL10" s="45">
        <v>6396708.6300000511</v>
      </c>
      <c r="AM10" s="45">
        <v>5779226.83250002</v>
      </c>
      <c r="AN10" s="45">
        <v>2660073.2799999993</v>
      </c>
      <c r="AO10" s="45">
        <v>3968794.5089999945</v>
      </c>
      <c r="AP10" s="45">
        <v>2267502.1799999969</v>
      </c>
      <c r="AQ10" s="45">
        <v>4135526.4000000153</v>
      </c>
      <c r="AR10" s="45">
        <v>4990949.060000008</v>
      </c>
      <c r="AS10" s="45">
        <v>3560670.2912499979</v>
      </c>
      <c r="AT10" s="45">
        <v>4270675.2390000159</v>
      </c>
      <c r="AU10" s="45">
        <v>4421482.9799999958</v>
      </c>
      <c r="AV10" s="45">
        <v>9058111.1840000134</v>
      </c>
      <c r="AW10" s="45">
        <v>3582326.2799999905</v>
      </c>
      <c r="AX10" s="45">
        <v>5882486.7829000233</v>
      </c>
      <c r="AY10" s="45">
        <v>6921547.5899999868</v>
      </c>
      <c r="AZ10" s="45">
        <v>3799993.95</v>
      </c>
      <c r="BA10" s="45">
        <v>2928962.3540000017</v>
      </c>
      <c r="BB10" s="45">
        <v>16761639.280000007</v>
      </c>
      <c r="BC10" s="45">
        <v>3810560.2299999958</v>
      </c>
      <c r="BD10" s="45">
        <v>4436543.5400000075</v>
      </c>
      <c r="BE10" s="45">
        <v>4227483.8999999631</v>
      </c>
      <c r="BF10" s="45">
        <v>6474840.6379999919</v>
      </c>
      <c r="BG10" s="45">
        <v>5156710.2500000019</v>
      </c>
      <c r="BH10" s="45">
        <v>30875399.359999958</v>
      </c>
      <c r="BI10" s="45">
        <v>2388595.360000005</v>
      </c>
      <c r="BJ10" s="45">
        <v>5423010.5599999828</v>
      </c>
      <c r="BK10" s="45">
        <v>4403880.8920000056</v>
      </c>
      <c r="BL10" s="45">
        <v>2466332.0599999968</v>
      </c>
      <c r="BM10" s="45">
        <v>3107880.3800000031</v>
      </c>
      <c r="BN10" s="45">
        <v>1897222.4700000123</v>
      </c>
      <c r="BO10" s="45">
        <v>2461665.7959999871</v>
      </c>
      <c r="BP10" s="45">
        <v>4985263.329999987</v>
      </c>
      <c r="BQ10" s="12">
        <v>4103365.590000032</v>
      </c>
      <c r="BR10" s="12">
        <v>3851856.7279999969</v>
      </c>
      <c r="BS10" s="12">
        <v>4506719.0259999894</v>
      </c>
      <c r="BT10" s="12">
        <v>5314273.0260000322</v>
      </c>
      <c r="BU10" s="12">
        <v>4295544.3279999634</v>
      </c>
      <c r="BV10" s="12">
        <v>4213359.1400000043</v>
      </c>
      <c r="BW10" s="45">
        <v>6271752.6920000287</v>
      </c>
      <c r="BX10" s="45">
        <v>4571953.6059999932</v>
      </c>
      <c r="BY10" s="45">
        <v>6034050.5400000447</v>
      </c>
      <c r="BZ10" s="45">
        <v>3512230.7179999962</v>
      </c>
      <c r="CA10" s="45">
        <v>9081092.7859999761</v>
      </c>
      <c r="CB10" s="45">
        <v>4634224.7729999833</v>
      </c>
      <c r="CC10" s="45">
        <v>8801321.1220000144</v>
      </c>
      <c r="CD10" s="45">
        <v>4191921.7160000112</v>
      </c>
      <c r="CE10" s="45">
        <v>3687817.2700000028</v>
      </c>
      <c r="CF10" s="45">
        <v>4761075.5460000094</v>
      </c>
      <c r="CG10" s="45">
        <v>4848651.9300000146</v>
      </c>
      <c r="CH10" s="45">
        <v>4749115.6600000747</v>
      </c>
      <c r="CI10" s="45">
        <v>4100798.8309999919</v>
      </c>
      <c r="CJ10" s="45">
        <v>3882370.3699999978</v>
      </c>
      <c r="CK10" s="45">
        <v>6450146.4649999971</v>
      </c>
      <c r="CL10" s="45">
        <v>5966786.0299999807</v>
      </c>
      <c r="CM10" s="45">
        <v>5465196.0099999839</v>
      </c>
      <c r="CN10" s="45">
        <v>7748968.6100000143</v>
      </c>
      <c r="CO10" s="12">
        <v>5921035.840000025</v>
      </c>
      <c r="CP10" s="12">
        <v>6510728.9599999785</v>
      </c>
      <c r="CQ10" s="12">
        <v>7785040.0100000557</v>
      </c>
      <c r="CR10" s="45">
        <v>4090862</v>
      </c>
      <c r="CS10" s="45">
        <v>7839870</v>
      </c>
      <c r="CT10" s="45">
        <v>9886365</v>
      </c>
      <c r="CU10" s="45">
        <v>3177707.6900000023</v>
      </c>
      <c r="CV10" s="45">
        <v>3935773.3300000047</v>
      </c>
      <c r="CW10" s="394">
        <v>6587487.4899999807</v>
      </c>
      <c r="CX10" s="395">
        <v>7250781.5699999919</v>
      </c>
      <c r="CY10" s="45">
        <v>5214401.3860821929</v>
      </c>
      <c r="CZ10" s="45">
        <v>3510050.729999993</v>
      </c>
      <c r="DA10" s="45">
        <v>8854805.7500000019</v>
      </c>
      <c r="DB10" s="45">
        <v>6217052.0349687049</v>
      </c>
      <c r="DC10" s="45">
        <v>2127922.6129235132</v>
      </c>
      <c r="DD10" s="45">
        <v>6535052.4606845779</v>
      </c>
      <c r="DE10" s="45">
        <v>4247276.8700000038</v>
      </c>
      <c r="DF10" s="45">
        <v>6185837.3751714248</v>
      </c>
    </row>
    <row r="11" spans="1:110" s="8" customFormat="1" ht="14.4" x14ac:dyDescent="0.3">
      <c r="A11" s="135"/>
      <c r="B11" s="9" t="s">
        <v>169</v>
      </c>
      <c r="C11" s="45">
        <f>C9-C10</f>
        <v>-42359406</v>
      </c>
      <c r="D11" s="45">
        <v>-38083457.8002</v>
      </c>
      <c r="E11" s="45">
        <v>-44056955.283999965</v>
      </c>
      <c r="F11" s="45">
        <v>-36039399.4322</v>
      </c>
      <c r="G11" s="45">
        <f t="shared" si="1"/>
        <v>-44686039.575000107</v>
      </c>
      <c r="H11" s="45">
        <f t="shared" si="2"/>
        <v>-47963412.200800031</v>
      </c>
      <c r="I11" s="45">
        <f t="shared" si="3"/>
        <v>-47665806.817650065</v>
      </c>
      <c r="J11" s="45">
        <f t="shared" si="0"/>
        <v>-84264345.111999899</v>
      </c>
      <c r="K11" s="45">
        <f t="shared" si="4"/>
        <v>-38951299.496000007</v>
      </c>
      <c r="L11" s="45">
        <f t="shared" si="5"/>
        <v>-59881486.029000156</v>
      </c>
      <c r="M11" s="45">
        <f t="shared" si="6"/>
        <v>-69107670.646000028</v>
      </c>
      <c r="N11" s="45">
        <f t="shared" si="7"/>
        <v>-60267533.908393517</v>
      </c>
      <c r="O11" s="139">
        <v>-3658043.3770000045</v>
      </c>
      <c r="P11" s="45">
        <f>P9-P10</f>
        <v>-1236458.8399999994</v>
      </c>
      <c r="Q11" s="45">
        <v>-3590018.66</v>
      </c>
      <c r="R11" s="45">
        <f t="shared" ref="R11:Z11" si="10">R9-R10</f>
        <v>-2289772.6800000044</v>
      </c>
      <c r="S11" s="81">
        <f t="shared" si="10"/>
        <v>-3466202.8099999814</v>
      </c>
      <c r="T11" s="45">
        <f t="shared" si="10"/>
        <v>-5399781.7599999718</v>
      </c>
      <c r="U11" s="385">
        <v>-5516978.2169999992</v>
      </c>
      <c r="V11" s="45">
        <f t="shared" si="10"/>
        <v>-4534425.8499999996</v>
      </c>
      <c r="W11" s="235">
        <f t="shared" si="10"/>
        <v>-2662263.2342000301</v>
      </c>
      <c r="X11" s="235">
        <f t="shared" si="10"/>
        <v>-2473946.0261000111</v>
      </c>
      <c r="Y11" s="235">
        <f t="shared" si="10"/>
        <v>-3100137.4622000009</v>
      </c>
      <c r="Z11" s="235">
        <f t="shared" si="10"/>
        <v>-6758010.6585001014</v>
      </c>
      <c r="AA11" s="45">
        <v>-2501486.0259000044</v>
      </c>
      <c r="AB11" s="45">
        <v>-2346140.3399999789</v>
      </c>
      <c r="AC11" s="45">
        <v>-3034978.8350000102</v>
      </c>
      <c r="AD11" s="45">
        <v>-3961888.0500000073</v>
      </c>
      <c r="AE11" s="45">
        <v>-5035036.2900000056</v>
      </c>
      <c r="AF11" s="45">
        <v>-3772446.1198999891</v>
      </c>
      <c r="AG11" s="45">
        <v>-4338461.7756000133</v>
      </c>
      <c r="AH11" s="45">
        <v>-2942963.3800000041</v>
      </c>
      <c r="AI11" s="45">
        <v>-4351851.8399999905</v>
      </c>
      <c r="AJ11" s="45">
        <v>-4743934.606000022</v>
      </c>
      <c r="AK11" s="45">
        <v>-5280739.6983999508</v>
      </c>
      <c r="AL11" s="45">
        <v>-5653485.2400000514</v>
      </c>
      <c r="AM11" s="45">
        <v>-5235146.5215000194</v>
      </c>
      <c r="AN11" s="45">
        <v>-2315304.6999999993</v>
      </c>
      <c r="AO11" s="45">
        <v>-2830617.4389999942</v>
      </c>
      <c r="AP11" s="45">
        <v>-2036609.4199999969</v>
      </c>
      <c r="AQ11" s="45">
        <v>-3741051.7600000151</v>
      </c>
      <c r="AR11" s="45">
        <v>-4398254.4400000088</v>
      </c>
      <c r="AS11" s="45">
        <v>-3158487.581249998</v>
      </c>
      <c r="AT11" s="45">
        <v>-3704087.1190000158</v>
      </c>
      <c r="AU11" s="45">
        <v>-3922565.8199999956</v>
      </c>
      <c r="AV11" s="45">
        <v>-8445838.784000013</v>
      </c>
      <c r="AW11" s="45">
        <v>-3082770.0499999905</v>
      </c>
      <c r="AX11" s="45">
        <v>-4795073.1829000227</v>
      </c>
      <c r="AY11" s="45">
        <v>-6310535.4799999865</v>
      </c>
      <c r="AZ11" s="45">
        <v>-3213190.44</v>
      </c>
      <c r="BA11" s="45">
        <v>-2416884.4340000018</v>
      </c>
      <c r="BB11" s="45">
        <v>-15983071.230000006</v>
      </c>
      <c r="BC11" s="45">
        <v>-3126437.0599999959</v>
      </c>
      <c r="BD11" s="45">
        <v>-3818712.2900000075</v>
      </c>
      <c r="BE11" s="45">
        <v>-3515037.969999963</v>
      </c>
      <c r="BF11" s="45">
        <v>-5397074.6379999919</v>
      </c>
      <c r="BG11" s="45">
        <v>-4192493.2700000014</v>
      </c>
      <c r="BH11" s="45">
        <v>-29974068.419999957</v>
      </c>
      <c r="BI11" s="45">
        <v>-1817819.9300000048</v>
      </c>
      <c r="BJ11" s="45">
        <v>-4499019.9499999825</v>
      </c>
      <c r="BK11" s="235">
        <v>-3585061.0920000058</v>
      </c>
      <c r="BL11" s="235">
        <v>-1857108.8499999968</v>
      </c>
      <c r="BM11" s="235">
        <v>-2204924.740000003</v>
      </c>
      <c r="BN11" s="235">
        <v>-1858411.1700000123</v>
      </c>
      <c r="BO11" s="235">
        <v>-1785932.6359999869</v>
      </c>
      <c r="BP11" s="235">
        <v>-4660686.8799999868</v>
      </c>
      <c r="BQ11" s="12">
        <v>-3435357.4500000319</v>
      </c>
      <c r="BR11" s="12">
        <v>-3353660.7079999968</v>
      </c>
      <c r="BS11" s="12">
        <v>-4033994.6759999893</v>
      </c>
      <c r="BT11" s="12">
        <v>-4672210.3760000328</v>
      </c>
      <c r="BU11" s="12">
        <v>-3703163.5279999636</v>
      </c>
      <c r="BV11" s="12">
        <v>-3800787.3900000043</v>
      </c>
      <c r="BW11" s="45">
        <f>BW9-BW10</f>
        <v>-5966454.4520000285</v>
      </c>
      <c r="BX11" s="45">
        <f t="shared" ref="BX11:DF11" si="11">BX9-BX10</f>
        <v>-4109709.0459999931</v>
      </c>
      <c r="BY11" s="45">
        <f t="shared" si="11"/>
        <v>-6034050.5400000447</v>
      </c>
      <c r="BZ11" s="45">
        <f t="shared" si="11"/>
        <v>-2948347.7379999962</v>
      </c>
      <c r="CA11" s="45">
        <f t="shared" si="11"/>
        <v>-8787371.2659999765</v>
      </c>
      <c r="CB11" s="45">
        <f t="shared" si="11"/>
        <v>-4268824.6929999832</v>
      </c>
      <c r="CC11" s="45">
        <f t="shared" si="11"/>
        <v>-8193219.6020000149</v>
      </c>
      <c r="CD11" s="45">
        <f t="shared" si="11"/>
        <v>-3741858.2360000112</v>
      </c>
      <c r="CE11" s="45">
        <f t="shared" si="11"/>
        <v>-3349120.4800000028</v>
      </c>
      <c r="CF11" s="45">
        <f t="shared" si="11"/>
        <v>-3981445.0360000096</v>
      </c>
      <c r="CG11" s="45">
        <f t="shared" si="11"/>
        <v>-4090059.4200000148</v>
      </c>
      <c r="CH11" s="45">
        <f t="shared" si="11"/>
        <v>-4411025.520000075</v>
      </c>
      <c r="CI11" s="45">
        <f t="shared" si="11"/>
        <v>-3857967.3809999917</v>
      </c>
      <c r="CJ11" s="45">
        <f t="shared" si="11"/>
        <v>-2852592.2699999977</v>
      </c>
      <c r="CK11" s="45">
        <f t="shared" si="11"/>
        <v>-5831936.3549999967</v>
      </c>
      <c r="CL11" s="45">
        <f t="shared" si="11"/>
        <v>-5565152.4299999811</v>
      </c>
      <c r="CM11" s="45">
        <f t="shared" si="11"/>
        <v>-4921799.4899999835</v>
      </c>
      <c r="CN11" s="45">
        <f t="shared" si="11"/>
        <v>-7167164.040000014</v>
      </c>
      <c r="CO11" s="45">
        <f t="shared" si="11"/>
        <v>-5536490.8100000247</v>
      </c>
      <c r="CP11" s="45">
        <f t="shared" si="11"/>
        <v>-5980817.7799999788</v>
      </c>
      <c r="CQ11" s="45">
        <f t="shared" si="11"/>
        <v>-7278870.2600000557</v>
      </c>
      <c r="CR11" s="45">
        <f t="shared" si="11"/>
        <v>-3409260.11</v>
      </c>
      <c r="CS11" s="45">
        <f t="shared" si="11"/>
        <v>-7443167.0800000001</v>
      </c>
      <c r="CT11" s="45">
        <f t="shared" si="11"/>
        <v>-9262452.6400000006</v>
      </c>
      <c r="CU11" s="45">
        <f t="shared" si="11"/>
        <v>-2932687.4200000023</v>
      </c>
      <c r="CV11" s="45">
        <f t="shared" si="11"/>
        <v>-3357827.4400000046</v>
      </c>
      <c r="CW11" s="45">
        <f t="shared" si="11"/>
        <v>-6565887.4899999807</v>
      </c>
      <c r="CX11" s="45">
        <f t="shared" si="11"/>
        <v>-6853247.9699999923</v>
      </c>
      <c r="CY11" s="45">
        <f t="shared" si="11"/>
        <v>-4920714.8660821933</v>
      </c>
      <c r="CZ11" s="45">
        <f t="shared" si="11"/>
        <v>-2934246.1599999932</v>
      </c>
      <c r="DA11" s="45">
        <f t="shared" si="11"/>
        <v>-8622128.3200000022</v>
      </c>
      <c r="DB11" s="45">
        <f t="shared" si="11"/>
        <v>-6010776.4926035833</v>
      </c>
      <c r="DC11" s="45">
        <f t="shared" si="11"/>
        <v>-1980014.2838517637</v>
      </c>
      <c r="DD11" s="45">
        <f t="shared" si="11"/>
        <v>-6478095.3906845776</v>
      </c>
      <c r="DE11" s="45">
        <f t="shared" si="11"/>
        <v>-3971228.550000004</v>
      </c>
      <c r="DF11" s="45">
        <f t="shared" si="11"/>
        <v>-5640679.5251714252</v>
      </c>
    </row>
    <row r="12" spans="1:110" s="45" customFormat="1" ht="14.4" x14ac:dyDescent="0.3">
      <c r="A12" s="140" t="s">
        <v>188</v>
      </c>
      <c r="B12" s="53" t="s">
        <v>167</v>
      </c>
      <c r="C12" s="45">
        <v>10192792</v>
      </c>
      <c r="D12" s="45">
        <v>8804476.4199999999</v>
      </c>
      <c r="E12" s="45">
        <v>11769371.59</v>
      </c>
      <c r="F12" s="45">
        <v>6166304.1299999999</v>
      </c>
      <c r="G12" s="45">
        <f t="shared" si="1"/>
        <v>7025930.7890000008</v>
      </c>
      <c r="H12" s="45">
        <f t="shared" si="2"/>
        <v>7353089.629999999</v>
      </c>
      <c r="I12" s="45">
        <f t="shared" si="3"/>
        <v>5701754.7080000006</v>
      </c>
      <c r="J12" s="45">
        <f t="shared" si="0"/>
        <v>16457818.34</v>
      </c>
      <c r="K12" s="45">
        <f t="shared" si="4"/>
        <v>8988642.0699999984</v>
      </c>
      <c r="L12" s="45">
        <f t="shared" si="5"/>
        <v>10345957.33</v>
      </c>
      <c r="M12" s="45">
        <f t="shared" si="6"/>
        <v>6079038.4500000011</v>
      </c>
      <c r="N12" s="45">
        <f t="shared" si="7"/>
        <v>4731474.6362150665</v>
      </c>
      <c r="O12" s="139">
        <v>332653.03000000003</v>
      </c>
      <c r="P12" s="45">
        <v>450383.47000000003</v>
      </c>
      <c r="Q12" s="45">
        <v>237618.12</v>
      </c>
      <c r="R12" s="45">
        <v>160572.42000000001</v>
      </c>
      <c r="S12" s="81">
        <v>160572.42000000001</v>
      </c>
      <c r="T12" s="45">
        <v>311401.68000000034</v>
      </c>
      <c r="U12" s="382">
        <v>185325.09</v>
      </c>
      <c r="V12" s="45">
        <v>43734.179000000004</v>
      </c>
      <c r="W12" s="235">
        <v>245725</v>
      </c>
      <c r="X12" s="45">
        <v>3191793.9699999997</v>
      </c>
      <c r="Y12" s="45">
        <v>1524278.0499999998</v>
      </c>
      <c r="Z12" s="45">
        <v>181873.36</v>
      </c>
      <c r="AA12" s="45">
        <v>325697.96999999997</v>
      </c>
      <c r="AB12" s="45">
        <v>2073601.5699999994</v>
      </c>
      <c r="AC12" s="45">
        <v>1019534.4600000001</v>
      </c>
      <c r="AD12" s="45">
        <v>239478.85</v>
      </c>
      <c r="AE12" s="45">
        <v>129952.47</v>
      </c>
      <c r="AF12" s="45">
        <v>380674.23</v>
      </c>
      <c r="AG12" s="45">
        <v>0</v>
      </c>
      <c r="AH12" s="45">
        <v>0</v>
      </c>
      <c r="AI12" s="45">
        <v>0</v>
      </c>
      <c r="AJ12" s="45">
        <v>2177165.7400000002</v>
      </c>
      <c r="AK12" s="45">
        <v>655634.18000000005</v>
      </c>
      <c r="AL12" s="45">
        <v>351350.16000000003</v>
      </c>
      <c r="AM12" s="45">
        <v>546237.61800000002</v>
      </c>
      <c r="AN12" s="45">
        <v>146216.54</v>
      </c>
      <c r="AO12" s="45">
        <v>206501.42999999996</v>
      </c>
      <c r="AP12" s="45">
        <v>50004.81</v>
      </c>
      <c r="AQ12" s="45">
        <v>175061.71000000002</v>
      </c>
      <c r="AR12" s="45">
        <v>58580.41</v>
      </c>
      <c r="AS12" s="45">
        <v>385341.24999999994</v>
      </c>
      <c r="AT12" s="45">
        <v>155238.53</v>
      </c>
      <c r="AU12" s="45">
        <v>835599.8</v>
      </c>
      <c r="AV12" s="45">
        <v>2473331.2800000003</v>
      </c>
      <c r="AW12" s="45">
        <v>97606.209999999992</v>
      </c>
      <c r="AX12" s="45">
        <v>572035.12</v>
      </c>
      <c r="AY12" s="45">
        <v>172851.89</v>
      </c>
      <c r="AZ12" s="45">
        <v>228715.8</v>
      </c>
      <c r="BA12" s="45">
        <v>1437760.3800000001</v>
      </c>
      <c r="BB12" s="45">
        <v>1204988.7400000002</v>
      </c>
      <c r="BC12" s="45">
        <v>602604.51</v>
      </c>
      <c r="BD12" s="45">
        <v>1980166.32</v>
      </c>
      <c r="BE12" s="45">
        <v>705383.77</v>
      </c>
      <c r="BF12" s="45">
        <v>656681.83000000007</v>
      </c>
      <c r="BG12" s="45">
        <v>3354727.66</v>
      </c>
      <c r="BH12" s="45">
        <v>2790759.2800000003</v>
      </c>
      <c r="BI12" s="45">
        <v>2111561.73</v>
      </c>
      <c r="BJ12" s="45">
        <v>1211616.43</v>
      </c>
      <c r="BK12" s="45">
        <v>856477.24</v>
      </c>
      <c r="BL12" s="45">
        <v>377956.25</v>
      </c>
      <c r="BM12" s="45">
        <v>476566.14</v>
      </c>
      <c r="BN12" s="45">
        <v>229827.4</v>
      </c>
      <c r="BO12" s="45">
        <v>193937.77000000002</v>
      </c>
      <c r="BP12" s="45">
        <v>174830.98</v>
      </c>
      <c r="BQ12" s="12">
        <v>334492.55</v>
      </c>
      <c r="BR12" s="12">
        <v>725082.04</v>
      </c>
      <c r="BS12" s="12">
        <v>589454.41</v>
      </c>
      <c r="BT12" s="12">
        <v>1022895.23</v>
      </c>
      <c r="BU12" s="12">
        <v>3423824.9399999995</v>
      </c>
      <c r="BV12" s="12">
        <v>583297.12</v>
      </c>
      <c r="BW12" s="45">
        <v>532675.48</v>
      </c>
      <c r="BX12" s="45">
        <v>61252.29</v>
      </c>
      <c r="BY12" s="45">
        <v>661459.43999999994</v>
      </c>
      <c r="BZ12" s="45">
        <v>666501</v>
      </c>
      <c r="CA12" s="45">
        <v>590667.56000000006</v>
      </c>
      <c r="CB12" s="45">
        <v>421205.91</v>
      </c>
      <c r="CC12" s="392">
        <v>35119.009999999995</v>
      </c>
      <c r="CD12" s="392">
        <v>1664967.0800000003</v>
      </c>
      <c r="CE12" s="392">
        <v>390089.52999999997</v>
      </c>
      <c r="CF12" s="45">
        <v>2901735.6599999997</v>
      </c>
      <c r="CG12" s="45">
        <v>2141896.54</v>
      </c>
      <c r="CH12" s="45">
        <v>278387.82999999996</v>
      </c>
      <c r="CI12" s="45">
        <v>288423.79000000004</v>
      </c>
      <c r="CJ12" s="45">
        <v>31658.53</v>
      </c>
      <c r="CK12" s="45">
        <v>141407.08000000002</v>
      </c>
      <c r="CL12" s="45">
        <v>691195.62</v>
      </c>
      <c r="CM12" s="45">
        <v>608185.98</v>
      </c>
      <c r="CN12" s="45">
        <v>396343.79000000004</v>
      </c>
      <c r="CO12" s="396">
        <v>51410</v>
      </c>
      <c r="CP12" s="396">
        <v>368180.89</v>
      </c>
      <c r="CQ12" s="396">
        <v>1919390.27</v>
      </c>
      <c r="CR12" s="45">
        <v>1031758.53</v>
      </c>
      <c r="CS12" s="45">
        <v>229199.74</v>
      </c>
      <c r="CT12" s="45">
        <v>321884.23</v>
      </c>
      <c r="CU12" s="45">
        <v>132264.38</v>
      </c>
      <c r="CV12" s="45">
        <v>1191101</v>
      </c>
      <c r="CW12" s="384">
        <v>32018.560000000001</v>
      </c>
      <c r="CX12" s="235">
        <v>751262.02</v>
      </c>
      <c r="CY12" s="45">
        <v>604989.14</v>
      </c>
      <c r="CZ12" s="45">
        <v>441934.79000000004</v>
      </c>
      <c r="DA12" s="45">
        <v>169632.74000000002</v>
      </c>
      <c r="DB12" s="45">
        <v>300</v>
      </c>
      <c r="DC12" s="392">
        <v>95946.556215066521</v>
      </c>
      <c r="DD12" s="393">
        <v>243264.68</v>
      </c>
      <c r="DE12" s="393">
        <v>60911.96</v>
      </c>
      <c r="DF12" s="393">
        <v>1007848.81</v>
      </c>
    </row>
    <row r="13" spans="1:110" s="45" customFormat="1" ht="14.4" x14ac:dyDescent="0.3">
      <c r="A13" s="140"/>
      <c r="B13" s="53" t="s">
        <v>168</v>
      </c>
      <c r="C13" s="45">
        <v>140855186</v>
      </c>
      <c r="D13" s="45">
        <v>150404999.43920001</v>
      </c>
      <c r="E13" s="45">
        <v>179747095.37330002</v>
      </c>
      <c r="F13" s="45">
        <v>143549698.23800001</v>
      </c>
      <c r="G13" s="45">
        <f t="shared" si="1"/>
        <v>187784774.30070001</v>
      </c>
      <c r="H13" s="45">
        <f t="shared" si="2"/>
        <v>233999789.84700006</v>
      </c>
      <c r="I13" s="45">
        <f t="shared" si="3"/>
        <v>221167753.15090001</v>
      </c>
      <c r="J13" s="45">
        <f t="shared" si="0"/>
        <v>238685038.02459994</v>
      </c>
      <c r="K13" s="45">
        <f t="shared" si="4"/>
        <v>217006624.36000001</v>
      </c>
      <c r="L13" s="45">
        <f t="shared" si="5"/>
        <v>227421289.01799998</v>
      </c>
      <c r="M13" s="45">
        <f t="shared" si="6"/>
        <v>305256559.97000003</v>
      </c>
      <c r="N13" s="45">
        <f t="shared" si="7"/>
        <v>279758042.19642019</v>
      </c>
      <c r="O13" s="139">
        <v>7251502.8700000253</v>
      </c>
      <c r="P13" s="45">
        <v>3207767.8800000078</v>
      </c>
      <c r="Q13" s="45">
        <v>15949577.42</v>
      </c>
      <c r="R13" s="45">
        <v>13692567.109999951</v>
      </c>
      <c r="S13" s="81">
        <v>16855441.080000002</v>
      </c>
      <c r="T13" s="45">
        <v>27532682.740000065</v>
      </c>
      <c r="U13" s="382">
        <v>20335091.346299991</v>
      </c>
      <c r="V13" s="81">
        <v>15055884</v>
      </c>
      <c r="W13" s="383">
        <v>13352651.041999999</v>
      </c>
      <c r="X13" s="45">
        <v>19401883.069999989</v>
      </c>
      <c r="Y13" s="45">
        <v>19313785.649999987</v>
      </c>
      <c r="Z13" s="45">
        <v>15835940.092399999</v>
      </c>
      <c r="AA13" s="45">
        <v>15311956.133400002</v>
      </c>
      <c r="AB13" s="45">
        <v>12859628.124699999</v>
      </c>
      <c r="AC13" s="45">
        <v>18880959.067600004</v>
      </c>
      <c r="AD13" s="45">
        <v>19782197.809999999</v>
      </c>
      <c r="AE13" s="45">
        <v>17557322.766600005</v>
      </c>
      <c r="AF13" s="45">
        <v>21961464.419999998</v>
      </c>
      <c r="AG13" s="45">
        <v>22810405.130000003</v>
      </c>
      <c r="AH13" s="45">
        <v>22887795.920000009</v>
      </c>
      <c r="AI13" s="45">
        <v>22338179.833999999</v>
      </c>
      <c r="AJ13" s="45">
        <v>15581686.173500001</v>
      </c>
      <c r="AK13" s="45">
        <v>24491780.544600032</v>
      </c>
      <c r="AL13" s="45">
        <v>19536413.922599997</v>
      </c>
      <c r="AM13" s="45">
        <v>20287970.495599996</v>
      </c>
      <c r="AN13" s="45">
        <v>12882959.499099998</v>
      </c>
      <c r="AO13" s="45">
        <v>18338720.200000003</v>
      </c>
      <c r="AP13" s="45">
        <v>8893751.6339000054</v>
      </c>
      <c r="AQ13" s="45">
        <v>18805026.609600015</v>
      </c>
      <c r="AR13" s="45">
        <v>28473723.695299994</v>
      </c>
      <c r="AS13" s="45">
        <v>23534710.468399998</v>
      </c>
      <c r="AT13" s="45">
        <v>25958562.52999999</v>
      </c>
      <c r="AU13" s="45">
        <v>9922187.868999999</v>
      </c>
      <c r="AV13" s="45">
        <v>20846460.760000009</v>
      </c>
      <c r="AW13" s="45">
        <v>12037387.559999997</v>
      </c>
      <c r="AX13" s="45">
        <v>21186291.829999991</v>
      </c>
      <c r="AY13" s="45">
        <v>27719527.404600017</v>
      </c>
      <c r="AZ13" s="45">
        <v>16660703.199999997</v>
      </c>
      <c r="BA13" s="45">
        <v>15409180.479999991</v>
      </c>
      <c r="BB13" s="45">
        <v>14710977.840000004</v>
      </c>
      <c r="BC13" s="45">
        <v>25828142.459999982</v>
      </c>
      <c r="BD13" s="45">
        <v>22922485.579999987</v>
      </c>
      <c r="BE13" s="45">
        <v>17369335.170000002</v>
      </c>
      <c r="BF13" s="45">
        <v>19635777.329999991</v>
      </c>
      <c r="BG13" s="45">
        <v>21300402.77999999</v>
      </c>
      <c r="BH13" s="45">
        <v>20002619.989999991</v>
      </c>
      <c r="BI13" s="45">
        <v>18244314.719999995</v>
      </c>
      <c r="BJ13" s="45">
        <v>18881571.070000004</v>
      </c>
      <c r="BK13" s="45">
        <v>36573488.270000041</v>
      </c>
      <c r="BL13" s="45">
        <v>21010576.860000007</v>
      </c>
      <c r="BM13" s="45">
        <v>13875036.459999999</v>
      </c>
      <c r="BN13" s="45">
        <v>9416112.9499999993</v>
      </c>
      <c r="BO13" s="45">
        <v>12952649.139999999</v>
      </c>
      <c r="BP13" s="45">
        <v>14520020.599999996</v>
      </c>
      <c r="BQ13" s="12">
        <v>6715097.6000000006</v>
      </c>
      <c r="BR13" s="12">
        <v>16864767.109999996</v>
      </c>
      <c r="BS13" s="12">
        <v>22081791.599999979</v>
      </c>
      <c r="BT13" s="12">
        <v>29510897.169999998</v>
      </c>
      <c r="BU13" s="12">
        <v>14535476.310000001</v>
      </c>
      <c r="BV13" s="12">
        <v>18950710.290000003</v>
      </c>
      <c r="BW13" s="45">
        <v>17720608.990000013</v>
      </c>
      <c r="BX13" s="45">
        <v>15327119.379999997</v>
      </c>
      <c r="BY13" s="45">
        <v>17958796.43</v>
      </c>
      <c r="BZ13" s="45">
        <v>21198687.289999995</v>
      </c>
      <c r="CA13" s="45">
        <v>16524875.59999999</v>
      </c>
      <c r="CB13" s="45">
        <v>23037090.259999979</v>
      </c>
      <c r="CC13" s="392">
        <v>16553572.598000001</v>
      </c>
      <c r="CD13" s="392">
        <v>21952802.889999993</v>
      </c>
      <c r="CE13" s="392">
        <v>20651969.089999992</v>
      </c>
      <c r="CF13" s="45">
        <v>17426061.019999973</v>
      </c>
      <c r="CG13" s="45">
        <v>14024226.679999998</v>
      </c>
      <c r="CH13" s="45">
        <v>25045478.790000021</v>
      </c>
      <c r="CI13" s="45">
        <v>15837905.900000002</v>
      </c>
      <c r="CJ13" s="45">
        <v>12862610.409999996</v>
      </c>
      <c r="CK13" s="45">
        <v>23185953.050000016</v>
      </c>
      <c r="CL13" s="45">
        <v>24720224.010000005</v>
      </c>
      <c r="CM13" s="45">
        <v>25952842.460000008</v>
      </c>
      <c r="CN13" s="45">
        <v>27343980.170000006</v>
      </c>
      <c r="CO13" s="45">
        <v>27006035.269999988</v>
      </c>
      <c r="CP13" s="45">
        <v>24885895.669999998</v>
      </c>
      <c r="CQ13" s="45">
        <v>25997121.030000005</v>
      </c>
      <c r="CR13" s="45">
        <v>35216786</v>
      </c>
      <c r="CS13" s="45">
        <v>27038142</v>
      </c>
      <c r="CT13" s="45">
        <v>35209064</v>
      </c>
      <c r="CU13" s="45">
        <v>26802815.199999981</v>
      </c>
      <c r="CV13" s="45">
        <v>29835663.280000042</v>
      </c>
      <c r="CW13" s="384">
        <v>25351025.370000001</v>
      </c>
      <c r="CX13" s="235">
        <v>13631627.049999999</v>
      </c>
      <c r="CY13" s="45">
        <v>18561058.862359017</v>
      </c>
      <c r="CZ13" s="45">
        <v>16577918.730000008</v>
      </c>
      <c r="DA13" s="45">
        <v>17225934.769999988</v>
      </c>
      <c r="DB13" s="45">
        <v>15511753.153781181</v>
      </c>
      <c r="DC13" s="45">
        <v>28401446.744029384</v>
      </c>
      <c r="DD13" s="45">
        <v>34164132.534669146</v>
      </c>
      <c r="DE13" s="45">
        <v>22795851.259999953</v>
      </c>
      <c r="DF13" s="45">
        <v>30898815.241581533</v>
      </c>
    </row>
    <row r="14" spans="1:110" s="8" customFormat="1" ht="14.4" x14ac:dyDescent="0.3">
      <c r="A14" s="127"/>
      <c r="B14" s="9" t="s">
        <v>169</v>
      </c>
      <c r="C14" s="45">
        <f>C12-C13</f>
        <v>-130662394</v>
      </c>
      <c r="D14" s="45">
        <v>-141600523.0192</v>
      </c>
      <c r="E14" s="45">
        <v>-167977723.78330001</v>
      </c>
      <c r="F14" s="45">
        <v>-137383394.10800004</v>
      </c>
      <c r="G14" s="45">
        <f t="shared" si="1"/>
        <v>-180758843.5117</v>
      </c>
      <c r="H14" s="45">
        <f t="shared" si="2"/>
        <v>-226646700.21700004</v>
      </c>
      <c r="I14" s="45">
        <f t="shared" si="3"/>
        <v>-215465998.4429</v>
      </c>
      <c r="J14" s="45">
        <f t="shared" si="0"/>
        <v>-222227219.68459997</v>
      </c>
      <c r="K14" s="45">
        <f t="shared" si="4"/>
        <v>-208017982.29000002</v>
      </c>
      <c r="L14" s="45">
        <f t="shared" si="5"/>
        <v>-217075331.68799996</v>
      </c>
      <c r="M14" s="45">
        <f t="shared" si="6"/>
        <v>-299177521.52000004</v>
      </c>
      <c r="N14" s="45">
        <f t="shared" si="7"/>
        <v>-275026567.56020522</v>
      </c>
      <c r="O14" s="139">
        <v>-6918849.840000025</v>
      </c>
      <c r="P14" s="45">
        <f>P12-P13</f>
        <v>-2757384.4100000076</v>
      </c>
      <c r="Q14" s="45">
        <v>-15711959.300000001</v>
      </c>
      <c r="R14" s="45">
        <f>R12-R13</f>
        <v>-13531994.689999951</v>
      </c>
      <c r="S14" s="81">
        <f>S12-S13</f>
        <v>-16694868.660000002</v>
      </c>
      <c r="T14" s="45">
        <f t="shared" ref="T14:Z14" si="12">T12-T13</f>
        <v>-27221281.060000066</v>
      </c>
      <c r="U14" s="385">
        <v>-20149766.256299991</v>
      </c>
      <c r="V14" s="45">
        <f t="shared" si="12"/>
        <v>-15012149.821</v>
      </c>
      <c r="W14" s="235">
        <f t="shared" si="12"/>
        <v>-13106926.041999999</v>
      </c>
      <c r="X14" s="235">
        <f t="shared" si="12"/>
        <v>-16210089.09999999</v>
      </c>
      <c r="Y14" s="235">
        <f t="shared" si="12"/>
        <v>-17789507.599999987</v>
      </c>
      <c r="Z14" s="235">
        <f t="shared" si="12"/>
        <v>-15654066.7324</v>
      </c>
      <c r="AA14" s="45">
        <v>-14986258.163400002</v>
      </c>
      <c r="AB14" s="45">
        <v>-10786026.554699998</v>
      </c>
      <c r="AC14" s="45">
        <v>-17861424.607600003</v>
      </c>
      <c r="AD14" s="45">
        <v>-19542718.959999997</v>
      </c>
      <c r="AE14" s="45">
        <v>-17427370.296600007</v>
      </c>
      <c r="AF14" s="45">
        <v>-21580790.189999998</v>
      </c>
      <c r="AG14" s="45">
        <v>-22810405.130000003</v>
      </c>
      <c r="AH14" s="45">
        <v>-22887795.920000009</v>
      </c>
      <c r="AI14" s="45">
        <v>-22338179.833999999</v>
      </c>
      <c r="AJ14" s="45">
        <v>-13404520.433500001</v>
      </c>
      <c r="AK14" s="45">
        <v>-23836146.364600033</v>
      </c>
      <c r="AL14" s="45">
        <v>-19185063.762599997</v>
      </c>
      <c r="AM14" s="45">
        <v>-19741732.877599996</v>
      </c>
      <c r="AN14" s="45">
        <v>-12736742.959099999</v>
      </c>
      <c r="AO14" s="45">
        <v>-18132218.770000003</v>
      </c>
      <c r="AP14" s="45">
        <v>-8843746.8239000048</v>
      </c>
      <c r="AQ14" s="45">
        <v>-18629964.899600014</v>
      </c>
      <c r="AR14" s="45">
        <v>-28415143.285299994</v>
      </c>
      <c r="AS14" s="45">
        <v>-23149369.218399998</v>
      </c>
      <c r="AT14" s="45">
        <v>-25803323.999999989</v>
      </c>
      <c r="AU14" s="45">
        <v>-9086588.0689999983</v>
      </c>
      <c r="AV14" s="45">
        <v>-18373129.480000008</v>
      </c>
      <c r="AW14" s="45">
        <v>-11939781.349999996</v>
      </c>
      <c r="AX14" s="45">
        <v>-20614256.70999999</v>
      </c>
      <c r="AY14" s="45">
        <v>-27546675.514600016</v>
      </c>
      <c r="AZ14" s="45">
        <v>-16431987.399999997</v>
      </c>
      <c r="BA14" s="45">
        <v>-13971420.09999999</v>
      </c>
      <c r="BB14" s="45">
        <v>-13505989.100000003</v>
      </c>
      <c r="BC14" s="45">
        <v>-25225537.949999981</v>
      </c>
      <c r="BD14" s="45">
        <v>-20942319.259999987</v>
      </c>
      <c r="BE14" s="45">
        <v>-16663951.400000002</v>
      </c>
      <c r="BF14" s="45">
        <v>-18979095.499999993</v>
      </c>
      <c r="BG14" s="45">
        <v>-17945675.11999999</v>
      </c>
      <c r="BH14" s="45">
        <v>-17211860.70999999</v>
      </c>
      <c r="BI14" s="45">
        <v>-16132752.989999995</v>
      </c>
      <c r="BJ14" s="45">
        <v>-17669954.640000004</v>
      </c>
      <c r="BK14" s="235">
        <v>-35717011.030000038</v>
      </c>
      <c r="BL14" s="235">
        <v>-20632620.610000007</v>
      </c>
      <c r="BM14" s="235">
        <v>-13398470.319999998</v>
      </c>
      <c r="BN14" s="235">
        <v>-9186285.5499999989</v>
      </c>
      <c r="BO14" s="235">
        <v>-12758711.369999999</v>
      </c>
      <c r="BP14" s="235">
        <v>-14345189.619999995</v>
      </c>
      <c r="BQ14" s="12">
        <v>-6380605.0500000007</v>
      </c>
      <c r="BR14" s="12">
        <v>-16139685.069999997</v>
      </c>
      <c r="BS14" s="12">
        <v>-21492337.189999979</v>
      </c>
      <c r="BT14" s="12">
        <v>-28488001.939999998</v>
      </c>
      <c r="BU14" s="12">
        <v>-11111651.370000001</v>
      </c>
      <c r="BV14" s="12">
        <v>-18367413.170000002</v>
      </c>
      <c r="BW14" s="45">
        <f>BW12-BW13</f>
        <v>-17187933.510000013</v>
      </c>
      <c r="BX14" s="45">
        <f t="shared" ref="BX14:DF14" si="13">BX12-BX13</f>
        <v>-15265867.089999998</v>
      </c>
      <c r="BY14" s="45">
        <f t="shared" si="13"/>
        <v>-17297336.989999998</v>
      </c>
      <c r="BZ14" s="45">
        <f t="shared" si="13"/>
        <v>-20532186.289999995</v>
      </c>
      <c r="CA14" s="45">
        <f t="shared" si="13"/>
        <v>-15934208.03999999</v>
      </c>
      <c r="CB14" s="45">
        <f t="shared" si="13"/>
        <v>-22615884.349999979</v>
      </c>
      <c r="CC14" s="45">
        <f t="shared" si="13"/>
        <v>-16518453.588000001</v>
      </c>
      <c r="CD14" s="45">
        <f t="shared" si="13"/>
        <v>-20287835.809999991</v>
      </c>
      <c r="CE14" s="45">
        <f t="shared" si="13"/>
        <v>-20261879.559999991</v>
      </c>
      <c r="CF14" s="45">
        <f t="shared" si="13"/>
        <v>-14524325.359999973</v>
      </c>
      <c r="CG14" s="45">
        <f t="shared" si="13"/>
        <v>-11882330.139999997</v>
      </c>
      <c r="CH14" s="45">
        <f t="shared" si="13"/>
        <v>-24767090.960000023</v>
      </c>
      <c r="CI14" s="45">
        <f t="shared" si="13"/>
        <v>-15549482.110000003</v>
      </c>
      <c r="CJ14" s="45">
        <f t="shared" si="13"/>
        <v>-12830951.879999997</v>
      </c>
      <c r="CK14" s="45">
        <f t="shared" si="13"/>
        <v>-23044545.970000017</v>
      </c>
      <c r="CL14" s="45">
        <f t="shared" si="13"/>
        <v>-24029028.390000004</v>
      </c>
      <c r="CM14" s="45">
        <f t="shared" si="13"/>
        <v>-25344656.480000008</v>
      </c>
      <c r="CN14" s="45">
        <f t="shared" si="13"/>
        <v>-26947636.380000006</v>
      </c>
      <c r="CO14" s="45">
        <f t="shared" si="13"/>
        <v>-26954625.269999988</v>
      </c>
      <c r="CP14" s="45">
        <f t="shared" si="13"/>
        <v>-24517714.779999997</v>
      </c>
      <c r="CQ14" s="45">
        <f t="shared" si="13"/>
        <v>-24077730.760000005</v>
      </c>
      <c r="CR14" s="45">
        <f t="shared" si="13"/>
        <v>-34185027.469999999</v>
      </c>
      <c r="CS14" s="45">
        <f t="shared" si="13"/>
        <v>-26808942.260000002</v>
      </c>
      <c r="CT14" s="45">
        <f t="shared" si="13"/>
        <v>-34887179.770000003</v>
      </c>
      <c r="CU14" s="45">
        <f t="shared" si="13"/>
        <v>-26670550.819999982</v>
      </c>
      <c r="CV14" s="45">
        <f t="shared" si="13"/>
        <v>-28644562.280000042</v>
      </c>
      <c r="CW14" s="45">
        <f t="shared" si="13"/>
        <v>-25319006.810000002</v>
      </c>
      <c r="CX14" s="45">
        <f t="shared" si="13"/>
        <v>-12880365.029999999</v>
      </c>
      <c r="CY14" s="45">
        <f t="shared" si="13"/>
        <v>-17956069.722359017</v>
      </c>
      <c r="CZ14" s="45">
        <f t="shared" si="13"/>
        <v>-16135983.940000009</v>
      </c>
      <c r="DA14" s="45">
        <f t="shared" si="13"/>
        <v>-17056302.02999999</v>
      </c>
      <c r="DB14" s="45">
        <f t="shared" si="13"/>
        <v>-15511453.153781181</v>
      </c>
      <c r="DC14" s="45">
        <f t="shared" si="13"/>
        <v>-28305500.187814318</v>
      </c>
      <c r="DD14" s="45">
        <f t="shared" si="13"/>
        <v>-33920867.854669146</v>
      </c>
      <c r="DE14" s="45">
        <f t="shared" si="13"/>
        <v>-22734939.299999952</v>
      </c>
      <c r="DF14" s="45">
        <f t="shared" si="13"/>
        <v>-29890966.431581534</v>
      </c>
    </row>
    <row r="15" spans="1:110" s="8" customFormat="1" ht="14.4" x14ac:dyDescent="0.3">
      <c r="A15" s="135" t="s">
        <v>189</v>
      </c>
      <c r="B15" s="9" t="s">
        <v>167</v>
      </c>
      <c r="C15" s="45">
        <v>46567</v>
      </c>
      <c r="D15" s="45">
        <v>410207.55999999994</v>
      </c>
      <c r="E15" s="45">
        <v>66210.12</v>
      </c>
      <c r="F15" s="45">
        <v>111176.89000000003</v>
      </c>
      <c r="G15" s="45">
        <f t="shared" si="1"/>
        <v>61556.079999999994</v>
      </c>
      <c r="H15" s="45">
        <f t="shared" si="2"/>
        <v>78074.55</v>
      </c>
      <c r="I15" s="45">
        <f t="shared" si="3"/>
        <v>42672.799999999996</v>
      </c>
      <c r="J15" s="45">
        <f t="shared" si="0"/>
        <v>184623.03999999998</v>
      </c>
      <c r="K15" s="45">
        <f t="shared" si="4"/>
        <v>5427.7</v>
      </c>
      <c r="L15" s="45">
        <f t="shared" si="5"/>
        <v>100219.52</v>
      </c>
      <c r="M15" s="45">
        <f t="shared" si="6"/>
        <v>91541</v>
      </c>
      <c r="N15" s="45">
        <f t="shared" si="7"/>
        <v>7961</v>
      </c>
      <c r="O15" s="139">
        <v>2136</v>
      </c>
      <c r="P15" s="45">
        <v>1407</v>
      </c>
      <c r="Q15" s="45">
        <v>35874.730000000003</v>
      </c>
      <c r="R15" s="45">
        <v>112</v>
      </c>
      <c r="S15" s="81">
        <v>0</v>
      </c>
      <c r="T15" s="45">
        <v>17392.379999999997</v>
      </c>
      <c r="U15" s="382">
        <v>151.81</v>
      </c>
      <c r="V15" s="45">
        <v>81.710000000000008</v>
      </c>
      <c r="W15" s="235">
        <v>2539</v>
      </c>
      <c r="X15" s="45">
        <v>300</v>
      </c>
      <c r="Y15" s="45">
        <v>350</v>
      </c>
      <c r="Z15" s="45">
        <v>1211.4499999999998</v>
      </c>
      <c r="AA15" s="45">
        <v>873</v>
      </c>
      <c r="AB15" s="45">
        <v>0</v>
      </c>
      <c r="AC15" s="45">
        <v>200</v>
      </c>
      <c r="AD15" s="45">
        <v>0</v>
      </c>
      <c r="AE15" s="45">
        <v>22379</v>
      </c>
      <c r="AF15" s="45">
        <v>46062.07</v>
      </c>
      <c r="AG15" s="45">
        <v>1</v>
      </c>
      <c r="AH15" s="45">
        <v>3271.58</v>
      </c>
      <c r="AI15" s="45">
        <v>131.89999999999998</v>
      </c>
      <c r="AJ15" s="45">
        <v>2305</v>
      </c>
      <c r="AK15" s="45">
        <v>2511</v>
      </c>
      <c r="AL15" s="45">
        <v>340</v>
      </c>
      <c r="AM15" s="45">
        <v>0</v>
      </c>
      <c r="AN15" s="45">
        <v>100</v>
      </c>
      <c r="AO15" s="45">
        <v>0</v>
      </c>
      <c r="AP15" s="45">
        <v>0</v>
      </c>
      <c r="AQ15" s="45">
        <v>1262</v>
      </c>
      <c r="AR15" s="45">
        <v>1355</v>
      </c>
      <c r="AS15" s="45">
        <v>0</v>
      </c>
      <c r="AT15" s="45">
        <v>0</v>
      </c>
      <c r="AU15" s="45">
        <v>4741</v>
      </c>
      <c r="AV15" s="45">
        <v>31644.579999999994</v>
      </c>
      <c r="AW15" s="45">
        <v>1029</v>
      </c>
      <c r="AX15" s="45">
        <v>2541.2199999999998</v>
      </c>
      <c r="AY15" s="45">
        <v>0</v>
      </c>
      <c r="AZ15" s="45">
        <v>3639</v>
      </c>
      <c r="BA15" s="45">
        <v>200</v>
      </c>
      <c r="BB15" s="45">
        <v>4323</v>
      </c>
      <c r="BC15" s="45">
        <v>22725</v>
      </c>
      <c r="BD15" s="45">
        <v>77143.89</v>
      </c>
      <c r="BE15" s="45">
        <v>72753.149999999994</v>
      </c>
      <c r="BF15" s="45">
        <v>2715</v>
      </c>
      <c r="BG15" s="45">
        <v>224</v>
      </c>
      <c r="BH15" s="45">
        <v>900</v>
      </c>
      <c r="BI15" s="45">
        <v>0</v>
      </c>
      <c r="BJ15" s="45">
        <v>0</v>
      </c>
      <c r="BK15" s="45">
        <v>0</v>
      </c>
      <c r="BL15" s="45">
        <v>1200</v>
      </c>
      <c r="BM15" s="45">
        <v>783.6</v>
      </c>
      <c r="BN15" s="45">
        <v>0</v>
      </c>
      <c r="BO15" s="45">
        <v>0</v>
      </c>
      <c r="BP15" s="45">
        <v>0</v>
      </c>
      <c r="BQ15" s="12"/>
      <c r="BR15" s="12"/>
      <c r="BS15" s="12">
        <v>434.1</v>
      </c>
      <c r="BT15" s="12">
        <v>3010</v>
      </c>
      <c r="BU15" s="12">
        <v>0</v>
      </c>
      <c r="BV15" s="12">
        <v>0</v>
      </c>
      <c r="BW15" s="45">
        <v>0</v>
      </c>
      <c r="BX15" s="45">
        <v>0</v>
      </c>
      <c r="BY15" s="45">
        <v>20</v>
      </c>
      <c r="BZ15" s="45">
        <v>0</v>
      </c>
      <c r="CA15" s="45">
        <v>90691</v>
      </c>
      <c r="CB15" s="45">
        <v>312</v>
      </c>
      <c r="CC15" s="392">
        <v>978</v>
      </c>
      <c r="CD15" s="392">
        <v>0</v>
      </c>
      <c r="CE15" s="392">
        <v>8218.52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90691</v>
      </c>
      <c r="CN15" s="45">
        <v>275</v>
      </c>
      <c r="CO15" s="45">
        <v>0</v>
      </c>
      <c r="CP15" s="45">
        <v>0</v>
      </c>
      <c r="CQ15" s="45">
        <v>0</v>
      </c>
      <c r="CR15" s="45">
        <v>0</v>
      </c>
      <c r="CS15" s="45">
        <v>380</v>
      </c>
      <c r="CT15" s="45">
        <v>195</v>
      </c>
      <c r="CU15" s="45">
        <v>0</v>
      </c>
      <c r="CV15" s="45">
        <v>100</v>
      </c>
      <c r="CW15" s="384">
        <v>0</v>
      </c>
      <c r="CX15" s="235">
        <v>0</v>
      </c>
      <c r="CY15" s="45">
        <v>1070</v>
      </c>
      <c r="CZ15" s="45">
        <v>275</v>
      </c>
      <c r="DA15" s="45">
        <v>200</v>
      </c>
      <c r="DB15" s="45">
        <v>0</v>
      </c>
      <c r="DC15" s="45">
        <v>100</v>
      </c>
      <c r="DD15" s="45">
        <v>0</v>
      </c>
      <c r="DE15" s="393">
        <v>3249</v>
      </c>
      <c r="DF15" s="393">
        <v>2967</v>
      </c>
    </row>
    <row r="16" spans="1:110" s="45" customFormat="1" ht="14.4" x14ac:dyDescent="0.3">
      <c r="A16" s="155"/>
      <c r="B16" s="53" t="s">
        <v>168</v>
      </c>
      <c r="C16" s="45">
        <v>6910098</v>
      </c>
      <c r="D16" s="45">
        <v>9664375.2125000022</v>
      </c>
      <c r="E16" s="45">
        <v>4328754.9613000005</v>
      </c>
      <c r="F16" s="45">
        <v>9399597.9627</v>
      </c>
      <c r="G16" s="45">
        <f t="shared" si="1"/>
        <v>3955410.4594999989</v>
      </c>
      <c r="H16" s="45">
        <f t="shared" si="2"/>
        <v>7307663.6588999992</v>
      </c>
      <c r="I16" s="45">
        <f t="shared" si="3"/>
        <v>2438202.4853999997</v>
      </c>
      <c r="J16" s="45">
        <f t="shared" si="0"/>
        <v>22775137.5</v>
      </c>
      <c r="K16" s="45">
        <f t="shared" si="4"/>
        <v>20138863.789999999</v>
      </c>
      <c r="L16" s="45">
        <f t="shared" si="5"/>
        <v>7136207.3499999996</v>
      </c>
      <c r="M16" s="45">
        <f t="shared" si="6"/>
        <v>7808648.6599999992</v>
      </c>
      <c r="N16" s="45">
        <f t="shared" si="7"/>
        <v>7953425.1654356131</v>
      </c>
      <c r="O16" s="139">
        <v>97554.969999999972</v>
      </c>
      <c r="P16" s="45">
        <v>100370.25</v>
      </c>
      <c r="Q16" s="45">
        <v>1114984.18</v>
      </c>
      <c r="R16" s="45">
        <v>137583.36999999997</v>
      </c>
      <c r="S16" s="81">
        <v>62608.48000000001</v>
      </c>
      <c r="T16" s="45">
        <v>480730.95000000019</v>
      </c>
      <c r="U16" s="382">
        <v>385727.4599999999</v>
      </c>
      <c r="V16" s="81">
        <v>67604</v>
      </c>
      <c r="W16" s="383">
        <v>90931.14840000002</v>
      </c>
      <c r="X16" s="45">
        <v>520669.10409999982</v>
      </c>
      <c r="Y16" s="45">
        <v>451726.29999999993</v>
      </c>
      <c r="Z16" s="45">
        <v>444920.24699999997</v>
      </c>
      <c r="AA16" s="45">
        <v>660835.03889999993</v>
      </c>
      <c r="AB16" s="45">
        <v>87456.569999999992</v>
      </c>
      <c r="AC16" s="45">
        <v>360298.99</v>
      </c>
      <c r="AD16" s="45">
        <v>1527100.4299999995</v>
      </c>
      <c r="AE16" s="45">
        <v>290349.72000000003</v>
      </c>
      <c r="AF16" s="45">
        <v>230775.93999999997</v>
      </c>
      <c r="AG16" s="45">
        <v>87658.92</v>
      </c>
      <c r="AH16" s="45">
        <v>199387.16</v>
      </c>
      <c r="AI16" s="45">
        <v>186417.70000000007</v>
      </c>
      <c r="AJ16" s="45">
        <v>97209.779999999984</v>
      </c>
      <c r="AK16" s="45">
        <v>3166865.5999999996</v>
      </c>
      <c r="AL16" s="45">
        <v>413307.80999999994</v>
      </c>
      <c r="AM16" s="45">
        <v>246412.15539999996</v>
      </c>
      <c r="AN16" s="45">
        <v>92371.98</v>
      </c>
      <c r="AO16" s="45">
        <v>252228.88</v>
      </c>
      <c r="AP16" s="45">
        <v>112927.85</v>
      </c>
      <c r="AQ16" s="45">
        <v>214893.82</v>
      </c>
      <c r="AR16" s="45">
        <v>103360.19</v>
      </c>
      <c r="AS16" s="45">
        <v>12789</v>
      </c>
      <c r="AT16" s="45">
        <v>279707.95999999996</v>
      </c>
      <c r="AU16" s="45">
        <v>325996.20999999996</v>
      </c>
      <c r="AV16" s="45">
        <v>112434.79999999999</v>
      </c>
      <c r="AW16" s="45">
        <v>167441.16999999998</v>
      </c>
      <c r="AX16" s="45">
        <v>517638.47000000015</v>
      </c>
      <c r="AY16" s="45">
        <v>12458202.560000001</v>
      </c>
      <c r="AZ16" s="45">
        <v>992812.9499999996</v>
      </c>
      <c r="BA16" s="45">
        <v>1271094.6800000002</v>
      </c>
      <c r="BB16" s="45">
        <v>360742.10999999993</v>
      </c>
      <c r="BC16" s="45">
        <v>2989592.0699999994</v>
      </c>
      <c r="BD16" s="45">
        <v>1866803.2099999997</v>
      </c>
      <c r="BE16" s="45">
        <v>348853.74</v>
      </c>
      <c r="BF16" s="45">
        <v>470014.86999999994</v>
      </c>
      <c r="BG16" s="45">
        <v>782478.64000000013</v>
      </c>
      <c r="BH16" s="45">
        <v>594114.93000000005</v>
      </c>
      <c r="BI16" s="45">
        <v>106418.81999999999</v>
      </c>
      <c r="BJ16" s="45">
        <v>534008.92000000004</v>
      </c>
      <c r="BK16" s="45">
        <v>444014.60999999993</v>
      </c>
      <c r="BL16" s="45">
        <v>360480.75999999989</v>
      </c>
      <c r="BM16" s="45">
        <v>581212.36999999988</v>
      </c>
      <c r="BN16" s="45">
        <v>53024.07</v>
      </c>
      <c r="BO16" s="45">
        <v>349719.87</v>
      </c>
      <c r="BP16" s="45">
        <v>4779593.3999999994</v>
      </c>
      <c r="BQ16" s="12">
        <v>259371.89000000004</v>
      </c>
      <c r="BR16" s="12">
        <v>267586.53999999998</v>
      </c>
      <c r="BS16" s="12">
        <v>1288868.8299999998</v>
      </c>
      <c r="BT16" s="12">
        <v>6081565.0299999984</v>
      </c>
      <c r="BU16" s="12">
        <v>5187236.209999999</v>
      </c>
      <c r="BV16" s="12">
        <v>486190.20999999996</v>
      </c>
      <c r="BW16" s="45">
        <v>1101190.0199999998</v>
      </c>
      <c r="BX16" s="45">
        <v>346967.91000000015</v>
      </c>
      <c r="BY16" s="45">
        <v>304259.03999999998</v>
      </c>
      <c r="BZ16" s="45">
        <v>498585.62</v>
      </c>
      <c r="CA16" s="45">
        <v>359353.12000000011</v>
      </c>
      <c r="CB16" s="45">
        <v>982137.32000000007</v>
      </c>
      <c r="CC16" s="45">
        <v>376366.79999999993</v>
      </c>
      <c r="CD16" s="45">
        <v>921227.57999999984</v>
      </c>
      <c r="CE16" s="45">
        <v>202587.14</v>
      </c>
      <c r="CF16" s="45">
        <v>990082.80000000016</v>
      </c>
      <c r="CG16" s="45">
        <v>212411.87999999998</v>
      </c>
      <c r="CH16" s="45">
        <v>841038.12000000023</v>
      </c>
      <c r="CI16" s="45">
        <v>145080.62000000002</v>
      </c>
      <c r="CJ16" s="45">
        <v>334648.01</v>
      </c>
      <c r="CK16" s="45">
        <v>447593.17999999982</v>
      </c>
      <c r="CL16" s="45">
        <v>1321073.8399999999</v>
      </c>
      <c r="CM16" s="45">
        <v>408442.71999999991</v>
      </c>
      <c r="CN16" s="45">
        <v>419105.13999999996</v>
      </c>
      <c r="CO16" s="45">
        <v>359667.38</v>
      </c>
      <c r="CP16" s="45">
        <v>1588580.3900000001</v>
      </c>
      <c r="CQ16" s="45">
        <v>365514.37999999989</v>
      </c>
      <c r="CR16" s="45">
        <v>575833</v>
      </c>
      <c r="CS16" s="45">
        <v>1094385</v>
      </c>
      <c r="CT16" s="45">
        <v>748725</v>
      </c>
      <c r="CU16" s="45">
        <v>653207.39</v>
      </c>
      <c r="CV16" s="45">
        <v>1500202.88</v>
      </c>
      <c r="CW16" s="384">
        <v>126381.59</v>
      </c>
      <c r="CX16" s="235">
        <v>287222.59000000003</v>
      </c>
      <c r="CY16" s="45">
        <v>1164256.9185331324</v>
      </c>
      <c r="CZ16" s="45">
        <v>554702.56999999995</v>
      </c>
      <c r="DA16" s="45">
        <v>1457438.0099999998</v>
      </c>
      <c r="DB16" s="45">
        <v>648589.08628676774</v>
      </c>
      <c r="DC16" s="45">
        <v>693094.44876545854</v>
      </c>
      <c r="DD16" s="45">
        <v>371909.15926336165</v>
      </c>
      <c r="DE16" s="45">
        <v>354638.04</v>
      </c>
      <c r="DF16" s="45">
        <v>141782.48258689439</v>
      </c>
    </row>
    <row r="17" spans="1:110" s="8" customFormat="1" ht="14.4" x14ac:dyDescent="0.3">
      <c r="A17" s="135"/>
      <c r="B17" s="9" t="s">
        <v>169</v>
      </c>
      <c r="C17" s="45">
        <f>C15-C16</f>
        <v>-6863531</v>
      </c>
      <c r="D17" s="45">
        <v>-9254167.6525000017</v>
      </c>
      <c r="E17" s="45">
        <v>-4262544.8413000004</v>
      </c>
      <c r="F17" s="45">
        <v>-9288421.0726999994</v>
      </c>
      <c r="G17" s="45">
        <f t="shared" si="1"/>
        <v>-3893854.3794999989</v>
      </c>
      <c r="H17" s="45">
        <f t="shared" si="2"/>
        <v>-7229589.1088999985</v>
      </c>
      <c r="I17" s="45">
        <f t="shared" si="3"/>
        <v>-2395529.6853999998</v>
      </c>
      <c r="J17" s="45">
        <f t="shared" si="0"/>
        <v>-22590514.460000001</v>
      </c>
      <c r="K17" s="45">
        <f t="shared" si="4"/>
        <v>-20133436.089999996</v>
      </c>
      <c r="L17" s="45">
        <f t="shared" si="5"/>
        <v>-7035987.8300000001</v>
      </c>
      <c r="M17" s="45">
        <f t="shared" si="6"/>
        <v>-7717107.6599999992</v>
      </c>
      <c r="N17" s="45">
        <f t="shared" si="7"/>
        <v>-7945464.1654356131</v>
      </c>
      <c r="O17" s="139">
        <v>-95418.969999999972</v>
      </c>
      <c r="P17" s="45">
        <f>P15-P16</f>
        <v>-98963.25</v>
      </c>
      <c r="Q17" s="45">
        <v>-1079109.45</v>
      </c>
      <c r="R17" s="45">
        <f t="shared" ref="R17:Z17" si="14">R15-R16</f>
        <v>-137471.36999999997</v>
      </c>
      <c r="S17" s="81">
        <f t="shared" si="14"/>
        <v>-62608.48000000001</v>
      </c>
      <c r="T17" s="45">
        <f t="shared" si="14"/>
        <v>-463338.57000000018</v>
      </c>
      <c r="U17" s="385">
        <v>-385575.64999999991</v>
      </c>
      <c r="V17" s="45">
        <f t="shared" si="14"/>
        <v>-67522.289999999994</v>
      </c>
      <c r="W17" s="235">
        <f t="shared" si="14"/>
        <v>-88392.14840000002</v>
      </c>
      <c r="X17" s="235">
        <f t="shared" si="14"/>
        <v>-520369.10409999982</v>
      </c>
      <c r="Y17" s="235">
        <f t="shared" si="14"/>
        <v>-451376.29999999993</v>
      </c>
      <c r="Z17" s="235">
        <f t="shared" si="14"/>
        <v>-443708.79699999996</v>
      </c>
      <c r="AA17" s="45">
        <v>-659962.03889999993</v>
      </c>
      <c r="AB17" s="45">
        <v>-87456.569999999992</v>
      </c>
      <c r="AC17" s="45">
        <v>-360098.99</v>
      </c>
      <c r="AD17" s="45">
        <v>-1527100.4299999995</v>
      </c>
      <c r="AE17" s="45">
        <v>-267970.72000000003</v>
      </c>
      <c r="AF17" s="45">
        <v>-184713.86999999997</v>
      </c>
      <c r="AG17" s="45">
        <v>-87657.919999999998</v>
      </c>
      <c r="AH17" s="45">
        <v>-196115.58000000002</v>
      </c>
      <c r="AI17" s="45">
        <v>-186285.80000000008</v>
      </c>
      <c r="AJ17" s="45">
        <v>-94904.779999999984</v>
      </c>
      <c r="AK17" s="45">
        <v>-3164354.5999999996</v>
      </c>
      <c r="AL17" s="45">
        <v>-412967.80999999994</v>
      </c>
      <c r="AM17" s="45">
        <v>-246412.15539999996</v>
      </c>
      <c r="AN17" s="45">
        <v>-92271.98</v>
      </c>
      <c r="AO17" s="45">
        <v>-252228.88</v>
      </c>
      <c r="AP17" s="45">
        <v>-112927.85</v>
      </c>
      <c r="AQ17" s="45">
        <v>-213631.82</v>
      </c>
      <c r="AR17" s="45">
        <v>-102005.19</v>
      </c>
      <c r="AS17" s="45">
        <v>-12789</v>
      </c>
      <c r="AT17" s="45">
        <v>-279707.95999999996</v>
      </c>
      <c r="AU17" s="45">
        <v>-321255.20999999996</v>
      </c>
      <c r="AV17" s="45">
        <v>-80790.22</v>
      </c>
      <c r="AW17" s="45">
        <v>-166412.16999999998</v>
      </c>
      <c r="AX17" s="45">
        <v>-515097.25000000017</v>
      </c>
      <c r="AY17" s="45">
        <v>-12458202.560000001</v>
      </c>
      <c r="AZ17" s="45">
        <v>-989173.9499999996</v>
      </c>
      <c r="BA17" s="45">
        <v>-1270894.6800000002</v>
      </c>
      <c r="BB17" s="45">
        <v>-356419.10999999993</v>
      </c>
      <c r="BC17" s="45">
        <v>-2966867.0699999994</v>
      </c>
      <c r="BD17" s="45">
        <v>-1789659.3199999998</v>
      </c>
      <c r="BE17" s="45">
        <v>-276100.58999999997</v>
      </c>
      <c r="BF17" s="45">
        <v>-467299.86999999994</v>
      </c>
      <c r="BG17" s="45">
        <v>-782254.64000000013</v>
      </c>
      <c r="BH17" s="45">
        <v>-593214.93000000005</v>
      </c>
      <c r="BI17" s="45">
        <v>-106418.81999999999</v>
      </c>
      <c r="BJ17" s="45">
        <v>-534008.92000000004</v>
      </c>
      <c r="BK17" s="235">
        <v>-444014.60999999993</v>
      </c>
      <c r="BL17" s="235">
        <v>-359280.75999999989</v>
      </c>
      <c r="BM17" s="235">
        <v>-580428.7699999999</v>
      </c>
      <c r="BN17" s="235">
        <v>-53024.07</v>
      </c>
      <c r="BO17" s="235">
        <v>-349719.87</v>
      </c>
      <c r="BP17" s="235">
        <v>-4779593.3999999994</v>
      </c>
      <c r="BQ17" s="12">
        <v>-259371.89000000004</v>
      </c>
      <c r="BR17" s="12">
        <v>-267586.53999999998</v>
      </c>
      <c r="BS17" s="12">
        <v>-1288434.7299999997</v>
      </c>
      <c r="BT17" s="12">
        <v>-6078555.0299999984</v>
      </c>
      <c r="BU17" s="12">
        <v>-5187236.209999999</v>
      </c>
      <c r="BV17" s="12">
        <v>-486190.20999999996</v>
      </c>
      <c r="BW17" s="45">
        <f>BW15-BW16</f>
        <v>-1101190.0199999998</v>
      </c>
      <c r="BX17" s="45">
        <f t="shared" ref="BX17:DF17" si="15">BX15-BX16</f>
        <v>-346967.91000000015</v>
      </c>
      <c r="BY17" s="45">
        <f t="shared" si="15"/>
        <v>-304239.03999999998</v>
      </c>
      <c r="BZ17" s="45">
        <f t="shared" si="15"/>
        <v>-498585.62</v>
      </c>
      <c r="CA17" s="45">
        <f t="shared" si="15"/>
        <v>-268662.12000000011</v>
      </c>
      <c r="CB17" s="45">
        <f t="shared" si="15"/>
        <v>-981825.32000000007</v>
      </c>
      <c r="CC17" s="45">
        <f t="shared" si="15"/>
        <v>-375388.79999999993</v>
      </c>
      <c r="CD17" s="45">
        <f t="shared" si="15"/>
        <v>-921227.57999999984</v>
      </c>
      <c r="CE17" s="45">
        <f t="shared" si="15"/>
        <v>-194368.62000000002</v>
      </c>
      <c r="CF17" s="45">
        <f t="shared" si="15"/>
        <v>-990082.80000000016</v>
      </c>
      <c r="CG17" s="45">
        <f t="shared" si="15"/>
        <v>-212411.87999999998</v>
      </c>
      <c r="CH17" s="45">
        <f t="shared" si="15"/>
        <v>-841038.12000000023</v>
      </c>
      <c r="CI17" s="45">
        <f t="shared" si="15"/>
        <v>-145080.62000000002</v>
      </c>
      <c r="CJ17" s="45">
        <f t="shared" si="15"/>
        <v>-334648.01</v>
      </c>
      <c r="CK17" s="45">
        <f t="shared" si="15"/>
        <v>-447593.17999999982</v>
      </c>
      <c r="CL17" s="45">
        <f t="shared" si="15"/>
        <v>-1321073.8399999999</v>
      </c>
      <c r="CM17" s="45">
        <f t="shared" si="15"/>
        <v>-317751.71999999991</v>
      </c>
      <c r="CN17" s="45">
        <f t="shared" si="15"/>
        <v>-418830.13999999996</v>
      </c>
      <c r="CO17" s="45">
        <f t="shared" si="15"/>
        <v>-359667.38</v>
      </c>
      <c r="CP17" s="45">
        <f t="shared" si="15"/>
        <v>-1588580.3900000001</v>
      </c>
      <c r="CQ17" s="45">
        <f t="shared" si="15"/>
        <v>-365514.37999999989</v>
      </c>
      <c r="CR17" s="45">
        <f t="shared" si="15"/>
        <v>-575833</v>
      </c>
      <c r="CS17" s="45">
        <f t="shared" si="15"/>
        <v>-1094005</v>
      </c>
      <c r="CT17" s="45">
        <f t="shared" si="15"/>
        <v>-748530</v>
      </c>
      <c r="CU17" s="45">
        <f t="shared" si="15"/>
        <v>-653207.39</v>
      </c>
      <c r="CV17" s="45">
        <f t="shared" si="15"/>
        <v>-1500102.88</v>
      </c>
      <c r="CW17" s="45">
        <f t="shared" si="15"/>
        <v>-126381.59</v>
      </c>
      <c r="CX17" s="45">
        <f t="shared" si="15"/>
        <v>-287222.59000000003</v>
      </c>
      <c r="CY17" s="45">
        <f t="shared" si="15"/>
        <v>-1163186.9185331324</v>
      </c>
      <c r="CZ17" s="45">
        <f t="shared" si="15"/>
        <v>-554427.56999999995</v>
      </c>
      <c r="DA17" s="45">
        <f t="shared" si="15"/>
        <v>-1457238.0099999998</v>
      </c>
      <c r="DB17" s="45">
        <f t="shared" si="15"/>
        <v>-648589.08628676774</v>
      </c>
      <c r="DC17" s="45">
        <f t="shared" si="15"/>
        <v>-692994.44876545854</v>
      </c>
      <c r="DD17" s="45">
        <f t="shared" si="15"/>
        <v>-371909.15926336165</v>
      </c>
      <c r="DE17" s="45">
        <f t="shared" si="15"/>
        <v>-351389.04</v>
      </c>
      <c r="DF17" s="45">
        <f t="shared" si="15"/>
        <v>-138815.48258689439</v>
      </c>
    </row>
    <row r="18" spans="1:110" s="8" customFormat="1" ht="14.4" x14ac:dyDescent="0.3">
      <c r="A18" s="127" t="s">
        <v>190</v>
      </c>
      <c r="B18" s="9" t="s">
        <v>167</v>
      </c>
      <c r="C18" s="45">
        <v>12915741</v>
      </c>
      <c r="D18" s="45">
        <v>12621599.559999999</v>
      </c>
      <c r="E18" s="45">
        <v>13146841.779999999</v>
      </c>
      <c r="F18" s="45">
        <v>13508380.300000001</v>
      </c>
      <c r="G18" s="45">
        <f t="shared" si="1"/>
        <v>30249889.931999989</v>
      </c>
      <c r="H18" s="45">
        <f t="shared" si="2"/>
        <v>23236805.859999999</v>
      </c>
      <c r="I18" s="45">
        <f t="shared" si="3"/>
        <v>16326532.786899999</v>
      </c>
      <c r="J18" s="45">
        <f t="shared" si="0"/>
        <v>20784228.969999999</v>
      </c>
      <c r="K18" s="45">
        <f t="shared" si="4"/>
        <v>19749888.100000001</v>
      </c>
      <c r="L18" s="45">
        <f t="shared" si="5"/>
        <v>19228376.73</v>
      </c>
      <c r="M18" s="45">
        <f t="shared" si="6"/>
        <v>18369949.190000001</v>
      </c>
      <c r="N18" s="45">
        <f t="shared" si="7"/>
        <v>16140369.56238462</v>
      </c>
      <c r="O18" s="139">
        <v>1763965.9599999997</v>
      </c>
      <c r="P18" s="45">
        <v>2358244.2999999993</v>
      </c>
      <c r="Q18" s="45">
        <v>2707979.3</v>
      </c>
      <c r="R18" s="45">
        <v>1665543.7200000004</v>
      </c>
      <c r="S18" s="81">
        <v>9372724.939999992</v>
      </c>
      <c r="T18" s="45">
        <v>1822047.9899999993</v>
      </c>
      <c r="U18" s="382">
        <v>1746958.8900000004</v>
      </c>
      <c r="V18" s="45">
        <v>2069867.0319999992</v>
      </c>
      <c r="W18" s="235">
        <v>1936578</v>
      </c>
      <c r="X18" s="45">
        <v>1326320.4300000004</v>
      </c>
      <c r="Y18" s="45">
        <v>1346798.6199999999</v>
      </c>
      <c r="Z18" s="45">
        <v>2132860.7499999995</v>
      </c>
      <c r="AA18" s="45">
        <v>1237396.6800000002</v>
      </c>
      <c r="AB18" s="45">
        <v>1327977.6000000001</v>
      </c>
      <c r="AC18" s="45">
        <v>1895155.46</v>
      </c>
      <c r="AD18" s="45">
        <v>7271695.9300000006</v>
      </c>
      <c r="AE18" s="45">
        <v>1838719.77</v>
      </c>
      <c r="AF18" s="45">
        <v>1225559.7900000003</v>
      </c>
      <c r="AG18" s="45">
        <v>637282.99</v>
      </c>
      <c r="AH18" s="45">
        <v>1837678.9899999998</v>
      </c>
      <c r="AI18" s="45">
        <v>1592615.4899999995</v>
      </c>
      <c r="AJ18" s="45">
        <v>1770153.5599999998</v>
      </c>
      <c r="AK18" s="45">
        <v>1364550.01</v>
      </c>
      <c r="AL18" s="45">
        <v>1238019.5899999999</v>
      </c>
      <c r="AM18" s="45">
        <v>1335578.8069</v>
      </c>
      <c r="AN18" s="45">
        <v>965243.98</v>
      </c>
      <c r="AO18" s="45">
        <v>1597759.84</v>
      </c>
      <c r="AP18" s="45">
        <v>1069297.02</v>
      </c>
      <c r="AQ18" s="45">
        <v>1974407.8800000004</v>
      </c>
      <c r="AR18" s="45">
        <v>1141846.28</v>
      </c>
      <c r="AS18" s="45">
        <v>889836.20000000019</v>
      </c>
      <c r="AT18" s="45">
        <v>2003767.2199999997</v>
      </c>
      <c r="AU18" s="45">
        <v>1073266.0399999998</v>
      </c>
      <c r="AV18" s="45">
        <v>1513785.69</v>
      </c>
      <c r="AW18" s="45">
        <v>623877.61</v>
      </c>
      <c r="AX18" s="45">
        <v>2137866.2199999997</v>
      </c>
      <c r="AY18" s="45">
        <v>763374.42</v>
      </c>
      <c r="AZ18" s="45">
        <v>827414.14</v>
      </c>
      <c r="BA18" s="45">
        <v>1875937.8</v>
      </c>
      <c r="BB18" s="45">
        <v>2192551.84</v>
      </c>
      <c r="BC18" s="45">
        <v>1841800.6600000001</v>
      </c>
      <c r="BD18" s="45">
        <v>1828811.98</v>
      </c>
      <c r="BE18" s="45">
        <v>1914178.0199999998</v>
      </c>
      <c r="BF18" s="45">
        <v>1994492.0099999993</v>
      </c>
      <c r="BG18" s="45">
        <v>1666754.5600000003</v>
      </c>
      <c r="BH18" s="45">
        <v>3328737.13</v>
      </c>
      <c r="BI18" s="45">
        <v>986350.2899999998</v>
      </c>
      <c r="BJ18" s="45">
        <v>1563826.1200000003</v>
      </c>
      <c r="BK18" s="45">
        <v>2341092.65</v>
      </c>
      <c r="BL18" s="45">
        <v>1727618.57</v>
      </c>
      <c r="BM18" s="45">
        <v>1525286.6300000001</v>
      </c>
      <c r="BN18" s="45">
        <v>205670.48</v>
      </c>
      <c r="BO18" s="45">
        <v>957749.97000000009</v>
      </c>
      <c r="BP18" s="45">
        <v>1076721.1900000002</v>
      </c>
      <c r="BQ18" s="12">
        <v>2740221.7499999995</v>
      </c>
      <c r="BR18" s="12">
        <v>1844951.85</v>
      </c>
      <c r="BS18" s="12">
        <v>1786213.7799999998</v>
      </c>
      <c r="BT18" s="12">
        <v>2731969.5200000005</v>
      </c>
      <c r="BU18" s="12">
        <v>1984193.8199999998</v>
      </c>
      <c r="BV18" s="12">
        <v>828197.88999999978</v>
      </c>
      <c r="BW18" s="45">
        <v>640522.72</v>
      </c>
      <c r="BX18" s="45">
        <v>1613342.4300000002</v>
      </c>
      <c r="BY18" s="45">
        <v>2145416.8099999996</v>
      </c>
      <c r="BZ18" s="45">
        <v>1870256.0800000003</v>
      </c>
      <c r="CA18" s="45">
        <v>759775.67999999993</v>
      </c>
      <c r="CB18" s="45">
        <v>1653349.19</v>
      </c>
      <c r="CC18" s="392">
        <v>1193595.4800000002</v>
      </c>
      <c r="CD18" s="392">
        <v>1703208.9</v>
      </c>
      <c r="CE18" s="392">
        <v>1030001.34</v>
      </c>
      <c r="CF18" s="45">
        <v>1772682.7199999995</v>
      </c>
      <c r="CG18" s="45">
        <v>3062138.8299999996</v>
      </c>
      <c r="CH18" s="45">
        <v>1784086.5499999998</v>
      </c>
      <c r="CI18" s="45">
        <v>168310.99</v>
      </c>
      <c r="CJ18" s="45">
        <v>1863263.3899999997</v>
      </c>
      <c r="CK18" s="45">
        <v>1031225.76</v>
      </c>
      <c r="CL18" s="45">
        <v>1080129.92</v>
      </c>
      <c r="CM18" s="45">
        <v>1789118.0300000003</v>
      </c>
      <c r="CN18" s="45">
        <v>1304867.5900000001</v>
      </c>
      <c r="CO18" s="45">
        <v>1524459.0099999993</v>
      </c>
      <c r="CP18" s="45">
        <v>1786280.3400000012</v>
      </c>
      <c r="CQ18" s="45">
        <v>1231941.8099999996</v>
      </c>
      <c r="CR18" s="45">
        <v>2378318.56</v>
      </c>
      <c r="CS18" s="45">
        <v>1769522.9600000007</v>
      </c>
      <c r="CT18" s="45">
        <v>2442510.83</v>
      </c>
      <c r="CU18" s="45">
        <v>1203560.97</v>
      </c>
      <c r="CV18" s="45">
        <v>1053635.6400000001</v>
      </c>
      <c r="CW18" s="397">
        <v>592006.80999999994</v>
      </c>
      <c r="CX18" s="398">
        <v>1517376.14</v>
      </c>
      <c r="CY18" s="45">
        <v>1204399.17</v>
      </c>
      <c r="CZ18" s="45">
        <v>1321871.7099999997</v>
      </c>
      <c r="DA18" s="45">
        <v>758837.6399999999</v>
      </c>
      <c r="DB18" s="45">
        <v>1748538.3940025736</v>
      </c>
      <c r="DC18" s="45">
        <v>1166088.7483820478</v>
      </c>
      <c r="DD18" s="393">
        <v>2234874.84</v>
      </c>
      <c r="DE18" s="393">
        <v>2075232.02</v>
      </c>
      <c r="DF18" s="393">
        <v>1263947.48</v>
      </c>
    </row>
    <row r="19" spans="1:110" s="8" customFormat="1" ht="14.4" x14ac:dyDescent="0.3">
      <c r="A19" s="127"/>
      <c r="B19" s="9" t="s">
        <v>168</v>
      </c>
      <c r="C19" s="45">
        <v>148566103</v>
      </c>
      <c r="D19" s="45">
        <v>149913069.30980012</v>
      </c>
      <c r="E19" s="45">
        <v>170833942.87000021</v>
      </c>
      <c r="F19" s="45">
        <v>238344483.41489992</v>
      </c>
      <c r="G19" s="45">
        <f t="shared" si="1"/>
        <v>253641515.26490018</v>
      </c>
      <c r="H19" s="45">
        <f t="shared" si="2"/>
        <v>226983676.40299994</v>
      </c>
      <c r="I19" s="45">
        <f t="shared" si="3"/>
        <v>230935921.08421692</v>
      </c>
      <c r="J19" s="45">
        <f t="shared" si="0"/>
        <v>256881066.38500029</v>
      </c>
      <c r="K19" s="45">
        <f t="shared" si="4"/>
        <v>242388106.88800019</v>
      </c>
      <c r="L19" s="45">
        <f t="shared" si="5"/>
        <v>257606153.55699986</v>
      </c>
      <c r="M19" s="45">
        <f t="shared" si="6"/>
        <v>237263719.67799959</v>
      </c>
      <c r="N19" s="45">
        <f t="shared" si="7"/>
        <v>290995008.64203686</v>
      </c>
      <c r="O19" s="139">
        <v>22985494.994000088</v>
      </c>
      <c r="P19" s="45">
        <v>18367296.090000156</v>
      </c>
      <c r="Q19" s="45">
        <v>22080979.23</v>
      </c>
      <c r="R19" s="45">
        <v>16212592.079999922</v>
      </c>
      <c r="S19" s="81">
        <v>20820142.569999989</v>
      </c>
      <c r="T19" s="45">
        <v>24253081.588999972</v>
      </c>
      <c r="U19" s="382">
        <v>21205405.330300033</v>
      </c>
      <c r="V19" s="81">
        <v>23396397</v>
      </c>
      <c r="W19" s="383">
        <v>17885845.101700101</v>
      </c>
      <c r="X19" s="45">
        <v>19311572.39729999</v>
      </c>
      <c r="Y19" s="45">
        <v>21625181.663099959</v>
      </c>
      <c r="Z19" s="45">
        <v>25497527.219499968</v>
      </c>
      <c r="AA19" s="45">
        <v>11059892.918800013</v>
      </c>
      <c r="AB19" s="45">
        <v>14349011.696600014</v>
      </c>
      <c r="AC19" s="45">
        <v>19837422.348400075</v>
      </c>
      <c r="AD19" s="45">
        <v>15670298.130000087</v>
      </c>
      <c r="AE19" s="45">
        <v>21164676.646800034</v>
      </c>
      <c r="AF19" s="45">
        <v>19234682.8034999</v>
      </c>
      <c r="AG19" s="45">
        <v>23285283.610500026</v>
      </c>
      <c r="AH19" s="45">
        <v>22720392.289999958</v>
      </c>
      <c r="AI19" s="45">
        <v>23226773.540599983</v>
      </c>
      <c r="AJ19" s="45">
        <v>17573381.291999929</v>
      </c>
      <c r="AK19" s="45">
        <v>14481347.960999871</v>
      </c>
      <c r="AL19" s="45">
        <v>24380513.164800063</v>
      </c>
      <c r="AM19" s="45">
        <v>22107708.488009956</v>
      </c>
      <c r="AN19" s="45">
        <v>11575999.681100009</v>
      </c>
      <c r="AO19" s="45">
        <v>19116260.849999912</v>
      </c>
      <c r="AP19" s="45">
        <v>10995527.977199994</v>
      </c>
      <c r="AQ19" s="45">
        <v>22302668.289300062</v>
      </c>
      <c r="AR19" s="45">
        <v>26186957.490000051</v>
      </c>
      <c r="AS19" s="45">
        <v>17128947.705340009</v>
      </c>
      <c r="AT19" s="45">
        <v>26818343.045166742</v>
      </c>
      <c r="AU19" s="45">
        <v>18329822.688100036</v>
      </c>
      <c r="AV19" s="45">
        <v>26830315.88000004</v>
      </c>
      <c r="AW19" s="45">
        <v>9487880.8100000061</v>
      </c>
      <c r="AX19" s="45">
        <v>20055488.180000085</v>
      </c>
      <c r="AY19" s="45">
        <v>19114697.770699997</v>
      </c>
      <c r="AZ19" s="45">
        <v>15247437.190000046</v>
      </c>
      <c r="BA19" s="45">
        <v>17551084.719999991</v>
      </c>
      <c r="BB19" s="45">
        <v>20534886.01400001</v>
      </c>
      <c r="BC19" s="45">
        <v>24317220.137999903</v>
      </c>
      <c r="BD19" s="45">
        <v>20226987.587300085</v>
      </c>
      <c r="BE19" s="45">
        <v>21511558.219000034</v>
      </c>
      <c r="BF19" s="45">
        <v>22371733.830000054</v>
      </c>
      <c r="BG19" s="45">
        <v>19805000.740000043</v>
      </c>
      <c r="BH19" s="45">
        <v>44137451.667000137</v>
      </c>
      <c r="BI19" s="45">
        <v>12246192.990000049</v>
      </c>
      <c r="BJ19" s="45">
        <v>19816815.518999945</v>
      </c>
      <c r="BK19" s="45">
        <v>14176714.860000068</v>
      </c>
      <c r="BL19" s="45">
        <v>15250562.360000042</v>
      </c>
      <c r="BM19" s="45">
        <v>14749076.210000047</v>
      </c>
      <c r="BN19" s="45">
        <v>5083421.8700000048</v>
      </c>
      <c r="BO19" s="45">
        <v>25334175.026999898</v>
      </c>
      <c r="BP19" s="45">
        <v>20441584.190000042</v>
      </c>
      <c r="BQ19" s="12">
        <v>28232411.543000087</v>
      </c>
      <c r="BR19" s="12">
        <v>22258724.409999903</v>
      </c>
      <c r="BS19" s="12">
        <v>23103791.24199995</v>
      </c>
      <c r="BT19" s="12">
        <v>26151361.140000183</v>
      </c>
      <c r="BU19" s="12">
        <v>20882330.295000084</v>
      </c>
      <c r="BV19" s="12">
        <v>26723953.74099987</v>
      </c>
      <c r="BW19" s="45">
        <v>19092304.517000198</v>
      </c>
      <c r="BX19" s="45">
        <v>16069849.409999995</v>
      </c>
      <c r="BY19" s="45">
        <v>22483026.870999988</v>
      </c>
      <c r="BZ19" s="45">
        <v>17893081.29999999</v>
      </c>
      <c r="CA19" s="45">
        <v>28284289.17699996</v>
      </c>
      <c r="CB19" s="45">
        <v>30657314.226999726</v>
      </c>
      <c r="CC19" s="45">
        <v>23530481.98599996</v>
      </c>
      <c r="CD19" s="45">
        <v>19465205.239000015</v>
      </c>
      <c r="CE19" s="45">
        <v>13377131.833999995</v>
      </c>
      <c r="CF19" s="45">
        <v>18763272.553000145</v>
      </c>
      <c r="CG19" s="45">
        <v>26239078.669999927</v>
      </c>
      <c r="CH19" s="45">
        <v>21751117.77299995</v>
      </c>
      <c r="CI19" s="45">
        <v>18332989.233000025</v>
      </c>
      <c r="CJ19" s="45">
        <v>10008304.180000002</v>
      </c>
      <c r="CK19" s="45">
        <v>20181343.437000036</v>
      </c>
      <c r="CL19" s="45">
        <v>16936200.708999921</v>
      </c>
      <c r="CM19" s="45">
        <v>16934381.899999928</v>
      </c>
      <c r="CN19" s="45">
        <v>25986858.852000006</v>
      </c>
      <c r="CO19" s="45">
        <v>24209157.25699972</v>
      </c>
      <c r="CP19" s="45">
        <v>19989563.729999971</v>
      </c>
      <c r="CQ19" s="45">
        <v>18872690.379999962</v>
      </c>
      <c r="CR19" s="45">
        <v>19647402</v>
      </c>
      <c r="CS19" s="45">
        <v>25460223</v>
      </c>
      <c r="CT19" s="45">
        <v>20704605</v>
      </c>
      <c r="CU19" s="45">
        <v>19311712.179999974</v>
      </c>
      <c r="CV19" s="45">
        <v>15481511.280000055</v>
      </c>
      <c r="CW19" s="45">
        <v>28266596.698999889</v>
      </c>
      <c r="CX19" s="235">
        <v>28535529.42999997</v>
      </c>
      <c r="CY19" s="45">
        <v>27163504.806407161</v>
      </c>
      <c r="CZ19" s="45">
        <v>24084199.845999993</v>
      </c>
      <c r="DA19" s="45">
        <v>27383027.409999967</v>
      </c>
      <c r="DB19" s="45">
        <v>30458289.089415602</v>
      </c>
      <c r="DC19" s="45">
        <v>25979244.319074899</v>
      </c>
      <c r="DD19" s="45">
        <v>18954163.207859866</v>
      </c>
      <c r="DE19" s="45">
        <v>23618605.450000044</v>
      </c>
      <c r="DF19" s="45">
        <v>21758624.924279477</v>
      </c>
    </row>
    <row r="20" spans="1:110" s="8" customFormat="1" ht="14.4" x14ac:dyDescent="0.3">
      <c r="A20" s="127"/>
      <c r="B20" s="9" t="s">
        <v>169</v>
      </c>
      <c r="C20" s="45">
        <f>C18-C19</f>
        <v>-135650362</v>
      </c>
      <c r="D20" s="45">
        <v>-137291469.74980012</v>
      </c>
      <c r="E20" s="45">
        <v>-157687101.09000024</v>
      </c>
      <c r="F20" s="45">
        <v>-224836103.11489993</v>
      </c>
      <c r="G20" s="45">
        <f t="shared" si="1"/>
        <v>-223391625.33290023</v>
      </c>
      <c r="H20" s="45">
        <f t="shared" si="2"/>
        <v>-203746870.54299998</v>
      </c>
      <c r="I20" s="45">
        <f t="shared" si="3"/>
        <v>-214609388.29731691</v>
      </c>
      <c r="J20" s="45">
        <f t="shared" si="0"/>
        <v>-236096837.41500026</v>
      </c>
      <c r="K20" s="45">
        <f t="shared" si="4"/>
        <v>-222638218.78800017</v>
      </c>
      <c r="L20" s="45">
        <f t="shared" si="5"/>
        <v>-238377776.82699987</v>
      </c>
      <c r="M20" s="45">
        <f t="shared" si="6"/>
        <v>-218893770.48799956</v>
      </c>
      <c r="N20" s="45">
        <f t="shared" si="7"/>
        <v>-274854639.07965231</v>
      </c>
      <c r="O20" s="139">
        <v>-21221529.034000088</v>
      </c>
      <c r="P20" s="45">
        <f>P18-P19</f>
        <v>-16009051.790000157</v>
      </c>
      <c r="Q20" s="45">
        <f>Q18-Q19</f>
        <v>-19372999.93</v>
      </c>
      <c r="R20" s="45">
        <f>R18-R19</f>
        <v>-14547048.359999921</v>
      </c>
      <c r="S20" s="81">
        <f>S18-S19</f>
        <v>-11447417.629999997</v>
      </c>
      <c r="T20" s="45">
        <f t="shared" ref="T20:Z20" si="16">T18-T19</f>
        <v>-22431033.598999973</v>
      </c>
      <c r="U20" s="385">
        <v>-19458446.440300032</v>
      </c>
      <c r="V20" s="45">
        <f t="shared" si="16"/>
        <v>-21326529.968000002</v>
      </c>
      <c r="W20" s="235">
        <f t="shared" si="16"/>
        <v>-15949267.101700101</v>
      </c>
      <c r="X20" s="235">
        <f t="shared" si="16"/>
        <v>-17985251.96729999</v>
      </c>
      <c r="Y20" s="235">
        <f t="shared" si="16"/>
        <v>-20278383.043099958</v>
      </c>
      <c r="Z20" s="235">
        <f t="shared" si="16"/>
        <v>-23364666.469499968</v>
      </c>
      <c r="AA20" s="45">
        <v>-9822496.2388000134</v>
      </c>
      <c r="AB20" s="45">
        <v>-13021034.096600015</v>
      </c>
      <c r="AC20" s="45">
        <v>-17942266.888400074</v>
      </c>
      <c r="AD20" s="45">
        <v>-8398602.2000000849</v>
      </c>
      <c r="AE20" s="45">
        <v>-19325956.876800034</v>
      </c>
      <c r="AF20" s="45">
        <v>-18009123.013499901</v>
      </c>
      <c r="AG20" s="45">
        <v>-22648000.620500028</v>
      </c>
      <c r="AH20" s="45">
        <v>-20882713.29999996</v>
      </c>
      <c r="AI20" s="45">
        <v>-21634158.050599985</v>
      </c>
      <c r="AJ20" s="45">
        <v>-15803227.731999928</v>
      </c>
      <c r="AK20" s="45">
        <v>-13116797.950999871</v>
      </c>
      <c r="AL20" s="45">
        <v>-23142493.574800063</v>
      </c>
      <c r="AM20" s="45">
        <v>-20772129.681109957</v>
      </c>
      <c r="AN20" s="45">
        <v>-10610755.701100009</v>
      </c>
      <c r="AO20" s="45">
        <v>-17518501.009999912</v>
      </c>
      <c r="AP20" s="45">
        <v>-9926230.9571999945</v>
      </c>
      <c r="AQ20" s="45">
        <v>-20328260.409300063</v>
      </c>
      <c r="AR20" s="45">
        <v>-25045111.210000049</v>
      </c>
      <c r="AS20" s="45">
        <v>-16239111.50534001</v>
      </c>
      <c r="AT20" s="45">
        <v>-24814575.825166743</v>
      </c>
      <c r="AU20" s="45">
        <v>-17256556.648100037</v>
      </c>
      <c r="AV20" s="45">
        <v>-25316530.190000039</v>
      </c>
      <c r="AW20" s="45">
        <v>-8864003.2000000067</v>
      </c>
      <c r="AX20" s="45">
        <v>-17917621.960000087</v>
      </c>
      <c r="AY20" s="45">
        <v>-18351323.350699995</v>
      </c>
      <c r="AZ20" s="45">
        <v>-14420023.050000045</v>
      </c>
      <c r="BA20" s="45">
        <v>-15675146.919999991</v>
      </c>
      <c r="BB20" s="45">
        <v>-18342334.17400001</v>
      </c>
      <c r="BC20" s="45">
        <v>-22475419.477999903</v>
      </c>
      <c r="BD20" s="45">
        <v>-18398175.607300084</v>
      </c>
      <c r="BE20" s="45">
        <v>-19597380.199000034</v>
      </c>
      <c r="BF20" s="45">
        <v>-20377241.820000056</v>
      </c>
      <c r="BG20" s="45">
        <v>-18138246.180000044</v>
      </c>
      <c r="BH20" s="45">
        <v>-40808714.537000135</v>
      </c>
      <c r="BI20" s="45">
        <v>-11259842.70000005</v>
      </c>
      <c r="BJ20" s="45">
        <v>-18252989.398999944</v>
      </c>
      <c r="BK20" s="235">
        <v>-11835622.210000068</v>
      </c>
      <c r="BL20" s="235">
        <v>-13522943.790000042</v>
      </c>
      <c r="BM20" s="235">
        <v>-13223789.580000047</v>
      </c>
      <c r="BN20" s="235">
        <v>-4877751.3900000043</v>
      </c>
      <c r="BO20" s="235">
        <v>-24376425.056999899</v>
      </c>
      <c r="BP20" s="235">
        <v>-19364863.000000041</v>
      </c>
      <c r="BQ20" s="12">
        <v>-25492189.793000087</v>
      </c>
      <c r="BR20" s="12">
        <v>-20413772.559999902</v>
      </c>
      <c r="BS20" s="12">
        <v>-21317577.461999949</v>
      </c>
      <c r="BT20" s="12">
        <v>-23419391.620000184</v>
      </c>
      <c r="BU20" s="12">
        <v>-18898136.475000083</v>
      </c>
      <c r="BV20" s="12">
        <v>-25895755.850999869</v>
      </c>
      <c r="BW20" s="45">
        <f>BW18-BW19</f>
        <v>-18451781.7970002</v>
      </c>
      <c r="BX20" s="45">
        <f t="shared" ref="BX20:DF20" si="17">BX18-BX19</f>
        <v>-14456506.979999995</v>
      </c>
      <c r="BY20" s="45">
        <f t="shared" si="17"/>
        <v>-20337610.06099999</v>
      </c>
      <c r="BZ20" s="45">
        <f t="shared" si="17"/>
        <v>-16022825.219999989</v>
      </c>
      <c r="CA20" s="45">
        <f t="shared" si="17"/>
        <v>-27524513.49699996</v>
      </c>
      <c r="CB20" s="45">
        <f t="shared" si="17"/>
        <v>-29003965.036999725</v>
      </c>
      <c r="CC20" s="45">
        <f t="shared" si="17"/>
        <v>-22336886.50599996</v>
      </c>
      <c r="CD20" s="45">
        <f t="shared" si="17"/>
        <v>-17761996.339000016</v>
      </c>
      <c r="CE20" s="45">
        <f t="shared" si="17"/>
        <v>-12347130.493999995</v>
      </c>
      <c r="CF20" s="45">
        <f t="shared" si="17"/>
        <v>-16990589.833000146</v>
      </c>
      <c r="CG20" s="45">
        <f t="shared" si="17"/>
        <v>-23176939.839999929</v>
      </c>
      <c r="CH20" s="45">
        <f t="shared" si="17"/>
        <v>-19967031.222999949</v>
      </c>
      <c r="CI20" s="45">
        <f t="shared" si="17"/>
        <v>-18164678.243000027</v>
      </c>
      <c r="CJ20" s="45">
        <f t="shared" si="17"/>
        <v>-8145040.7900000019</v>
      </c>
      <c r="CK20" s="45">
        <f t="shared" si="17"/>
        <v>-19150117.677000035</v>
      </c>
      <c r="CL20" s="45">
        <f t="shared" si="17"/>
        <v>-15856070.788999921</v>
      </c>
      <c r="CM20" s="45">
        <f t="shared" si="17"/>
        <v>-15145263.869999927</v>
      </c>
      <c r="CN20" s="45">
        <f t="shared" si="17"/>
        <v>-24681991.262000006</v>
      </c>
      <c r="CO20" s="45">
        <f>CO18-CO19</f>
        <v>-22684698.246999722</v>
      </c>
      <c r="CP20" s="45">
        <f>CP18-CP19</f>
        <v>-18203283.389999971</v>
      </c>
      <c r="CQ20" s="45">
        <f>CQ18-CQ19</f>
        <v>-17640748.569999963</v>
      </c>
      <c r="CR20" s="45">
        <f t="shared" si="17"/>
        <v>-17269083.440000001</v>
      </c>
      <c r="CS20" s="45">
        <f t="shared" si="17"/>
        <v>-23690700.039999999</v>
      </c>
      <c r="CT20" s="45">
        <f t="shared" si="17"/>
        <v>-18262094.170000002</v>
      </c>
      <c r="CU20" s="45">
        <f t="shared" si="17"/>
        <v>-18108151.209999975</v>
      </c>
      <c r="CV20" s="45">
        <f t="shared" si="17"/>
        <v>-14427875.640000055</v>
      </c>
      <c r="CW20" s="45">
        <f t="shared" si="17"/>
        <v>-27674589.888999891</v>
      </c>
      <c r="CX20" s="45">
        <f t="shared" si="17"/>
        <v>-27018153.289999969</v>
      </c>
      <c r="CY20" s="45">
        <f t="shared" si="17"/>
        <v>-25959105.636407159</v>
      </c>
      <c r="CZ20" s="45">
        <f t="shared" si="17"/>
        <v>-22762328.135999992</v>
      </c>
      <c r="DA20" s="45">
        <f t="shared" si="17"/>
        <v>-26624189.769999966</v>
      </c>
      <c r="DB20" s="45">
        <f t="shared" si="17"/>
        <v>-28709750.695413031</v>
      </c>
      <c r="DC20" s="45">
        <f t="shared" si="17"/>
        <v>-24813155.570692852</v>
      </c>
      <c r="DD20" s="45">
        <f t="shared" si="17"/>
        <v>-16719288.367859866</v>
      </c>
      <c r="DE20" s="45">
        <f t="shared" si="17"/>
        <v>-21543373.430000044</v>
      </c>
      <c r="DF20" s="45">
        <f t="shared" si="17"/>
        <v>-20494677.444279477</v>
      </c>
    </row>
    <row r="21" spans="1:110" s="8" customFormat="1" ht="14.4" x14ac:dyDescent="0.3">
      <c r="A21" s="127" t="s">
        <v>76</v>
      </c>
      <c r="B21" s="9" t="s">
        <v>167</v>
      </c>
      <c r="C21" s="45">
        <v>0</v>
      </c>
      <c r="D21" s="45">
        <v>5385338.5899999999</v>
      </c>
      <c r="E21" s="45">
        <v>5415163.5999999996</v>
      </c>
      <c r="F21" s="45">
        <v>4535391.1400000053</v>
      </c>
      <c r="G21" s="45">
        <f t="shared" si="1"/>
        <v>516338.18200000096</v>
      </c>
      <c r="H21" s="45">
        <f t="shared" si="2"/>
        <v>352791.00000000093</v>
      </c>
      <c r="I21" s="45">
        <f t="shared" si="3"/>
        <v>0</v>
      </c>
      <c r="J21" s="45">
        <f t="shared" si="0"/>
        <v>0</v>
      </c>
      <c r="K21" s="45">
        <f t="shared" si="4"/>
        <v>0</v>
      </c>
      <c r="L21" s="45">
        <f t="shared" si="5"/>
        <v>0</v>
      </c>
      <c r="M21" s="45">
        <f t="shared" si="6"/>
        <v>0</v>
      </c>
      <c r="N21" s="45">
        <f t="shared" si="7"/>
        <v>0</v>
      </c>
      <c r="O21" s="139">
        <v>349672.18200000096</v>
      </c>
      <c r="P21" s="45">
        <v>0</v>
      </c>
      <c r="Q21" s="45">
        <v>0</v>
      </c>
      <c r="R21" s="45">
        <v>166666</v>
      </c>
      <c r="S21" s="81">
        <v>0</v>
      </c>
      <c r="T21" s="45">
        <v>0</v>
      </c>
      <c r="U21" s="382">
        <v>0</v>
      </c>
      <c r="V21" s="45">
        <v>0</v>
      </c>
      <c r="W21" s="23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11002.000000000466</v>
      </c>
      <c r="AF21" s="45">
        <v>341789.00000000047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23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</row>
    <row r="22" spans="1:110" s="8" customFormat="1" ht="14.4" x14ac:dyDescent="0.3">
      <c r="A22" s="127"/>
      <c r="B22" s="9" t="s">
        <v>168</v>
      </c>
      <c r="C22" s="45">
        <v>0</v>
      </c>
      <c r="D22" s="45">
        <v>0</v>
      </c>
      <c r="E22" s="45">
        <v>0</v>
      </c>
      <c r="F22" s="45">
        <v>0</v>
      </c>
      <c r="G22" s="45">
        <f t="shared" si="1"/>
        <v>111498</v>
      </c>
      <c r="H22" s="45">
        <f t="shared" si="2"/>
        <v>0</v>
      </c>
      <c r="I22" s="45">
        <f t="shared" si="3"/>
        <v>0</v>
      </c>
      <c r="J22" s="45">
        <f t="shared" si="0"/>
        <v>0</v>
      </c>
      <c r="K22" s="45">
        <f t="shared" si="4"/>
        <v>0</v>
      </c>
      <c r="L22" s="45">
        <f t="shared" si="5"/>
        <v>0</v>
      </c>
      <c r="M22" s="45">
        <f t="shared" si="6"/>
        <v>0</v>
      </c>
      <c r="N22" s="45">
        <f t="shared" si="7"/>
        <v>0</v>
      </c>
      <c r="O22" s="139">
        <v>0</v>
      </c>
      <c r="P22" s="45">
        <v>0</v>
      </c>
      <c r="Q22" s="45">
        <v>0</v>
      </c>
      <c r="R22" s="45">
        <v>0</v>
      </c>
      <c r="S22" s="81">
        <v>0</v>
      </c>
      <c r="T22" s="45">
        <v>0</v>
      </c>
      <c r="U22" s="382">
        <v>32493</v>
      </c>
      <c r="V22" s="45">
        <v>79005</v>
      </c>
      <c r="W22" s="23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/>
      <c r="CG22" s="45"/>
      <c r="CH22" s="45"/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/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235">
        <v>0</v>
      </c>
      <c r="CY22" s="235">
        <v>0</v>
      </c>
      <c r="CZ22" s="23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</row>
    <row r="23" spans="1:110" s="8" customFormat="1" ht="14.4" x14ac:dyDescent="0.3">
      <c r="A23" s="127"/>
      <c r="B23" s="9" t="s">
        <v>169</v>
      </c>
      <c r="C23" s="45">
        <f>C21-C22</f>
        <v>0</v>
      </c>
      <c r="D23" s="45">
        <v>5385338.5899999999</v>
      </c>
      <c r="E23" s="45">
        <v>5415163.5999999996</v>
      </c>
      <c r="F23" s="45">
        <v>3942926.1400000053</v>
      </c>
      <c r="G23" s="45">
        <f t="shared" si="1"/>
        <v>437333.18200000096</v>
      </c>
      <c r="H23" s="45">
        <f t="shared" si="2"/>
        <v>352791.00000000093</v>
      </c>
      <c r="I23" s="45">
        <f t="shared" si="3"/>
        <v>0</v>
      </c>
      <c r="J23" s="45">
        <f t="shared" si="0"/>
        <v>0</v>
      </c>
      <c r="K23" s="45">
        <f t="shared" si="4"/>
        <v>0</v>
      </c>
      <c r="L23" s="45">
        <f t="shared" si="5"/>
        <v>0</v>
      </c>
      <c r="M23" s="45">
        <f t="shared" si="6"/>
        <v>0</v>
      </c>
      <c r="N23" s="45">
        <f t="shared" si="7"/>
        <v>0</v>
      </c>
      <c r="O23" s="139">
        <v>349672.18200000096</v>
      </c>
      <c r="P23" s="45">
        <f>P21-P22</f>
        <v>0</v>
      </c>
      <c r="Q23" s="45">
        <v>0</v>
      </c>
      <c r="R23" s="45">
        <f>R21-R22</f>
        <v>166666</v>
      </c>
      <c r="S23" s="81">
        <v>0</v>
      </c>
      <c r="T23" s="45">
        <f t="shared" ref="T23:Z23" si="18">T21-T22</f>
        <v>0</v>
      </c>
      <c r="U23" s="385"/>
      <c r="V23" s="45">
        <f t="shared" si="18"/>
        <v>-79005</v>
      </c>
      <c r="W23" s="235">
        <f t="shared" si="18"/>
        <v>0</v>
      </c>
      <c r="X23" s="45">
        <f t="shared" si="18"/>
        <v>0</v>
      </c>
      <c r="Y23" s="45">
        <f t="shared" si="18"/>
        <v>0</v>
      </c>
      <c r="Z23" s="45">
        <f t="shared" si="18"/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11002.000000000466</v>
      </c>
      <c r="AF23" s="45">
        <v>341789.00000000047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45">
        <f>BW21-BW22</f>
        <v>0</v>
      </c>
      <c r="BX23" s="45"/>
      <c r="BY23" s="45"/>
      <c r="BZ23" s="45"/>
      <c r="CA23" s="45"/>
      <c r="CB23" s="45"/>
      <c r="CC23" s="45"/>
      <c r="CD23" s="45"/>
      <c r="CE23" s="45"/>
      <c r="CF23" s="45">
        <f>CF21-CF22</f>
        <v>0</v>
      </c>
      <c r="CG23" s="45">
        <f t="shared" ref="CG23:DF23" si="19">CG21-CG22</f>
        <v>0</v>
      </c>
      <c r="CH23" s="45">
        <f t="shared" si="19"/>
        <v>0</v>
      </c>
      <c r="CI23" s="45">
        <f t="shared" si="19"/>
        <v>0</v>
      </c>
      <c r="CJ23" s="45">
        <f t="shared" si="19"/>
        <v>0</v>
      </c>
      <c r="CK23" s="45">
        <f t="shared" si="19"/>
        <v>0</v>
      </c>
      <c r="CL23" s="45">
        <f t="shared" si="19"/>
        <v>0</v>
      </c>
      <c r="CM23" s="45">
        <f t="shared" si="19"/>
        <v>0</v>
      </c>
      <c r="CN23" s="45">
        <f t="shared" si="19"/>
        <v>0</v>
      </c>
      <c r="CO23" s="45">
        <f t="shared" si="19"/>
        <v>0</v>
      </c>
      <c r="CP23" s="45">
        <f t="shared" si="19"/>
        <v>0</v>
      </c>
      <c r="CQ23" s="45">
        <f t="shared" si="19"/>
        <v>0</v>
      </c>
      <c r="CR23" s="45">
        <f t="shared" si="19"/>
        <v>0</v>
      </c>
      <c r="CS23" s="45">
        <f t="shared" si="19"/>
        <v>0</v>
      </c>
      <c r="CT23" s="45">
        <f t="shared" si="19"/>
        <v>0</v>
      </c>
      <c r="CU23" s="45">
        <f t="shared" si="19"/>
        <v>0</v>
      </c>
      <c r="CV23" s="45">
        <f t="shared" si="19"/>
        <v>0</v>
      </c>
      <c r="CW23" s="45">
        <f t="shared" si="19"/>
        <v>0</v>
      </c>
      <c r="CX23" s="45">
        <f t="shared" si="19"/>
        <v>0</v>
      </c>
      <c r="CY23" s="45">
        <f t="shared" si="19"/>
        <v>0</v>
      </c>
      <c r="CZ23" s="45">
        <f t="shared" si="19"/>
        <v>0</v>
      </c>
      <c r="DA23" s="45">
        <f t="shared" si="19"/>
        <v>0</v>
      </c>
      <c r="DB23" s="45">
        <f t="shared" si="19"/>
        <v>0</v>
      </c>
      <c r="DC23" s="45">
        <f t="shared" si="19"/>
        <v>0</v>
      </c>
      <c r="DD23" s="45">
        <f t="shared" si="19"/>
        <v>0</v>
      </c>
      <c r="DE23" s="45">
        <f t="shared" si="19"/>
        <v>0</v>
      </c>
      <c r="DF23" s="45">
        <f t="shared" si="19"/>
        <v>0</v>
      </c>
    </row>
    <row r="24" spans="1:110" s="47" customFormat="1" ht="14.4" x14ac:dyDescent="0.3">
      <c r="A24" s="123" t="s">
        <v>182</v>
      </c>
      <c r="B24" s="1" t="s">
        <v>167</v>
      </c>
      <c r="C24" s="49">
        <f>SUM(C6,C9,C12,C15,C18,C21)</f>
        <v>26757196</v>
      </c>
      <c r="D24" s="49">
        <v>30429410.200000003</v>
      </c>
      <c r="E24" s="49">
        <v>35005767.090000004</v>
      </c>
      <c r="F24" s="49">
        <v>37274276.760000005</v>
      </c>
      <c r="G24" s="49">
        <f t="shared" si="1"/>
        <v>47540444.692999989</v>
      </c>
      <c r="H24" s="49">
        <f t="shared" si="2"/>
        <v>41617400.75</v>
      </c>
      <c r="I24" s="49">
        <f t="shared" si="3"/>
        <v>29019928.495900001</v>
      </c>
      <c r="J24" s="49">
        <f t="shared" si="0"/>
        <v>46368718.010000005</v>
      </c>
      <c r="K24" s="49">
        <f t="shared" si="4"/>
        <v>35401084.139999993</v>
      </c>
      <c r="L24" s="49">
        <f t="shared" si="5"/>
        <v>34938275.909999996</v>
      </c>
      <c r="M24" s="49">
        <f t="shared" si="6"/>
        <v>31081026.119999997</v>
      </c>
      <c r="N24" s="49">
        <f t="shared" si="7"/>
        <v>24456420.59003656</v>
      </c>
      <c r="O24" s="387">
        <v>2955394.7320000008</v>
      </c>
      <c r="P24" s="49">
        <f>SUM(P6,P9,P12,P15,P18,P21)</f>
        <v>3446535</v>
      </c>
      <c r="Q24" s="49">
        <v>3495916</v>
      </c>
      <c r="R24" s="49">
        <f t="shared" ref="R24:Z24" si="20">SUM(R6,R9,R12,R15,R18,R21)</f>
        <v>2427026.08</v>
      </c>
      <c r="S24" s="388">
        <f t="shared" si="20"/>
        <v>9839084.7699999921</v>
      </c>
      <c r="T24" s="388">
        <f t="shared" si="20"/>
        <v>3055466.55</v>
      </c>
      <c r="U24" s="389">
        <f t="shared" si="20"/>
        <v>2538415.2400000002</v>
      </c>
      <c r="V24" s="388">
        <f t="shared" si="20"/>
        <v>2735439.0709999995</v>
      </c>
      <c r="W24" s="390">
        <f t="shared" si="20"/>
        <v>5076919.93</v>
      </c>
      <c r="X24" s="388">
        <f t="shared" si="20"/>
        <v>5198421.91</v>
      </c>
      <c r="Y24" s="388">
        <f t="shared" si="20"/>
        <v>3879086.1799999997</v>
      </c>
      <c r="Z24" s="388">
        <f t="shared" si="20"/>
        <v>2892739.2299999995</v>
      </c>
      <c r="AA24" s="49">
        <v>2050894</v>
      </c>
      <c r="AB24" s="49">
        <v>4107167.4</v>
      </c>
      <c r="AC24" s="49">
        <v>3634040</v>
      </c>
      <c r="AD24" s="49">
        <v>8055386.8900000006</v>
      </c>
      <c r="AE24" s="49">
        <v>2672515.5200000005</v>
      </c>
      <c r="AF24" s="49">
        <v>2577294.5800000005</v>
      </c>
      <c r="AG24" s="49">
        <v>922055.96</v>
      </c>
      <c r="AH24" s="49">
        <v>3248604.8899999992</v>
      </c>
      <c r="AI24" s="49">
        <v>4930277.4099999992</v>
      </c>
      <c r="AJ24" s="49">
        <v>4488347.43</v>
      </c>
      <c r="AK24" s="49">
        <v>2593962.8500000006</v>
      </c>
      <c r="AL24" s="49">
        <v>2336853.8199999998</v>
      </c>
      <c r="AM24" s="49">
        <v>2425896.7359000002</v>
      </c>
      <c r="AN24" s="49">
        <v>1456329.1</v>
      </c>
      <c r="AO24" s="49">
        <v>2942438.3400000003</v>
      </c>
      <c r="AP24" s="49">
        <v>1350194.5899999999</v>
      </c>
      <c r="AQ24" s="49">
        <v>2545206.2300000004</v>
      </c>
      <c r="AR24" s="49">
        <v>1831376.3099999996</v>
      </c>
      <c r="AS24" s="49">
        <v>1677360.1600000001</v>
      </c>
      <c r="AT24" s="49">
        <v>2725593.87</v>
      </c>
      <c r="AU24" s="49">
        <v>2412524</v>
      </c>
      <c r="AV24" s="49">
        <v>4631033.95</v>
      </c>
      <c r="AW24" s="49">
        <v>1222069.0499999998</v>
      </c>
      <c r="AX24" s="49">
        <v>3799906.16</v>
      </c>
      <c r="AY24" s="49">
        <v>1547778.54</v>
      </c>
      <c r="AZ24" s="49">
        <v>1646572.4500000002</v>
      </c>
      <c r="BA24" s="49">
        <v>3825976.1</v>
      </c>
      <c r="BB24" s="49">
        <v>4180431.63</v>
      </c>
      <c r="BC24" s="49">
        <v>3151344</v>
      </c>
      <c r="BD24" s="49">
        <v>4503953.4400000004</v>
      </c>
      <c r="BE24" s="49">
        <v>3404760.87</v>
      </c>
      <c r="BF24" s="49">
        <v>3731654.8399999989</v>
      </c>
      <c r="BG24" s="49">
        <v>5985923.2000000011</v>
      </c>
      <c r="BH24" s="49">
        <v>7021727.3499999996</v>
      </c>
      <c r="BI24" s="49">
        <v>3668687.45</v>
      </c>
      <c r="BJ24" s="49">
        <v>3699908.1400000006</v>
      </c>
      <c r="BK24" s="49">
        <v>4016389.69</v>
      </c>
      <c r="BL24" s="49">
        <v>2716614.03</v>
      </c>
      <c r="BM24" s="49">
        <v>2905592.01</v>
      </c>
      <c r="BN24" s="49">
        <v>474309.18000000005</v>
      </c>
      <c r="BO24" s="49">
        <v>1827420.9000000001</v>
      </c>
      <c r="BP24" s="49">
        <v>1576128.62</v>
      </c>
      <c r="BQ24" s="158">
        <v>3743169.4399999995</v>
      </c>
      <c r="BR24" s="158">
        <v>3068229.91</v>
      </c>
      <c r="BS24" s="158">
        <v>2848826.6399999997</v>
      </c>
      <c r="BT24" s="158">
        <v>4399937.4000000004</v>
      </c>
      <c r="BU24" s="158">
        <v>6000399.5599999987</v>
      </c>
      <c r="BV24" s="158">
        <v>1824066.7599999998</v>
      </c>
      <c r="BW24" s="49">
        <f>SUM(BW6,BW9,BW12,BW15,BW18,BW21)</f>
        <v>1478496.44</v>
      </c>
      <c r="BX24" s="49">
        <f t="shared" ref="BX24:DF24" si="21">SUM(BX6,BX9,BX12,BX15,BX18,BX21)</f>
        <v>2136839.2800000003</v>
      </c>
      <c r="BY24" s="49">
        <f t="shared" si="21"/>
        <v>2806896.2499999995</v>
      </c>
      <c r="BZ24" s="49">
        <f t="shared" si="21"/>
        <v>3100640.0600000005</v>
      </c>
      <c r="CA24" s="49">
        <f t="shared" si="21"/>
        <v>1734855.76</v>
      </c>
      <c r="CB24" s="49">
        <f t="shared" si="21"/>
        <v>2440267.1799999997</v>
      </c>
      <c r="CC24" s="49">
        <f t="shared" si="21"/>
        <v>1837794.0100000002</v>
      </c>
      <c r="CD24" s="49">
        <f t="shared" si="21"/>
        <v>3818239.46</v>
      </c>
      <c r="CE24" s="49">
        <f t="shared" si="21"/>
        <v>1767006.1800000002</v>
      </c>
      <c r="CF24" s="49">
        <f t="shared" si="21"/>
        <v>5454048.8899999987</v>
      </c>
      <c r="CG24" s="49">
        <f t="shared" si="21"/>
        <v>5962627.879999999</v>
      </c>
      <c r="CH24" s="49">
        <f t="shared" si="21"/>
        <v>2400564.5199999996</v>
      </c>
      <c r="CI24" s="49">
        <f t="shared" si="21"/>
        <v>699566.23</v>
      </c>
      <c r="CJ24" s="49">
        <f t="shared" si="21"/>
        <v>2924700.0199999996</v>
      </c>
      <c r="CK24" s="49">
        <f t="shared" si="21"/>
        <v>1790842.9500000002</v>
      </c>
      <c r="CL24" s="49">
        <f t="shared" si="21"/>
        <v>2172959.1399999997</v>
      </c>
      <c r="CM24" s="49">
        <f t="shared" si="21"/>
        <v>3031391.5300000003</v>
      </c>
      <c r="CN24" s="49">
        <f t="shared" si="21"/>
        <v>2283290.9500000002</v>
      </c>
      <c r="CO24" s="49">
        <f>SUM(CO6,CO9,CO12,CO15,CO18,CO21)</f>
        <v>1960414.0399999993</v>
      </c>
      <c r="CP24" s="49">
        <f>SUM(CP6,CP9,CP12,CP15,CP18,CP21)</f>
        <v>2684372.4100000011</v>
      </c>
      <c r="CQ24" s="49">
        <f>SUM(CQ6,CQ9,CQ12,CQ15,CQ18,CQ21)</f>
        <v>3657501.8299999996</v>
      </c>
      <c r="CR24" s="49">
        <f t="shared" si="21"/>
        <v>4091678.98</v>
      </c>
      <c r="CS24" s="49">
        <f t="shared" si="21"/>
        <v>2395805.6200000006</v>
      </c>
      <c r="CT24" s="49">
        <f t="shared" si="21"/>
        <v>3388502.42</v>
      </c>
      <c r="CU24" s="49">
        <f t="shared" si="21"/>
        <v>1580845.6199999999</v>
      </c>
      <c r="CV24" s="49">
        <f t="shared" si="21"/>
        <v>2822782.5300000003</v>
      </c>
      <c r="CW24" s="49">
        <f t="shared" si="21"/>
        <v>645625.36999999988</v>
      </c>
      <c r="CX24" s="49">
        <f t="shared" si="21"/>
        <v>2666171.7599999998</v>
      </c>
      <c r="CY24" s="49">
        <f t="shared" si="21"/>
        <v>2104144.83</v>
      </c>
      <c r="CZ24" s="49">
        <f t="shared" si="21"/>
        <v>2339886.0699999998</v>
      </c>
      <c r="DA24" s="49">
        <f t="shared" si="21"/>
        <v>1161347.8099999998</v>
      </c>
      <c r="DB24" s="49">
        <f t="shared" si="21"/>
        <v>1955113.9363676952</v>
      </c>
      <c r="DC24" s="49">
        <f t="shared" si="21"/>
        <v>1410043.6336688639</v>
      </c>
      <c r="DD24" s="49">
        <f t="shared" si="21"/>
        <v>2535096.59</v>
      </c>
      <c r="DE24" s="49">
        <f t="shared" si="21"/>
        <v>2415441.2999999998</v>
      </c>
      <c r="DF24" s="49">
        <f t="shared" si="21"/>
        <v>2819921.14</v>
      </c>
    </row>
    <row r="25" spans="1:110" s="47" customFormat="1" ht="14.4" x14ac:dyDescent="0.3">
      <c r="A25" s="123"/>
      <c r="B25" s="1" t="s">
        <v>168</v>
      </c>
      <c r="C25" s="49">
        <f>SUM(C7,C10,C13,C16,C19,C22)</f>
        <v>342742209</v>
      </c>
      <c r="D25" s="49">
        <v>351627512.51170009</v>
      </c>
      <c r="E25" s="49">
        <v>404122217.83860016</v>
      </c>
      <c r="F25" s="49">
        <v>440350381.47600007</v>
      </c>
      <c r="G25" s="49">
        <f t="shared" si="1"/>
        <v>500127902.72010034</v>
      </c>
      <c r="H25" s="49">
        <f t="shared" si="2"/>
        <v>523975971.69770008</v>
      </c>
      <c r="I25" s="49">
        <f t="shared" si="3"/>
        <v>509867430.55916703</v>
      </c>
      <c r="J25" s="49">
        <f t="shared" si="0"/>
        <v>611841790.64160001</v>
      </c>
      <c r="K25" s="49">
        <f t="shared" si="4"/>
        <v>526245756.67400014</v>
      </c>
      <c r="L25" s="49">
        <f t="shared" si="5"/>
        <v>558038620.21399987</v>
      </c>
      <c r="M25" s="49">
        <f t="shared" si="6"/>
        <v>626166683.30399966</v>
      </c>
      <c r="N25" s="49">
        <f t="shared" si="7"/>
        <v>643367040.66817093</v>
      </c>
      <c r="O25" s="387">
        <v>34499563.771000117</v>
      </c>
      <c r="P25" s="49">
        <f>SUM(P7,P10,P13,P16,P19,P22)</f>
        <v>23555853.050000165</v>
      </c>
      <c r="Q25" s="49">
        <v>43250002.260000005</v>
      </c>
      <c r="R25" s="49">
        <f t="shared" ref="R25:Z25" si="22">SUM(R7,R10,R13,R16,R19,R22)</f>
        <v>32784417.689999875</v>
      </c>
      <c r="S25" s="388">
        <f t="shared" si="22"/>
        <v>41553660.099999972</v>
      </c>
      <c r="T25" s="388">
        <f t="shared" si="22"/>
        <v>58562278.059000015</v>
      </c>
      <c r="U25" s="389">
        <f t="shared" si="22"/>
        <v>48141031.303600028</v>
      </c>
      <c r="V25" s="388">
        <f t="shared" si="22"/>
        <v>43819008</v>
      </c>
      <c r="W25" s="390">
        <f t="shared" si="22"/>
        <v>36886590.60630013</v>
      </c>
      <c r="X25" s="388">
        <f t="shared" si="22"/>
        <v>42439586.227499992</v>
      </c>
      <c r="Y25" s="388">
        <f t="shared" si="22"/>
        <v>45513417.565299943</v>
      </c>
      <c r="Z25" s="388">
        <f t="shared" si="22"/>
        <v>49122494.087400071</v>
      </c>
      <c r="AA25" s="49">
        <v>30021215.127000019</v>
      </c>
      <c r="AB25" s="49">
        <v>30416444.491299994</v>
      </c>
      <c r="AC25" s="49">
        <v>42832809.321000084</v>
      </c>
      <c r="AD25" s="49">
        <v>41490485.530000091</v>
      </c>
      <c r="AE25" s="49">
        <v>44768358.123400047</v>
      </c>
      <c r="AF25" s="49">
        <v>45782870.653399885</v>
      </c>
      <c r="AG25" s="49">
        <v>50807728.566100046</v>
      </c>
      <c r="AH25" s="49">
        <v>49677779.269999966</v>
      </c>
      <c r="AI25" s="49">
        <v>50855469.552599974</v>
      </c>
      <c r="AJ25" s="49">
        <v>38534934.981499955</v>
      </c>
      <c r="AK25" s="49">
        <v>48059584.573999852</v>
      </c>
      <c r="AL25" s="49">
        <v>50728291.50740011</v>
      </c>
      <c r="AM25" s="49">
        <v>48421317.971509978</v>
      </c>
      <c r="AN25" s="49">
        <v>27211404.440200008</v>
      </c>
      <c r="AO25" s="49">
        <v>41722729.248999909</v>
      </c>
      <c r="AP25" s="49">
        <v>22322394.551099993</v>
      </c>
      <c r="AQ25" s="49">
        <v>45771383.418900087</v>
      </c>
      <c r="AR25" s="49">
        <v>59755130.995300055</v>
      </c>
      <c r="AS25" s="49">
        <v>44237117.464990005</v>
      </c>
      <c r="AT25" s="49">
        <v>57530601.914166749</v>
      </c>
      <c r="AU25" s="49">
        <v>33064488.04710003</v>
      </c>
      <c r="AV25" s="49">
        <v>56861939.874000058</v>
      </c>
      <c r="AW25" s="49">
        <v>25275035.819999993</v>
      </c>
      <c r="AX25" s="49">
        <v>47693886.812900096</v>
      </c>
      <c r="AY25" s="49">
        <v>66294940.595300004</v>
      </c>
      <c r="AZ25" s="49">
        <v>36738916.530000046</v>
      </c>
      <c r="BA25" s="49">
        <v>37160322.233999982</v>
      </c>
      <c r="BB25" s="49">
        <v>52458849.354000017</v>
      </c>
      <c r="BC25" s="49">
        <v>56959327.94799988</v>
      </c>
      <c r="BD25" s="49">
        <v>49501784.707300082</v>
      </c>
      <c r="BE25" s="49">
        <v>43457608.738999993</v>
      </c>
      <c r="BF25" s="49">
        <v>48952366.668000042</v>
      </c>
      <c r="BG25" s="49">
        <v>47047235.210000038</v>
      </c>
      <c r="BH25" s="49">
        <v>95629510.697000086</v>
      </c>
      <c r="BI25" s="49">
        <v>32985521.890000045</v>
      </c>
      <c r="BJ25" s="49">
        <v>44655406.068999931</v>
      </c>
      <c r="BK25" s="49">
        <v>55598315.432000108</v>
      </c>
      <c r="BL25" s="49">
        <v>39087952.040000044</v>
      </c>
      <c r="BM25" s="49">
        <v>32404418.240000054</v>
      </c>
      <c r="BN25" s="49">
        <v>16449781.360000016</v>
      </c>
      <c r="BO25" s="49">
        <v>41528449.542999886</v>
      </c>
      <c r="BP25" s="49">
        <v>44829769.170000024</v>
      </c>
      <c r="BQ25" s="158">
        <v>39380294.56300012</v>
      </c>
      <c r="BR25" s="158">
        <v>43247275.657999896</v>
      </c>
      <c r="BS25" s="158">
        <v>50994777.947999917</v>
      </c>
      <c r="BT25" s="158">
        <v>67237679.926000208</v>
      </c>
      <c r="BU25" s="158">
        <v>44934094.283000045</v>
      </c>
      <c r="BV25" s="158">
        <v>50552948.510999873</v>
      </c>
      <c r="BW25" s="49">
        <f>SUM(BW7,BW10,BW13,BW16,BW19,BW22)</f>
        <v>44197122.969000235</v>
      </c>
      <c r="BX25" s="49">
        <f t="shared" ref="BX25:DF25" si="23">SUM(BX7,BX10,BX13,BX16,BX19,BX22)</f>
        <v>36395610.075999983</v>
      </c>
      <c r="BY25" s="49">
        <f t="shared" si="23"/>
        <v>46834503.021000028</v>
      </c>
      <c r="BZ25" s="49">
        <f t="shared" si="23"/>
        <v>43103229.427999981</v>
      </c>
      <c r="CA25" s="49">
        <f t="shared" si="23"/>
        <v>54301574.592999928</v>
      </c>
      <c r="CB25" s="49">
        <f t="shared" si="23"/>
        <v>59685717.429999694</v>
      </c>
      <c r="CC25" s="49">
        <f t="shared" si="23"/>
        <v>49261964.525999978</v>
      </c>
      <c r="CD25" s="49">
        <f t="shared" si="23"/>
        <v>46531388.125000015</v>
      </c>
      <c r="CE25" s="49">
        <f t="shared" si="23"/>
        <v>37919505.333999991</v>
      </c>
      <c r="CF25" s="49">
        <f t="shared" si="23"/>
        <v>42048242.289000124</v>
      </c>
      <c r="CG25" s="49">
        <f t="shared" si="23"/>
        <v>45324759.889999941</v>
      </c>
      <c r="CH25" s="49">
        <f t="shared" si="23"/>
        <v>52435002.533000052</v>
      </c>
      <c r="CI25" s="49">
        <f t="shared" si="23"/>
        <v>38491411.05400002</v>
      </c>
      <c r="CJ25" s="49">
        <f t="shared" si="23"/>
        <v>27133440.409999996</v>
      </c>
      <c r="CK25" s="49">
        <f t="shared" si="23"/>
        <v>50287789.892000049</v>
      </c>
      <c r="CL25" s="49">
        <f t="shared" si="23"/>
        <v>48945587.328999907</v>
      </c>
      <c r="CM25" s="49">
        <f t="shared" si="23"/>
        <v>48761011.629999921</v>
      </c>
      <c r="CN25" s="49">
        <f t="shared" si="23"/>
        <v>61511588.052000023</v>
      </c>
      <c r="CO25" s="49">
        <f t="shared" si="23"/>
        <v>57496122.696999729</v>
      </c>
      <c r="CP25" s="49">
        <f t="shared" si="23"/>
        <v>52974768.749999948</v>
      </c>
      <c r="CQ25" s="49">
        <f t="shared" si="23"/>
        <v>53043410.490000024</v>
      </c>
      <c r="CR25" s="49">
        <f t="shared" si="23"/>
        <v>59535646</v>
      </c>
      <c r="CS25" s="49">
        <f t="shared" si="23"/>
        <v>61435998</v>
      </c>
      <c r="CT25" s="49">
        <f t="shared" si="23"/>
        <v>66549909</v>
      </c>
      <c r="CU25" s="49">
        <f t="shared" si="23"/>
        <v>49945442.459999956</v>
      </c>
      <c r="CV25" s="49">
        <f t="shared" si="23"/>
        <v>50753426.4500001</v>
      </c>
      <c r="CW25" s="49">
        <f t="shared" si="23"/>
        <v>60348686.588999867</v>
      </c>
      <c r="CX25" s="49">
        <f t="shared" si="23"/>
        <v>49710790.279999956</v>
      </c>
      <c r="CY25" s="49">
        <f t="shared" si="23"/>
        <v>52118721.789604872</v>
      </c>
      <c r="CZ25" s="49">
        <f t="shared" si="23"/>
        <v>44779566.745999992</v>
      </c>
      <c r="DA25" s="49">
        <f t="shared" si="23"/>
        <v>55035895.509999953</v>
      </c>
      <c r="DB25" s="49">
        <f t="shared" si="23"/>
        <v>53255076.809490465</v>
      </c>
      <c r="DC25" s="49">
        <f t="shared" si="23"/>
        <v>57345611.356217831</v>
      </c>
      <c r="DD25" s="49">
        <f t="shared" si="23"/>
        <v>60026383.869871721</v>
      </c>
      <c r="DE25" s="49">
        <f t="shared" si="23"/>
        <v>51032982.150000006</v>
      </c>
      <c r="DF25" s="49">
        <f t="shared" si="23"/>
        <v>59014456.657986343</v>
      </c>
    </row>
    <row r="26" spans="1:110" s="47" customFormat="1" ht="14.4" x14ac:dyDescent="0.3">
      <c r="A26" s="123"/>
      <c r="B26" s="1" t="s">
        <v>169</v>
      </c>
      <c r="C26" s="49">
        <f>SUM(C8,C11,C14,C17,C20,C23)</f>
        <v>-315985013</v>
      </c>
      <c r="D26" s="49">
        <v>-321198102.31170011</v>
      </c>
      <c r="E26" s="49">
        <v>-369116450.74860018</v>
      </c>
      <c r="F26" s="49">
        <v>-403076104.71600008</v>
      </c>
      <c r="G26" s="49">
        <f t="shared" si="1"/>
        <v>-452587458.02710027</v>
      </c>
      <c r="H26" s="49">
        <f t="shared" si="2"/>
        <v>-482358570.94770008</v>
      </c>
      <c r="I26" s="49">
        <f t="shared" si="3"/>
        <v>-480847502.06326687</v>
      </c>
      <c r="J26" s="49">
        <f t="shared" si="0"/>
        <v>-565473072.63160014</v>
      </c>
      <c r="K26" s="49">
        <f t="shared" si="4"/>
        <v>-490844672.53400016</v>
      </c>
      <c r="L26" s="49">
        <f t="shared" si="5"/>
        <v>-523100344.30399996</v>
      </c>
      <c r="M26" s="49">
        <f t="shared" si="6"/>
        <v>-595085657.18399954</v>
      </c>
      <c r="N26" s="49">
        <f t="shared" si="7"/>
        <v>-618910620.07813442</v>
      </c>
      <c r="O26" s="387">
        <v>-31544169.039000116</v>
      </c>
      <c r="P26" s="49">
        <f>P24-P25</f>
        <v>-20109318.050000165</v>
      </c>
      <c r="Q26" s="49">
        <v>-39754086.260000005</v>
      </c>
      <c r="R26" s="49">
        <f t="shared" ref="R26:Z26" si="24">R24-R25</f>
        <v>-30357391.609999873</v>
      </c>
      <c r="S26" s="388">
        <f t="shared" si="24"/>
        <v>-31714575.32999998</v>
      </c>
      <c r="T26" s="388">
        <f t="shared" si="24"/>
        <v>-55506811.509000018</v>
      </c>
      <c r="U26" s="389">
        <f t="shared" si="24"/>
        <v>-45602616.063600026</v>
      </c>
      <c r="V26" s="388">
        <f t="shared" si="24"/>
        <v>-41083568.928999998</v>
      </c>
      <c r="W26" s="390">
        <f t="shared" si="24"/>
        <v>-31809670.676300131</v>
      </c>
      <c r="X26" s="390">
        <f t="shared" si="24"/>
        <v>-37241164.317499995</v>
      </c>
      <c r="Y26" s="390">
        <f t="shared" si="24"/>
        <v>-41634331.385299943</v>
      </c>
      <c r="Z26" s="388">
        <f t="shared" si="24"/>
        <v>-46229754.857400075</v>
      </c>
      <c r="AA26" s="49">
        <v>-27970321.127000019</v>
      </c>
      <c r="AB26" s="49">
        <v>-26309277.091299996</v>
      </c>
      <c r="AC26" s="49">
        <v>-39198769.321000084</v>
      </c>
      <c r="AD26" s="49">
        <v>-33435098.64000009</v>
      </c>
      <c r="AE26" s="49">
        <v>-42095842.603400044</v>
      </c>
      <c r="AF26" s="49">
        <v>-43205576.073399886</v>
      </c>
      <c r="AG26" s="49">
        <v>-49885672.606100045</v>
      </c>
      <c r="AH26" s="49">
        <v>-46429174.379999965</v>
      </c>
      <c r="AI26" s="49">
        <v>-45925192.142599978</v>
      </c>
      <c r="AJ26" s="49">
        <v>-34046587.551499955</v>
      </c>
      <c r="AK26" s="49">
        <v>-45465621.72399985</v>
      </c>
      <c r="AL26" s="49">
        <v>-48391437.68740011</v>
      </c>
      <c r="AM26" s="49">
        <v>-45995421.235609978</v>
      </c>
      <c r="AN26" s="49">
        <v>-25755075.340200007</v>
      </c>
      <c r="AO26" s="49">
        <v>-38780290.908999905</v>
      </c>
      <c r="AP26" s="49">
        <v>-20972199.961099993</v>
      </c>
      <c r="AQ26" s="49">
        <v>-43226177.188900083</v>
      </c>
      <c r="AR26" s="49">
        <v>-57923754.685300052</v>
      </c>
      <c r="AS26" s="49">
        <v>-42559757.304990008</v>
      </c>
      <c r="AT26" s="49">
        <v>-54805008.044166751</v>
      </c>
      <c r="AU26" s="49">
        <v>-30651964.04710003</v>
      </c>
      <c r="AV26" s="49">
        <v>-52230905.924000055</v>
      </c>
      <c r="AW26" s="49">
        <v>-24052966.769999992</v>
      </c>
      <c r="AX26" s="49">
        <v>-43893980.6529001</v>
      </c>
      <c r="AY26" s="49">
        <v>-64747162.055300005</v>
      </c>
      <c r="AZ26" s="49">
        <v>-35092344.080000043</v>
      </c>
      <c r="BA26" s="49">
        <v>-33334346.133999981</v>
      </c>
      <c r="BB26" s="49">
        <v>-48278417.724000014</v>
      </c>
      <c r="BC26" s="49">
        <v>-53807983.94799988</v>
      </c>
      <c r="BD26" s="49">
        <v>-44997831.267300084</v>
      </c>
      <c r="BE26" s="49">
        <v>-40052847.868999995</v>
      </c>
      <c r="BF26" s="49">
        <v>-45220711.828000046</v>
      </c>
      <c r="BG26" s="49">
        <v>-41061312.010000035</v>
      </c>
      <c r="BH26" s="49">
        <v>-88607783.347000092</v>
      </c>
      <c r="BI26" s="49">
        <v>-29316834.440000046</v>
      </c>
      <c r="BJ26" s="49">
        <v>-40955497.928999931</v>
      </c>
      <c r="BK26" s="49">
        <v>-51581925.74200011</v>
      </c>
      <c r="BL26" s="49">
        <v>-36371338.010000043</v>
      </c>
      <c r="BM26" s="49">
        <v>-29498826.230000056</v>
      </c>
      <c r="BN26" s="49">
        <v>-15975472.180000016</v>
      </c>
      <c r="BO26" s="49">
        <v>-39701028.642999887</v>
      </c>
      <c r="BP26" s="49">
        <v>-43253640.550000027</v>
      </c>
      <c r="BQ26" s="158">
        <v>-35637125.123000123</v>
      </c>
      <c r="BR26" s="158">
        <v>-40179045.747999892</v>
      </c>
      <c r="BS26" s="158">
        <v>-48145951.307999916</v>
      </c>
      <c r="BT26" s="158">
        <v>-62837742.526000209</v>
      </c>
      <c r="BU26" s="158">
        <v>-38933694.72300005</v>
      </c>
      <c r="BV26" s="158">
        <v>-48728881.750999875</v>
      </c>
      <c r="BW26" s="49">
        <f>BW24-BW25</f>
        <v>-42718626.529000238</v>
      </c>
      <c r="BX26" s="49">
        <f t="shared" ref="BX26:DF26" si="25">BX24-BX25</f>
        <v>-34258770.795999981</v>
      </c>
      <c r="BY26" s="49">
        <f t="shared" si="25"/>
        <v>-44027606.771000028</v>
      </c>
      <c r="BZ26" s="49">
        <f t="shared" si="25"/>
        <v>-40002589.367999978</v>
      </c>
      <c r="CA26" s="49">
        <f t="shared" si="25"/>
        <v>-52566718.83299993</v>
      </c>
      <c r="CB26" s="49">
        <f t="shared" si="25"/>
        <v>-57245450.249999695</v>
      </c>
      <c r="CC26" s="49">
        <f t="shared" si="25"/>
        <v>-47424170.51599998</v>
      </c>
      <c r="CD26" s="49">
        <f t="shared" si="25"/>
        <v>-42713148.665000014</v>
      </c>
      <c r="CE26" s="49">
        <f t="shared" si="25"/>
        <v>-36152499.153999992</v>
      </c>
      <c r="CF26" s="49">
        <f t="shared" si="25"/>
        <v>-36594193.399000123</v>
      </c>
      <c r="CG26" s="49">
        <f t="shared" si="25"/>
        <v>-39362132.009999946</v>
      </c>
      <c r="CH26" s="49">
        <f t="shared" si="25"/>
        <v>-50034438.013000056</v>
      </c>
      <c r="CI26" s="49">
        <f t="shared" si="25"/>
        <v>-37791844.824000023</v>
      </c>
      <c r="CJ26" s="49">
        <f t="shared" si="25"/>
        <v>-24208740.389999997</v>
      </c>
      <c r="CK26" s="49">
        <f t="shared" si="25"/>
        <v>-48496946.942000046</v>
      </c>
      <c r="CL26" s="49">
        <f t="shared" si="25"/>
        <v>-46772628.188999906</v>
      </c>
      <c r="CM26" s="49">
        <f t="shared" si="25"/>
        <v>-45729620.09999992</v>
      </c>
      <c r="CN26" s="49">
        <f t="shared" si="25"/>
        <v>-59228297.10200002</v>
      </c>
      <c r="CO26" s="49">
        <f t="shared" si="25"/>
        <v>-55535708.65699973</v>
      </c>
      <c r="CP26" s="49">
        <f t="shared" si="25"/>
        <v>-50290396.339999944</v>
      </c>
      <c r="CQ26" s="49">
        <f t="shared" si="25"/>
        <v>-49385908.660000026</v>
      </c>
      <c r="CR26" s="49">
        <f t="shared" si="25"/>
        <v>-55443967.020000003</v>
      </c>
      <c r="CS26" s="49">
        <f t="shared" si="25"/>
        <v>-59040192.380000003</v>
      </c>
      <c r="CT26" s="49">
        <f t="shared" si="25"/>
        <v>-63161406.579999998</v>
      </c>
      <c r="CU26" s="49">
        <f t="shared" si="25"/>
        <v>-48364596.839999959</v>
      </c>
      <c r="CV26" s="49">
        <f t="shared" si="25"/>
        <v>-47930643.920000099</v>
      </c>
      <c r="CW26" s="49">
        <f t="shared" si="25"/>
        <v>-59703061.21899987</v>
      </c>
      <c r="CX26" s="49">
        <f t="shared" si="25"/>
        <v>-47044618.519999959</v>
      </c>
      <c r="CY26" s="49">
        <f t="shared" si="25"/>
        <v>-50014576.959604874</v>
      </c>
      <c r="CZ26" s="49">
        <f t="shared" si="25"/>
        <v>-42439680.675999992</v>
      </c>
      <c r="DA26" s="49">
        <f t="shared" si="25"/>
        <v>-53874547.699999951</v>
      </c>
      <c r="DB26" s="49">
        <f t="shared" si="25"/>
        <v>-51299962.873122767</v>
      </c>
      <c r="DC26" s="49">
        <f t="shared" si="25"/>
        <v>-55935567.722548969</v>
      </c>
      <c r="DD26" s="49">
        <f t="shared" si="25"/>
        <v>-57491287.279871717</v>
      </c>
      <c r="DE26" s="49">
        <f t="shared" si="25"/>
        <v>-48617540.850000009</v>
      </c>
      <c r="DF26" s="49">
        <f t="shared" si="25"/>
        <v>-56194535.517986342</v>
      </c>
    </row>
    <row r="27" spans="1:110" s="157" customFormat="1" ht="18.75" customHeight="1" x14ac:dyDescent="0.3">
      <c r="A27" s="144" t="s">
        <v>191</v>
      </c>
      <c r="B27" s="145" t="s">
        <v>167</v>
      </c>
      <c r="C27" s="156">
        <v>2728272</v>
      </c>
      <c r="D27" s="157">
        <v>1821200.0899999999</v>
      </c>
      <c r="E27" s="157">
        <v>1957904.5100000002</v>
      </c>
      <c r="F27" s="157">
        <v>1902070.78</v>
      </c>
      <c r="G27" s="157">
        <f t="shared" si="1"/>
        <v>5983879.2299999893</v>
      </c>
      <c r="H27" s="157">
        <f t="shared" si="2"/>
        <v>2075008.2100000009</v>
      </c>
      <c r="I27" s="157">
        <f t="shared" si="3"/>
        <v>1288316.3999999994</v>
      </c>
      <c r="J27" s="157">
        <f t="shared" si="0"/>
        <v>2317036.3299999991</v>
      </c>
      <c r="K27" s="157">
        <f t="shared" si="4"/>
        <v>3883053.8499999996</v>
      </c>
      <c r="L27" s="157">
        <f t="shared" si="4"/>
        <v>2646812.91</v>
      </c>
      <c r="M27" s="45">
        <f t="shared" si="6"/>
        <v>1086085.9100000001</v>
      </c>
      <c r="N27" s="45">
        <f t="shared" si="7"/>
        <v>2747949.7705216347</v>
      </c>
      <c r="O27" s="391">
        <f>O18-'8_BOT_PC'!O6-'8_BOT_PC'!O30</f>
        <v>948682.03999999957</v>
      </c>
      <c r="P27" s="391">
        <f>P18-'8_BOT_PC'!P6-'8_BOT_PC'!P30</f>
        <v>1845107.7299999993</v>
      </c>
      <c r="Q27" s="391">
        <f>Q18-'8_BOT_PC'!Q6-'8_BOT_PC'!Q30</f>
        <v>1409791.0499999996</v>
      </c>
      <c r="R27" s="391">
        <f>R18-'8_BOT_PC'!R6-'8_BOT_PC'!R30</f>
        <v>97269.450000000419</v>
      </c>
      <c r="S27" s="391">
        <f>S18-'8_BOT_PC'!S6-'8_BOT_PC'!S30</f>
        <v>104956.39999999246</v>
      </c>
      <c r="T27" s="391">
        <f>T18-'8_BOT_PC'!T6-'8_BOT_PC'!T30</f>
        <v>465598.75999999908</v>
      </c>
      <c r="U27" s="391">
        <f>U18-'8_BOT_PC'!U6-'8_BOT_PC'!U30</f>
        <v>208536.23000000021</v>
      </c>
      <c r="V27" s="391">
        <f>V18-'8_BOT_PC'!V6-'8_BOT_PC'!V30</f>
        <v>133548.86999999988</v>
      </c>
      <c r="W27" s="391">
        <f>W18-'8_BOT_PC'!W6-'8_BOT_PC'!W30</f>
        <v>246986.6399999999</v>
      </c>
      <c r="X27" s="391">
        <f>X18-'8_BOT_PC'!X6-'8_BOT_PC'!X30</f>
        <v>219997.31000000029</v>
      </c>
      <c r="Y27" s="391">
        <f>Y18-'8_BOT_PC'!Y6-'8_BOT_PC'!Y30</f>
        <v>143728.46999999997</v>
      </c>
      <c r="Z27" s="391">
        <f>Z18-'8_BOT_PC'!Z6-'8_BOT_PC'!Z30</f>
        <v>159676.2799999998</v>
      </c>
      <c r="AA27" s="391">
        <f>AA18-'8_BOT_PC'!AA6-'8_BOT_PC'!AA30</f>
        <v>482137.94000000006</v>
      </c>
      <c r="AB27" s="391">
        <f>AB18-'8_BOT_PC'!AB6-'8_BOT_PC'!AB30</f>
        <v>91424.930000000051</v>
      </c>
      <c r="AC27" s="391">
        <f>AC18-'8_BOT_PC'!AC6-'8_BOT_PC'!AC30</f>
        <v>304156.08000000031</v>
      </c>
      <c r="AD27" s="391">
        <f>AD18-'8_BOT_PC'!AD6-'8_BOT_PC'!AD30</f>
        <v>146745.75</v>
      </c>
      <c r="AE27" s="391">
        <f>AE18-'8_BOT_PC'!AE6-'8_BOT_PC'!AE30</f>
        <v>289669.93000000017</v>
      </c>
      <c r="AF27" s="391">
        <f>AF18-'8_BOT_PC'!AF6-'8_BOT_PC'!AF30</f>
        <v>111801.05000000016</v>
      </c>
      <c r="AG27" s="391">
        <f>AG18-'8_BOT_PC'!AG6-'8_BOT_PC'!AG30</f>
        <v>68049.77999999997</v>
      </c>
      <c r="AH27" s="391">
        <f>AH18-'8_BOT_PC'!AH6-'8_BOT_PC'!AH30</f>
        <v>74421.030000000261</v>
      </c>
      <c r="AI27" s="391">
        <f>AI18-'8_BOT_PC'!AI6-'8_BOT_PC'!AI30</f>
        <v>30210.590000000084</v>
      </c>
      <c r="AJ27" s="391">
        <f>AJ18-'8_BOT_PC'!AJ6-'8_BOT_PC'!AJ30</f>
        <v>308206.20999999996</v>
      </c>
      <c r="AK27" s="391">
        <f>AK18-'8_BOT_PC'!AK6-'8_BOT_PC'!AK30</f>
        <v>50380.629999999888</v>
      </c>
      <c r="AL27" s="391">
        <f>AL18-'8_BOT_PC'!AL6-'8_BOT_PC'!AL30</f>
        <v>117804.28999999992</v>
      </c>
      <c r="AM27" s="391">
        <f>AM18-'8_BOT_PC'!AM6-'8_BOT_PC'!AM30</f>
        <v>42362.15000000014</v>
      </c>
      <c r="AN27" s="391">
        <f>AN18-'8_BOT_PC'!AN6-'8_BOT_PC'!AN30</f>
        <v>66541</v>
      </c>
      <c r="AO27" s="391">
        <f>AO18-'8_BOT_PC'!AO6-'8_BOT_PC'!AO30</f>
        <v>149476.8899999999</v>
      </c>
      <c r="AP27" s="391">
        <f>AP18-'8_BOT_PC'!AP6-'8_BOT_PC'!AP30</f>
        <v>19574</v>
      </c>
      <c r="AQ27" s="391">
        <f>AQ18-'8_BOT_PC'!AQ6-'8_BOT_PC'!AQ30</f>
        <v>32671.819999999832</v>
      </c>
      <c r="AR27" s="391">
        <f>AR18-'8_BOT_PC'!AR6-'8_BOT_PC'!AR30</f>
        <v>59665.320000000182</v>
      </c>
      <c r="AS27" s="391">
        <f>AS18-'8_BOT_PC'!AS6-'8_BOT_PC'!AS30</f>
        <v>34760.320000000065</v>
      </c>
      <c r="AT27" s="391">
        <f>AT18-'8_BOT_PC'!AT6-'8_BOT_PC'!AT30</f>
        <v>402523.38999999966</v>
      </c>
      <c r="AU27" s="391">
        <f>AU18-'8_BOT_PC'!AU6-'8_BOT_PC'!AU30</f>
        <v>30039.779999999912</v>
      </c>
      <c r="AV27" s="391">
        <f>AV18-'8_BOT_PC'!AV6-'8_BOT_PC'!AV30</f>
        <v>288312.34999999998</v>
      </c>
      <c r="AW27" s="391">
        <f>AW18-'8_BOT_PC'!AW6-'8_BOT_PC'!AW30</f>
        <v>36832.219999999972</v>
      </c>
      <c r="AX27" s="391">
        <f>AX18-'8_BOT_PC'!AX6-'8_BOT_PC'!AX30</f>
        <v>125557.15999999992</v>
      </c>
      <c r="AY27" s="391">
        <f>AY18-'8_BOT_PC'!AY6-'8_BOT_PC'!AY30</f>
        <v>102853.88</v>
      </c>
      <c r="AZ27" s="391">
        <f>AZ18-'8_BOT_PC'!AZ6-'8_BOT_PC'!AZ30</f>
        <v>73908.289999999979</v>
      </c>
      <c r="BA27" s="391">
        <f>BA18-'8_BOT_PC'!BA6-'8_BOT_PC'!BA30</f>
        <v>158869.47999999998</v>
      </c>
      <c r="BB27" s="391">
        <f>BB18-'8_BOT_PC'!BB6-'8_BOT_PC'!BB30</f>
        <v>577607.0399999998</v>
      </c>
      <c r="BC27" s="391">
        <f>BC18-'8_BOT_PC'!BC6-'8_BOT_PC'!BC30</f>
        <v>176261.30999999982</v>
      </c>
      <c r="BD27" s="391">
        <f>BD18-'8_BOT_PC'!BD6-'8_BOT_PC'!BD30</f>
        <v>108465.95999999973</v>
      </c>
      <c r="BE27" s="391">
        <f>BE18-'8_BOT_PC'!BE6-'8_BOT_PC'!BE30</f>
        <v>112414.7899999998</v>
      </c>
      <c r="BF27" s="391">
        <f>BF18-'8_BOT_PC'!BF6-'8_BOT_PC'!BF30</f>
        <v>185990.16999999993</v>
      </c>
      <c r="BG27" s="391">
        <f>BG18-'8_BOT_PC'!BG6-'8_BOT_PC'!BG30</f>
        <v>59416.699999999953</v>
      </c>
      <c r="BH27" s="391">
        <f>BH18-'8_BOT_PC'!BH6-'8_BOT_PC'!BH30</f>
        <v>597637.61999999988</v>
      </c>
      <c r="BI27" s="391">
        <f>BI18-'8_BOT_PC'!BI6-'8_BOT_PC'!BI30</f>
        <v>34392.269999999786</v>
      </c>
      <c r="BJ27" s="391">
        <f>BJ18-'8_BOT_PC'!BJ6-'8_BOT_PC'!BJ30</f>
        <v>129218.8200000003</v>
      </c>
      <c r="BK27" s="391">
        <f>BK18-'8_BOT_PC'!BK6-'8_BOT_PC'!BK30</f>
        <v>1486140.9399999997</v>
      </c>
      <c r="BL27" s="391">
        <f>BL18-'8_BOT_PC'!BL6-'8_BOT_PC'!BL30</f>
        <v>790024.78999999992</v>
      </c>
      <c r="BM27" s="391">
        <f>BM18-'8_BOT_PC'!BM6-'8_BOT_PC'!BM30</f>
        <v>523426.26000000013</v>
      </c>
      <c r="BN27" s="391">
        <f>BN18-'8_BOT_PC'!BN6-'8_BOT_PC'!BN30</f>
        <v>0</v>
      </c>
      <c r="BO27" s="391">
        <f>BO18-'8_BOT_PC'!BO6-'8_BOT_PC'!BO30</f>
        <v>206847.29000000004</v>
      </c>
      <c r="BP27" s="391">
        <f>BP18-'8_BOT_PC'!BP6-'8_BOT_PC'!BP30</f>
        <v>102434.06000000017</v>
      </c>
      <c r="BQ27" s="391">
        <f>BQ18-'8_BOT_PC'!BQ6-'8_BOT_PC'!BQ30</f>
        <v>173899.5399999998</v>
      </c>
      <c r="BR27" s="391">
        <f>BR18-'8_BOT_PC'!BR6-'8_BOT_PC'!BR30</f>
        <v>165379.04000000004</v>
      </c>
      <c r="BS27" s="391">
        <f>BS18-'8_BOT_PC'!BS6-'8_BOT_PC'!BS30</f>
        <v>86973.920000000158</v>
      </c>
      <c r="BT27" s="391">
        <f>BT18-'8_BOT_PC'!BT6-'8_BOT_PC'!BT30</f>
        <v>150348.97999999998</v>
      </c>
      <c r="BU27" s="391">
        <f>BU18-'8_BOT_PC'!BU6-'8_BOT_PC'!BU30</f>
        <v>98294</v>
      </c>
      <c r="BV27" s="391">
        <f>BV18-'8_BOT_PC'!BV6-'8_BOT_PC'!BV30</f>
        <v>99285.030000000028</v>
      </c>
      <c r="BW27" s="391">
        <f>BW18-'8_BOT_PC'!BW6-'8_BOT_PC'!BW30</f>
        <v>249900</v>
      </c>
      <c r="BX27" s="391">
        <f>BX18-'8_BOT_PC'!BX6-'8_BOT_PC'!BX30</f>
        <v>63455</v>
      </c>
      <c r="BY27" s="391">
        <f>BY18-'8_BOT_PC'!BY6-'8_BOT_PC'!BY30</f>
        <v>344784.3400000002</v>
      </c>
      <c r="BZ27" s="391">
        <f>BZ18-'8_BOT_PC'!BZ6-'8_BOT_PC'!BZ30</f>
        <v>84248</v>
      </c>
      <c r="CA27" s="391">
        <f>CA18-'8_BOT_PC'!CA6-'8_BOT_PC'!CA30</f>
        <v>119981.74999999991</v>
      </c>
      <c r="CB27" s="391">
        <f>CB18-'8_BOT_PC'!CB6-'8_BOT_PC'!CB30</f>
        <v>92012</v>
      </c>
      <c r="CC27" s="391">
        <f>CC18-'8_BOT_PC'!CC6-'8_BOT_PC'!CC30</f>
        <v>110015.55000000016</v>
      </c>
      <c r="CD27" s="391">
        <f>CD18-'8_BOT_PC'!CD6-'8_BOT_PC'!CD30</f>
        <v>158055.70999999996</v>
      </c>
      <c r="CE27" s="391">
        <f>CE18-'8_BOT_PC'!CE6-'8_BOT_PC'!CE30</f>
        <v>63922.359999999986</v>
      </c>
      <c r="CF27" s="391">
        <f>CF18-'8_BOT_PC'!CF6-'8_BOT_PC'!CF30</f>
        <v>119393.80000000005</v>
      </c>
      <c r="CG27" s="391">
        <f>CG18-'8_BOT_PC'!CG6-'8_BOT_PC'!CG30</f>
        <v>108600</v>
      </c>
      <c r="CH27" s="391">
        <f>CH18-'8_BOT_PC'!CH6-'8_BOT_PC'!CH30</f>
        <v>90933.539999999804</v>
      </c>
      <c r="CI27" s="391">
        <f>CI18-'8_BOT_PC'!CI6-'8_BOT_PC'!CI30</f>
        <v>500.00000000001455</v>
      </c>
      <c r="CJ27" s="391">
        <f>CJ18-'8_BOT_PC'!CJ6-'8_BOT_PC'!CJ30</f>
        <v>23080</v>
      </c>
      <c r="CK27" s="391">
        <f>CK18-'8_BOT_PC'!CK6-'8_BOT_PC'!CK30</f>
        <v>50959.729999999865</v>
      </c>
      <c r="CL27" s="391">
        <f>CL18-'8_BOT_PC'!CL6-'8_BOT_PC'!CL30</f>
        <v>72905.979999999981</v>
      </c>
      <c r="CM27" s="391">
        <f>CM18-'8_BOT_PC'!CM6-'8_BOT_PC'!CM30</f>
        <v>119981.75</v>
      </c>
      <c r="CN27" s="391">
        <f>CN18-'8_BOT_PC'!CN6-'8_BOT_PC'!CN30</f>
        <v>44545.030000000144</v>
      </c>
      <c r="CO27" s="391">
        <f>CO18-'8_BOT_PC'!CO6-'8_BOT_PC'!CO30</f>
        <v>8069.9999999998836</v>
      </c>
      <c r="CP27" s="391">
        <f>CP18-'8_BOT_PC'!CP6-'8_BOT_PC'!CP30</f>
        <v>55927</v>
      </c>
      <c r="CQ27" s="391">
        <f>CQ18-'8_BOT_PC'!CQ6-'8_BOT_PC'!CQ30</f>
        <v>76472.999999999884</v>
      </c>
      <c r="CR27" s="391">
        <f>CR18-'8_BOT_PC'!CR6-'8_BOT_PC'!CR30</f>
        <v>73066.500000000116</v>
      </c>
      <c r="CS27" s="391">
        <f>CS18-'8_BOT_PC'!CS6-'8_BOT_PC'!CS30</f>
        <v>255429.67999999993</v>
      </c>
      <c r="CT27" s="391">
        <f>CT18-'8_BOT_PC'!CT6-'8_BOT_PC'!CT30</f>
        <v>305147.24000000022</v>
      </c>
      <c r="CU27" s="391">
        <f>CU18-'8_BOT_PC'!CU6-'8_BOT_PC'!CU30</f>
        <v>432720.29999999993</v>
      </c>
      <c r="CV27" s="391">
        <f>CV18-'8_BOT_PC'!CV6-'8_BOT_PC'!CV30</f>
        <v>283621.40999999992</v>
      </c>
      <c r="CW27" s="391">
        <f>CW18-'8_BOT_PC'!CW6-'8_BOT_PC'!CW30</f>
        <v>61701.429999999993</v>
      </c>
      <c r="CX27" s="391">
        <f>CX18-'8_BOT_PC'!CX6-'8_BOT_PC'!CX30</f>
        <v>133906.23999999999</v>
      </c>
      <c r="CY27" s="391">
        <f>CY18-'8_BOT_PC'!CY6-'8_BOT_PC'!CY30</f>
        <v>406085.7099999999</v>
      </c>
      <c r="CZ27" s="391">
        <f>CZ18-'8_BOT_PC'!CZ6-'8_BOT_PC'!CZ30</f>
        <v>183385.64999999991</v>
      </c>
      <c r="DA27" s="391">
        <f>DA18-'8_BOT_PC'!DA6-'8_BOT_PC'!DA30</f>
        <v>5429.4299999999348</v>
      </c>
      <c r="DB27" s="391">
        <f>DB18-'8_BOT_PC'!DB6-'8_BOT_PC'!DB30</f>
        <v>121412.26052163495</v>
      </c>
      <c r="DC27" s="391">
        <f>DC18-'8_BOT_PC'!DC6-'8_BOT_PC'!DC30</f>
        <v>194617.00000000012</v>
      </c>
      <c r="DD27" s="391">
        <f>DD18-'8_BOT_PC'!DD6-'8_BOT_PC'!DD30</f>
        <v>322522.83999999985</v>
      </c>
      <c r="DE27" s="391">
        <f>DE18-'8_BOT_PC'!DE6-'8_BOT_PC'!DE30</f>
        <v>132964.02000000002</v>
      </c>
      <c r="DF27" s="391">
        <f>DF18-'8_BOT_PC'!DF6-'8_BOT_PC'!DF30</f>
        <v>469583.48</v>
      </c>
    </row>
    <row r="28" spans="1:110" s="157" customFormat="1" ht="14.4" x14ac:dyDescent="0.3">
      <c r="A28" s="144"/>
      <c r="B28" s="145" t="s">
        <v>168</v>
      </c>
      <c r="C28" s="156">
        <v>28176834</v>
      </c>
      <c r="D28" s="157">
        <v>30607369.817000002</v>
      </c>
      <c r="E28" s="157">
        <v>33422289.925200004</v>
      </c>
      <c r="F28" s="157">
        <v>71081731.32630007</v>
      </c>
      <c r="G28" s="157">
        <f t="shared" si="1"/>
        <v>58761995.167700246</v>
      </c>
      <c r="H28" s="157">
        <f t="shared" si="2"/>
        <v>41945829.329400025</v>
      </c>
      <c r="I28" s="157">
        <f t="shared" si="3"/>
        <v>40796406.695900053</v>
      </c>
      <c r="J28" s="157">
        <f t="shared" si="0"/>
        <v>47653152.389999986</v>
      </c>
      <c r="K28" s="157">
        <f t="shared" si="4"/>
        <v>47991000.728000015</v>
      </c>
      <c r="L28" s="157">
        <f t="shared" si="4"/>
        <v>49529085.428000018</v>
      </c>
      <c r="M28" s="45">
        <f t="shared" si="6"/>
        <v>47883520.129999891</v>
      </c>
      <c r="N28" s="45">
        <f t="shared" si="7"/>
        <v>57050834.628803238</v>
      </c>
      <c r="O28" s="391">
        <f>O19-'8_BOT_PC'!O7-'8_BOT_PC'!O31</f>
        <v>10106671.67000011</v>
      </c>
      <c r="P28" s="391">
        <f>P19-'8_BOT_PC'!P7-'8_BOT_PC'!P31</f>
        <v>7172869.750000108</v>
      </c>
      <c r="Q28" s="391">
        <f>Q19-'8_BOT_PC'!Q7-'8_BOT_PC'!Q31</f>
        <v>7136103.209999999</v>
      </c>
      <c r="R28" s="391">
        <f>R19-'8_BOT_PC'!R7-'8_BOT_PC'!R31</f>
        <v>3017025.639999928</v>
      </c>
      <c r="S28" s="391">
        <f>S19-'8_BOT_PC'!S7-'8_BOT_PC'!S31</f>
        <v>4276289.6599999666</v>
      </c>
      <c r="T28" s="391">
        <f>T19-'8_BOT_PC'!T7-'8_BOT_PC'!T31</f>
        <v>4413649.6300000846</v>
      </c>
      <c r="U28" s="391">
        <f>U19-'8_BOT_PC'!U7-'8_BOT_PC'!U31</f>
        <v>4602664.0700000059</v>
      </c>
      <c r="V28" s="391">
        <f>V19-'8_BOT_PC'!V7-'8_BOT_PC'!V31</f>
        <v>2388348</v>
      </c>
      <c r="W28" s="391">
        <f>W19-'8_BOT_PC'!W7-'8_BOT_PC'!W31</f>
        <v>3225154.7939000372</v>
      </c>
      <c r="X28" s="391">
        <f>X19-'8_BOT_PC'!X7-'8_BOT_PC'!X31</f>
        <v>3731334.1949999966</v>
      </c>
      <c r="Y28" s="391">
        <f>Y19-'8_BOT_PC'!Y7-'8_BOT_PC'!Y31</f>
        <v>4170659.360799998</v>
      </c>
      <c r="Z28" s="391">
        <f>Z19-'8_BOT_PC'!Z7-'8_BOT_PC'!Z31</f>
        <v>4521225.1880000047</v>
      </c>
      <c r="AA28" s="391">
        <f>AA19-'8_BOT_PC'!AA7-'8_BOT_PC'!AA31</f>
        <v>2651662.2994000018</v>
      </c>
      <c r="AB28" s="391">
        <f>AB19-'8_BOT_PC'!AB7-'8_BOT_PC'!AB31</f>
        <v>2788356.6700000055</v>
      </c>
      <c r="AC28" s="391">
        <f>AC19-'8_BOT_PC'!AC7-'8_BOT_PC'!AC31</f>
        <v>3084531.2300000079</v>
      </c>
      <c r="AD28" s="391">
        <f>AD19-'8_BOT_PC'!AD7-'8_BOT_PC'!AD31</f>
        <v>2824830.7500000056</v>
      </c>
      <c r="AE28" s="391">
        <f>AE19-'8_BOT_PC'!AE7-'8_BOT_PC'!AE31</f>
        <v>4067116.2099999897</v>
      </c>
      <c r="AF28" s="391">
        <f>AF19-'8_BOT_PC'!AF7-'8_BOT_PC'!AF31</f>
        <v>2268821.8200000022</v>
      </c>
      <c r="AG28" s="391">
        <f>AG19-'8_BOT_PC'!AG7-'8_BOT_PC'!AG31</f>
        <v>3653252.2300000004</v>
      </c>
      <c r="AH28" s="391">
        <f>AH19-'8_BOT_PC'!AH7-'8_BOT_PC'!AH31</f>
        <v>4793305.400000019</v>
      </c>
      <c r="AI28" s="391">
        <f>AI19-'8_BOT_PC'!AI7-'8_BOT_PC'!AI31</f>
        <v>4032913.4000000022</v>
      </c>
      <c r="AJ28" s="391">
        <f>AJ19-'8_BOT_PC'!AJ7-'8_BOT_PC'!AJ31</f>
        <v>3805224.7500000037</v>
      </c>
      <c r="AK28" s="391">
        <f>AK19-'8_BOT_PC'!AK7-'8_BOT_PC'!AK31</f>
        <v>2949845.0500000007</v>
      </c>
      <c r="AL28" s="391">
        <f>AL19-'8_BOT_PC'!AL7-'8_BOT_PC'!AL31</f>
        <v>5025969.5199999884</v>
      </c>
      <c r="AM28" s="391">
        <f>AM19-'8_BOT_PC'!AM7-'8_BOT_PC'!AM31</f>
        <v>2990394.5369000137</v>
      </c>
      <c r="AN28" s="391">
        <f>AN19-'8_BOT_PC'!AN7-'8_BOT_PC'!AN31</f>
        <v>2569501.740000003</v>
      </c>
      <c r="AO28" s="391">
        <f>AO19-'8_BOT_PC'!AO7-'8_BOT_PC'!AO31</f>
        <v>3831637.8400000054</v>
      </c>
      <c r="AP28" s="391">
        <f>AP19-'8_BOT_PC'!AP7-'8_BOT_PC'!AP31</f>
        <v>2660219.620000001</v>
      </c>
      <c r="AQ28" s="391">
        <f>AQ19-'8_BOT_PC'!AQ7-'8_BOT_PC'!AQ31</f>
        <v>4489109.3900000025</v>
      </c>
      <c r="AR28" s="391">
        <f>AR19-'8_BOT_PC'!AR7-'8_BOT_PC'!AR31</f>
        <v>4452168.8700000271</v>
      </c>
      <c r="AS28" s="391">
        <f>AS19-'8_BOT_PC'!AS7-'8_BOT_PC'!AS31</f>
        <v>3551922.1230000053</v>
      </c>
      <c r="AT28" s="391">
        <f>AT19-'8_BOT_PC'!AT7-'8_BOT_PC'!AT31</f>
        <v>4258175.9239999987</v>
      </c>
      <c r="AU28" s="391">
        <f>AU19-'8_BOT_PC'!AU7-'8_BOT_PC'!AU31</f>
        <v>3276208.3319999985</v>
      </c>
      <c r="AV28" s="391">
        <f>AV19-'8_BOT_PC'!AV7-'8_BOT_PC'!AV31</f>
        <v>4982500.0500000026</v>
      </c>
      <c r="AW28" s="391">
        <f>AW19-'8_BOT_PC'!AW7-'8_BOT_PC'!AW31</f>
        <v>931009.18999999855</v>
      </c>
      <c r="AX28" s="391">
        <f>AX19-'8_BOT_PC'!AX7-'8_BOT_PC'!AX31</f>
        <v>2803559.0800000019</v>
      </c>
      <c r="AY28" s="391">
        <f>AY19-'8_BOT_PC'!AY7-'8_BOT_PC'!AY31</f>
        <v>3426906.3099999931</v>
      </c>
      <c r="AZ28" s="391">
        <f>AZ19-'8_BOT_PC'!AZ7-'8_BOT_PC'!AZ31</f>
        <v>4207088.1500000004</v>
      </c>
      <c r="BA28" s="391">
        <f>BA19-'8_BOT_PC'!BA7-'8_BOT_PC'!BA31</f>
        <v>2867218.5699999984</v>
      </c>
      <c r="BB28" s="391">
        <f>BB19-'8_BOT_PC'!BB7-'8_BOT_PC'!BB31</f>
        <v>3219853.4000000041</v>
      </c>
      <c r="BC28" s="391">
        <f>BC19-'8_BOT_PC'!BC7-'8_BOT_PC'!BC31</f>
        <v>6215174.5499999896</v>
      </c>
      <c r="BD28" s="391">
        <f>BD19-'8_BOT_PC'!BD7-'8_BOT_PC'!BD31</f>
        <v>3887470.9999999907</v>
      </c>
      <c r="BE28" s="391">
        <f>BE19-'8_BOT_PC'!BE7-'8_BOT_PC'!BE31</f>
        <v>4907902.8700000178</v>
      </c>
      <c r="BF28" s="391">
        <f>BF19-'8_BOT_PC'!BF7-'8_BOT_PC'!BF31</f>
        <v>3681432.4799999986</v>
      </c>
      <c r="BG28" s="391">
        <f>BG19-'8_BOT_PC'!BG7-'8_BOT_PC'!BG31</f>
        <v>3493127.6299999915</v>
      </c>
      <c r="BH28" s="391">
        <f>BH19-'8_BOT_PC'!BH7-'8_BOT_PC'!BH31</f>
        <v>5055953.4300000072</v>
      </c>
      <c r="BI28" s="391">
        <f>BI19-'8_BOT_PC'!BI7-'8_BOT_PC'!BI31</f>
        <v>2990294.6799999997</v>
      </c>
      <c r="BJ28" s="391">
        <f>BJ19-'8_BOT_PC'!BJ7-'8_BOT_PC'!BJ31</f>
        <v>3700729.3200000003</v>
      </c>
      <c r="BK28" s="391">
        <f>BK19-'8_BOT_PC'!BK7-'8_BOT_PC'!BK31</f>
        <v>2268999.7900000028</v>
      </c>
      <c r="BL28" s="391">
        <f>BL19-'8_BOT_PC'!BL7-'8_BOT_PC'!BL31</f>
        <v>2807477.0699999966</v>
      </c>
      <c r="BM28" s="391">
        <f>BM19-'8_BOT_PC'!BM7-'8_BOT_PC'!BM31</f>
        <v>3136103.430000009</v>
      </c>
      <c r="BN28" s="391">
        <f>BN19-'8_BOT_PC'!BN7-'8_BOT_PC'!BN31</f>
        <v>1768864.6099999989</v>
      </c>
      <c r="BO28" s="391">
        <f>BO19-'8_BOT_PC'!BO7-'8_BOT_PC'!BO31</f>
        <v>5790150.3279999979</v>
      </c>
      <c r="BP28" s="391">
        <f>BP19-'8_BOT_PC'!BP7-'8_BOT_PC'!BP31</f>
        <v>3532957.1800000016</v>
      </c>
      <c r="BQ28" s="391">
        <f>BQ19-'8_BOT_PC'!BQ7-'8_BOT_PC'!BQ31</f>
        <v>8440602.5199999921</v>
      </c>
      <c r="BR28" s="391">
        <f>BR19-'8_BOT_PC'!BR7-'8_BOT_PC'!BR31</f>
        <v>3487414.6600000076</v>
      </c>
      <c r="BS28" s="391">
        <f>BS19-'8_BOT_PC'!BS7-'8_BOT_PC'!BS31</f>
        <v>4454744.7399999965</v>
      </c>
      <c r="BT28" s="391">
        <f>BT19-'8_BOT_PC'!BT7-'8_BOT_PC'!BT31</f>
        <v>3022820.8100000098</v>
      </c>
      <c r="BU28" s="391">
        <f>BU19-'8_BOT_PC'!BU7-'8_BOT_PC'!BU31</f>
        <v>3994110.6899999995</v>
      </c>
      <c r="BV28" s="391">
        <f>BV19-'8_BOT_PC'!BV7-'8_BOT_PC'!BV31</f>
        <v>5286754.9000000041</v>
      </c>
      <c r="BW28" s="391">
        <f>BW19-'8_BOT_PC'!BW7-'8_BOT_PC'!BW31</f>
        <v>3807084.4899999984</v>
      </c>
      <c r="BX28" s="391">
        <f>BX19-'8_BOT_PC'!BX7-'8_BOT_PC'!BX31</f>
        <v>2937136</v>
      </c>
      <c r="BY28" s="391">
        <f>BY19-'8_BOT_PC'!BY7-'8_BOT_PC'!BY31</f>
        <v>4511795.5200000033</v>
      </c>
      <c r="BZ28" s="391">
        <f>BZ19-'8_BOT_PC'!BZ7-'8_BOT_PC'!BZ31</f>
        <v>2414969.8899999987</v>
      </c>
      <c r="CA28" s="391">
        <f>CA19-'8_BOT_PC'!CA7-'8_BOT_PC'!CA31</f>
        <v>4446905.9000000022</v>
      </c>
      <c r="CB28" s="391">
        <f>CB19-'8_BOT_PC'!CB7-'8_BOT_PC'!CB31</f>
        <v>4097119.1300000027</v>
      </c>
      <c r="CC28" s="391">
        <f>CC19-'8_BOT_PC'!CC7-'8_BOT_PC'!CC31</f>
        <v>4468463.1999999881</v>
      </c>
      <c r="CD28" s="391">
        <f>CD19-'8_BOT_PC'!CD7-'8_BOT_PC'!CD31</f>
        <v>3947960.1499999985</v>
      </c>
      <c r="CE28" s="391">
        <f>CE19-'8_BOT_PC'!CE7-'8_BOT_PC'!CE31</f>
        <v>2233896.4180000015</v>
      </c>
      <c r="CF28" s="391">
        <f>CF19-'8_BOT_PC'!CF7-'8_BOT_PC'!CF31</f>
        <v>3460932.42</v>
      </c>
      <c r="CG28" s="391">
        <f>CG19-'8_BOT_PC'!CG7-'8_BOT_PC'!CG31</f>
        <v>3839316.0199999958</v>
      </c>
      <c r="CH28" s="391">
        <f>CH19-'8_BOT_PC'!CH7-'8_BOT_PC'!CH31</f>
        <v>3996727.4300000016</v>
      </c>
      <c r="CI28" s="391">
        <f>CI19-'8_BOT_PC'!CI7-'8_BOT_PC'!CI31</f>
        <v>3837779.7400000039</v>
      </c>
      <c r="CJ28" s="391">
        <f>CJ19-'8_BOT_PC'!CJ7-'8_BOT_PC'!CJ31</f>
        <v>1881193.1000000034</v>
      </c>
      <c r="CK28" s="391">
        <f>CK19-'8_BOT_PC'!CK7-'8_BOT_PC'!CK31</f>
        <v>4340474.4000000022</v>
      </c>
      <c r="CL28" s="391">
        <f>CL19-'8_BOT_PC'!CL7-'8_BOT_PC'!CL31</f>
        <v>3617467.5499999374</v>
      </c>
      <c r="CM28" s="391">
        <f>CM19-'8_BOT_PC'!CM7-'8_BOT_PC'!CM31</f>
        <v>2565077.9299999978</v>
      </c>
      <c r="CN28" s="391">
        <f>CN19-'8_BOT_PC'!CN7-'8_BOT_PC'!CN31</f>
        <v>4736611.5699999891</v>
      </c>
      <c r="CO28" s="391">
        <f>CO19-'8_BOT_PC'!CO7-'8_BOT_PC'!CO31</f>
        <v>5157319.4299999755</v>
      </c>
      <c r="CP28" s="391">
        <f>CP19-'8_BOT_PC'!CP7-'8_BOT_PC'!CP31</f>
        <v>2838688.439999992</v>
      </c>
      <c r="CQ28" s="391">
        <f>CQ19-'8_BOT_PC'!CQ7-'8_BOT_PC'!CQ31</f>
        <v>4192046.9699999932</v>
      </c>
      <c r="CR28" s="391">
        <f>CR19-'8_BOT_PC'!CR7-'8_BOT_PC'!CR31</f>
        <v>4205805</v>
      </c>
      <c r="CS28" s="391">
        <f>CS19-'8_BOT_PC'!CS7-'8_BOT_PC'!CS31</f>
        <v>6864023</v>
      </c>
      <c r="CT28" s="391">
        <f>CT19-'8_BOT_PC'!CT7-'8_BOT_PC'!CT31</f>
        <v>3647033</v>
      </c>
      <c r="CU28" s="391">
        <f>CU19-'8_BOT_PC'!CU7-'8_BOT_PC'!CU31</f>
        <v>4234228.47000001</v>
      </c>
      <c r="CV28" s="391">
        <f>CV19-'8_BOT_PC'!CV7-'8_BOT_PC'!CV31</f>
        <v>2405164.1699999962</v>
      </c>
      <c r="CW28" s="391">
        <f>CW19-'8_BOT_PC'!CW7-'8_BOT_PC'!CW31</f>
        <v>3930671.7599999961</v>
      </c>
      <c r="CX28" s="391">
        <f>CX19-'8_BOT_PC'!CX7-'8_BOT_PC'!CX31</f>
        <v>9261052.8000000045</v>
      </c>
      <c r="CY28" s="391">
        <f>CY19-'8_BOT_PC'!CY7-'8_BOT_PC'!CY31</f>
        <v>6629094.5446073301</v>
      </c>
      <c r="CZ28" s="391">
        <f>CZ19-'8_BOT_PC'!CZ7-'8_BOT_PC'!CZ31</f>
        <v>2668561.9200000055</v>
      </c>
      <c r="DA28" s="391">
        <f>DA19-'8_BOT_PC'!DA7-'8_BOT_PC'!DA31</f>
        <v>5870457.0200000033</v>
      </c>
      <c r="DB28" s="391">
        <f>DB19-'8_BOT_PC'!DB7-'8_BOT_PC'!DB31</f>
        <v>6953389.2871823125</v>
      </c>
      <c r="DC28" s="391">
        <f>DC19-'8_BOT_PC'!DC7-'8_BOT_PC'!DC31</f>
        <v>2996777.7122073695</v>
      </c>
      <c r="DD28" s="391">
        <f>DD19-'8_BOT_PC'!DD7-'8_BOT_PC'!DD31</f>
        <v>3625253.9511195142</v>
      </c>
      <c r="DE28" s="391">
        <f>DE19-'8_BOT_PC'!DE7-'8_BOT_PC'!DE31</f>
        <v>5447460.550000051</v>
      </c>
      <c r="DF28" s="391">
        <f>DF19-'8_BOT_PC'!DF7-'8_BOT_PC'!DF31</f>
        <v>3028722.4436866473</v>
      </c>
    </row>
    <row r="29" spans="1:110" s="157" customFormat="1" ht="14.4" x14ac:dyDescent="0.3">
      <c r="A29" s="144"/>
      <c r="B29" s="145" t="s">
        <v>169</v>
      </c>
      <c r="C29" s="157">
        <f>C27-C28</f>
        <v>-25448562</v>
      </c>
      <c r="D29" s="157">
        <v>-28786169.727000009</v>
      </c>
      <c r="E29" s="157">
        <v>-31464385.415200002</v>
      </c>
      <c r="F29" s="157">
        <v>-78753010.954500124</v>
      </c>
      <c r="G29" s="157">
        <f>SUM(O29:Z29)</f>
        <v>-52778115.937700257</v>
      </c>
      <c r="H29" s="157">
        <f t="shared" si="2"/>
        <v>-39870821.119400024</v>
      </c>
      <c r="I29" s="157">
        <f t="shared" si="3"/>
        <v>-39508090.295900054</v>
      </c>
      <c r="J29" s="157">
        <f t="shared" si="0"/>
        <v>-45336116.059999987</v>
      </c>
      <c r="K29" s="157">
        <f t="shared" si="4"/>
        <v>-44107946.878000021</v>
      </c>
      <c r="L29" s="157">
        <f t="shared" si="4"/>
        <v>-46882272.518000007</v>
      </c>
      <c r="M29" s="45">
        <f t="shared" si="6"/>
        <v>-46797434.219999887</v>
      </c>
      <c r="N29" s="45">
        <f t="shared" si="7"/>
        <v>-54302884.858281605</v>
      </c>
      <c r="O29" s="157">
        <f>O27-O28</f>
        <v>-9157989.6300001107</v>
      </c>
      <c r="P29" s="157">
        <f t="shared" ref="P29:CA29" si="26">P27-P28</f>
        <v>-5327762.0200001085</v>
      </c>
      <c r="Q29" s="157">
        <f t="shared" si="26"/>
        <v>-5726312.1599999992</v>
      </c>
      <c r="R29" s="157">
        <f t="shared" si="26"/>
        <v>-2919756.1899999278</v>
      </c>
      <c r="S29" s="157">
        <f t="shared" si="26"/>
        <v>-4171333.2599999742</v>
      </c>
      <c r="T29" s="157">
        <f t="shared" si="26"/>
        <v>-3948050.8700000858</v>
      </c>
      <c r="U29" s="157">
        <f t="shared" si="26"/>
        <v>-4394127.8400000054</v>
      </c>
      <c r="V29" s="157">
        <f t="shared" si="26"/>
        <v>-2254799.13</v>
      </c>
      <c r="W29" s="157">
        <f t="shared" si="26"/>
        <v>-2978168.1539000375</v>
      </c>
      <c r="X29" s="157">
        <f t="shared" si="26"/>
        <v>-3511336.8849999961</v>
      </c>
      <c r="Y29" s="157">
        <f t="shared" si="26"/>
        <v>-4026930.8907999983</v>
      </c>
      <c r="Z29" s="157">
        <f t="shared" si="26"/>
        <v>-4361548.9080000054</v>
      </c>
      <c r="AA29" s="157">
        <f t="shared" si="26"/>
        <v>-2169524.3594000018</v>
      </c>
      <c r="AB29" s="157">
        <f t="shared" si="26"/>
        <v>-2696931.7400000053</v>
      </c>
      <c r="AC29" s="157">
        <f t="shared" si="26"/>
        <v>-2780375.1500000078</v>
      </c>
      <c r="AD29" s="157">
        <f t="shared" si="26"/>
        <v>-2678085.0000000056</v>
      </c>
      <c r="AE29" s="157">
        <f t="shared" si="26"/>
        <v>-3777446.2799999896</v>
      </c>
      <c r="AF29" s="157">
        <f t="shared" si="26"/>
        <v>-2157020.7700000019</v>
      </c>
      <c r="AG29" s="157">
        <f t="shared" si="26"/>
        <v>-3585202.4500000007</v>
      </c>
      <c r="AH29" s="157">
        <f t="shared" si="26"/>
        <v>-4718884.3700000187</v>
      </c>
      <c r="AI29" s="157">
        <f t="shared" si="26"/>
        <v>-4002702.8100000024</v>
      </c>
      <c r="AJ29" s="157">
        <f t="shared" si="26"/>
        <v>-3497018.5400000038</v>
      </c>
      <c r="AK29" s="157">
        <f t="shared" si="26"/>
        <v>-2899464.4200000009</v>
      </c>
      <c r="AL29" s="157">
        <f t="shared" si="26"/>
        <v>-4908165.2299999883</v>
      </c>
      <c r="AM29" s="157">
        <f t="shared" si="26"/>
        <v>-2948032.3869000133</v>
      </c>
      <c r="AN29" s="157">
        <f t="shared" si="26"/>
        <v>-2502960.740000003</v>
      </c>
      <c r="AO29" s="157">
        <f t="shared" si="26"/>
        <v>-3682160.9500000058</v>
      </c>
      <c r="AP29" s="157">
        <f t="shared" si="26"/>
        <v>-2640645.620000001</v>
      </c>
      <c r="AQ29" s="157">
        <f t="shared" si="26"/>
        <v>-4456437.5700000022</v>
      </c>
      <c r="AR29" s="157">
        <f t="shared" si="26"/>
        <v>-4392503.5500000268</v>
      </c>
      <c r="AS29" s="157">
        <f t="shared" si="26"/>
        <v>-3517161.803000005</v>
      </c>
      <c r="AT29" s="157">
        <f t="shared" si="26"/>
        <v>-3855652.5339999991</v>
      </c>
      <c r="AU29" s="157">
        <f t="shared" si="26"/>
        <v>-3246168.5519999987</v>
      </c>
      <c r="AV29" s="157">
        <f t="shared" si="26"/>
        <v>-4694187.700000003</v>
      </c>
      <c r="AW29" s="157">
        <f t="shared" si="26"/>
        <v>-894176.96999999858</v>
      </c>
      <c r="AX29" s="157">
        <f t="shared" si="26"/>
        <v>-2678001.9200000018</v>
      </c>
      <c r="AY29" s="157">
        <f t="shared" si="26"/>
        <v>-3324052.4299999932</v>
      </c>
      <c r="AZ29" s="157">
        <f t="shared" si="26"/>
        <v>-4133179.8600000003</v>
      </c>
      <c r="BA29" s="157">
        <f t="shared" si="26"/>
        <v>-2708349.0899999985</v>
      </c>
      <c r="BB29" s="157">
        <f t="shared" si="26"/>
        <v>-2642246.3600000041</v>
      </c>
      <c r="BC29" s="157">
        <f t="shared" si="26"/>
        <v>-6038913.23999999</v>
      </c>
      <c r="BD29" s="157">
        <f t="shared" si="26"/>
        <v>-3779005.0399999907</v>
      </c>
      <c r="BE29" s="157">
        <f t="shared" si="26"/>
        <v>-4795488.0800000178</v>
      </c>
      <c r="BF29" s="157">
        <f t="shared" si="26"/>
        <v>-3495442.3099999987</v>
      </c>
      <c r="BG29" s="157">
        <f t="shared" si="26"/>
        <v>-3433710.9299999913</v>
      </c>
      <c r="BH29" s="157">
        <f t="shared" si="26"/>
        <v>-4458315.810000007</v>
      </c>
      <c r="BI29" s="157">
        <f t="shared" si="26"/>
        <v>-2955902.41</v>
      </c>
      <c r="BJ29" s="157">
        <f t="shared" si="26"/>
        <v>-3571510.5</v>
      </c>
      <c r="BK29" s="157">
        <f t="shared" si="26"/>
        <v>-782858.85000000312</v>
      </c>
      <c r="BL29" s="157">
        <f t="shared" si="26"/>
        <v>-2017452.2799999965</v>
      </c>
      <c r="BM29" s="157">
        <f t="shared" si="26"/>
        <v>-2612677.1700000088</v>
      </c>
      <c r="BN29" s="157">
        <f t="shared" si="26"/>
        <v>-1768864.6099999989</v>
      </c>
      <c r="BO29" s="157">
        <f t="shared" si="26"/>
        <v>-5583303.0379999978</v>
      </c>
      <c r="BP29" s="157">
        <f t="shared" si="26"/>
        <v>-3430523.1200000015</v>
      </c>
      <c r="BQ29" s="157">
        <f t="shared" si="26"/>
        <v>-8266702.9799999921</v>
      </c>
      <c r="BR29" s="157">
        <f t="shared" si="26"/>
        <v>-3322035.6200000076</v>
      </c>
      <c r="BS29" s="157">
        <f t="shared" si="26"/>
        <v>-4367770.8199999966</v>
      </c>
      <c r="BT29" s="157">
        <f t="shared" si="26"/>
        <v>-2872471.8300000099</v>
      </c>
      <c r="BU29" s="157">
        <f t="shared" si="26"/>
        <v>-3895816.6899999995</v>
      </c>
      <c r="BV29" s="157">
        <f t="shared" si="26"/>
        <v>-5187469.8700000038</v>
      </c>
      <c r="BW29" s="157">
        <f t="shared" si="26"/>
        <v>-3557184.4899999984</v>
      </c>
      <c r="BX29" s="157">
        <f t="shared" si="26"/>
        <v>-2873681</v>
      </c>
      <c r="BY29" s="157">
        <f t="shared" si="26"/>
        <v>-4167011.180000003</v>
      </c>
      <c r="BZ29" s="157">
        <f t="shared" si="26"/>
        <v>-2330721.8899999987</v>
      </c>
      <c r="CA29" s="157">
        <f t="shared" si="26"/>
        <v>-4326924.1500000022</v>
      </c>
      <c r="CB29" s="157">
        <f t="shared" ref="CB29:DF29" si="27">CB27-CB28</f>
        <v>-4005107.1300000027</v>
      </c>
      <c r="CC29" s="157">
        <f t="shared" si="27"/>
        <v>-4358447.6499999883</v>
      </c>
      <c r="CD29" s="157">
        <f t="shared" si="27"/>
        <v>-3789904.4399999985</v>
      </c>
      <c r="CE29" s="157">
        <f t="shared" si="27"/>
        <v>-2169974.0580000016</v>
      </c>
      <c r="CF29" s="157">
        <f t="shared" si="27"/>
        <v>-3341538.62</v>
      </c>
      <c r="CG29" s="157">
        <f t="shared" si="27"/>
        <v>-3730716.0199999958</v>
      </c>
      <c r="CH29" s="157">
        <f t="shared" si="27"/>
        <v>-3905793.8900000015</v>
      </c>
      <c r="CI29" s="157">
        <f t="shared" si="27"/>
        <v>-3837279.7400000039</v>
      </c>
      <c r="CJ29" s="157">
        <f t="shared" si="27"/>
        <v>-1858113.1000000034</v>
      </c>
      <c r="CK29" s="157">
        <f t="shared" si="27"/>
        <v>-4289514.6700000027</v>
      </c>
      <c r="CL29" s="157">
        <f t="shared" si="27"/>
        <v>-3544561.5699999374</v>
      </c>
      <c r="CM29" s="157">
        <f t="shared" si="27"/>
        <v>-2445096.1799999978</v>
      </c>
      <c r="CN29" s="157">
        <f t="shared" si="27"/>
        <v>-4692066.5399999889</v>
      </c>
      <c r="CO29" s="157">
        <f t="shared" si="27"/>
        <v>-5149249.4299999755</v>
      </c>
      <c r="CP29" s="157">
        <f t="shared" si="27"/>
        <v>-2782761.439999992</v>
      </c>
      <c r="CQ29" s="157">
        <f t="shared" si="27"/>
        <v>-4115573.9699999932</v>
      </c>
      <c r="CR29" s="157">
        <f t="shared" si="27"/>
        <v>-4132738.5</v>
      </c>
      <c r="CS29" s="157">
        <f t="shared" si="27"/>
        <v>-6608593.3200000003</v>
      </c>
      <c r="CT29" s="157">
        <f t="shared" si="27"/>
        <v>-3341885.76</v>
      </c>
      <c r="CU29" s="157">
        <f t="shared" si="27"/>
        <v>-3801508.1700000102</v>
      </c>
      <c r="CV29" s="157">
        <f t="shared" si="27"/>
        <v>-2121542.7599999961</v>
      </c>
      <c r="CW29" s="157">
        <f t="shared" si="27"/>
        <v>-3868970.3299999959</v>
      </c>
      <c r="CX29" s="157">
        <f t="shared" si="27"/>
        <v>-9127146.5600000042</v>
      </c>
      <c r="CY29" s="157">
        <f t="shared" si="27"/>
        <v>-6223008.8346073302</v>
      </c>
      <c r="CZ29" s="157">
        <f t="shared" si="27"/>
        <v>-2485176.2700000056</v>
      </c>
      <c r="DA29" s="157">
        <f t="shared" si="27"/>
        <v>-5865027.5900000036</v>
      </c>
      <c r="DB29" s="157">
        <f t="shared" si="27"/>
        <v>-6831977.026660677</v>
      </c>
      <c r="DC29" s="157">
        <f t="shared" si="27"/>
        <v>-2802160.7122073695</v>
      </c>
      <c r="DD29" s="157">
        <f t="shared" si="27"/>
        <v>-3302731.1111195143</v>
      </c>
      <c r="DE29" s="157">
        <f t="shared" si="27"/>
        <v>-5314496.5300000515</v>
      </c>
      <c r="DF29" s="157">
        <f t="shared" si="27"/>
        <v>-2559138.9636866474</v>
      </c>
    </row>
    <row r="30" spans="1:110" ht="14.4" x14ac:dyDescent="0.3">
      <c r="A30" s="127"/>
      <c r="B30" s="127"/>
      <c r="C30" s="140"/>
      <c r="D30" s="127"/>
      <c r="E30" s="140"/>
      <c r="F30" s="140"/>
      <c r="G30" s="140"/>
      <c r="H30" s="140"/>
      <c r="I30" s="140"/>
      <c r="J30" s="140"/>
      <c r="K30" s="189"/>
      <c r="L30" s="189"/>
      <c r="M30" s="189"/>
      <c r="N30" s="189"/>
      <c r="U30" s="147"/>
      <c r="BQ30" s="186"/>
      <c r="BR30" s="186"/>
      <c r="BS30" s="186"/>
      <c r="BT30" s="186"/>
      <c r="BU30" s="186"/>
      <c r="BV30" s="186"/>
    </row>
    <row r="31" spans="1:110" x14ac:dyDescent="0.3">
      <c r="A31" s="138" t="s">
        <v>25</v>
      </c>
      <c r="B31" s="74" t="s">
        <v>26</v>
      </c>
      <c r="C31" s="74"/>
      <c r="D31" s="74"/>
      <c r="E31" s="74"/>
      <c r="F31" s="74"/>
      <c r="G31" s="74"/>
      <c r="H31" s="74"/>
      <c r="I31" s="74"/>
      <c r="J31" s="74"/>
      <c r="K31" s="149"/>
      <c r="L31" s="149"/>
      <c r="M31" s="149"/>
      <c r="N31" s="149"/>
      <c r="U31" s="147"/>
    </row>
    <row r="32" spans="1:110" ht="14.4" x14ac:dyDescent="0.3">
      <c r="A32" s="27" t="s">
        <v>27</v>
      </c>
      <c r="B32" s="177" t="s">
        <v>29</v>
      </c>
      <c r="D32" s="44"/>
      <c r="E32" s="50"/>
      <c r="F32" s="50"/>
      <c r="G32" s="150"/>
      <c r="U32" s="151"/>
      <c r="V32" s="77"/>
      <c r="W32" s="152"/>
      <c r="X32" s="131"/>
      <c r="Y32" s="131"/>
    </row>
    <row r="33" spans="4:98" ht="14.4" x14ac:dyDescent="0.3">
      <c r="D33" s="44"/>
      <c r="G33" s="153"/>
      <c r="U33" s="151"/>
      <c r="V33" s="77"/>
      <c r="W33" s="152"/>
      <c r="X33" s="131"/>
      <c r="Y33" s="131"/>
    </row>
    <row r="34" spans="4:98" ht="14.4" x14ac:dyDescent="0.3">
      <c r="D34" s="44"/>
      <c r="G34" s="153"/>
      <c r="U34" s="151"/>
      <c r="V34" s="77"/>
      <c r="W34" s="152"/>
      <c r="X34" s="131"/>
      <c r="Y34" s="131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</row>
    <row r="35" spans="4:98" ht="14.4" x14ac:dyDescent="0.3">
      <c r="D35" s="44"/>
      <c r="G35" s="153"/>
      <c r="U35" s="147"/>
    </row>
    <row r="36" spans="4:98" ht="14.4" x14ac:dyDescent="0.3">
      <c r="D36" s="44"/>
      <c r="U36" s="147"/>
    </row>
    <row r="37" spans="4:98" x14ac:dyDescent="0.3">
      <c r="U37" s="147"/>
      <c r="CI37" s="229"/>
      <c r="CJ37" s="229"/>
      <c r="CK37" s="229"/>
      <c r="CL37" s="230"/>
      <c r="CM37" s="230"/>
      <c r="CN37" s="230"/>
      <c r="CO37" s="230"/>
    </row>
    <row r="38" spans="4:98" x14ac:dyDescent="0.3">
      <c r="U38" s="147"/>
    </row>
    <row r="39" spans="4:98" x14ac:dyDescent="0.3">
      <c r="U39" s="147"/>
    </row>
    <row r="40" spans="4:98" x14ac:dyDescent="0.3">
      <c r="U40" s="147"/>
    </row>
    <row r="41" spans="4:98" x14ac:dyDescent="0.3">
      <c r="U41" s="147"/>
    </row>
    <row r="42" spans="4:98" x14ac:dyDescent="0.3">
      <c r="U42" s="147"/>
    </row>
    <row r="43" spans="4:98" x14ac:dyDescent="0.3">
      <c r="U43" s="147"/>
    </row>
    <row r="44" spans="4:98" x14ac:dyDescent="0.3">
      <c r="U44" s="147"/>
    </row>
    <row r="45" spans="4:98" x14ac:dyDescent="0.3">
      <c r="U45" s="147"/>
    </row>
  </sheetData>
  <mergeCells count="14">
    <mergeCell ref="CU4:DF4"/>
    <mergeCell ref="O3:DF3"/>
    <mergeCell ref="C2:DF2"/>
    <mergeCell ref="C1:DF1"/>
    <mergeCell ref="A3:B5"/>
    <mergeCell ref="A1:B2"/>
    <mergeCell ref="AA4:AL4"/>
    <mergeCell ref="O4:Z4"/>
    <mergeCell ref="AM4:AX4"/>
    <mergeCell ref="C3:N4"/>
    <mergeCell ref="CI4:CT4"/>
    <mergeCell ref="BW4:CH4"/>
    <mergeCell ref="BK4:BV4"/>
    <mergeCell ref="AY4:B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9_TradeRg</vt:lpstr>
      <vt:lpstr>10_Mode_Trspt</vt:lpstr>
      <vt:lpstr>14_BEC</vt:lpstr>
      <vt:lpstr>'1_BOT'!Print_Area</vt:lpstr>
      <vt:lpstr>'2_M'!Print_Area</vt:lpstr>
    </vt:vector>
  </TitlesOfParts>
  <Manager/>
  <Company>SPC/CPS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nilimal</dc:creator>
  <cp:keywords/>
  <dc:description/>
  <cp:lastModifiedBy>Nilima Lal</cp:lastModifiedBy>
  <cp:revision/>
  <dcterms:created xsi:type="dcterms:W3CDTF">2012-03-14T10:51:45Z</dcterms:created>
  <dcterms:modified xsi:type="dcterms:W3CDTF">2024-04-17T22:17:22Z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2023-11-21T00:52:17Z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613669ed-70ab-4000-9fbf-3b7cb8c2b318</vt:lpwstr>
  </property>
  <property fmtid="{D5CDD505-2E9C-101B-9397-08002B2CF9AE}" pid="7" name="MSIP_Label_defa4170-0d19-0005-0004-bc88714345d2_ActionId">
    <vt:lpwstr>ad38e4ff-a281-41c1-8679-76f5d103b42a</vt:lpwstr>
  </property>
  <property fmtid="{D5CDD505-2E9C-101B-9397-08002B2CF9AE}" pid="8" name="MSIP_Label_defa4170-0d19-0005-0004-bc88714345d2_ContentBits">
    <vt:lpwstr>0</vt:lpwstr>
  </property>
</Properties>
</file>